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mc:AlternateContent xmlns:mc="http://schemas.openxmlformats.org/markup-compatibility/2006">
    <mc:Choice Requires="x15">
      <x15ac:absPath xmlns:x15ac="http://schemas.microsoft.com/office/spreadsheetml/2010/11/ac" url="\\valtion.fi\Yhteiset tiedostot\VM\KAO\Sote-uudistus Marinin hallitus\Rahoitusjaosto\Kuntalaskelmat\LOPULLISET 2022 TASO\Julkaisuaineisto\"/>
    </mc:Choice>
  </mc:AlternateContent>
  <bookViews>
    <workbookView xWindow="-105" yWindow="-105" windowWidth="38625" windowHeight="21225" tabRatio="890"/>
  </bookViews>
  <sheets>
    <sheet name="INFO" sheetId="14" r:id="rId1"/>
    <sheet name="Koko maan tuloslaskelman muutos" sheetId="8" r:id="rId2"/>
    <sheet name="Siirtyvät erät" sheetId="18" r:id="rId3"/>
    <sheet name="Tasapainon muutos, pl. tasaus" sheetId="11" r:id="rId4"/>
    <sheet name="Tasapainon muutos, ml. tasaus" sheetId="9" r:id="rId5"/>
    <sheet name="Tasapainon muutos, kuntaryhmät" sheetId="10" r:id="rId6"/>
    <sheet name="Valtionosuudet_VM" sheetId="12" r:id="rId7"/>
    <sheet name="VOS-kriteeristö" sheetId="13" r:id="rId8"/>
  </sheets>
  <definedNames>
    <definedName name="_xlnm.Print_Area" localSheetId="1">'Koko maan tuloslaskelman muutos'!#REF!</definedName>
    <definedName name="_xlnm.Print_Area" localSheetId="4">'Tasapainon muutos, ml. tasaus'!$A:$AC</definedName>
    <definedName name="_xlnm.Print_Titles" localSheetId="4">'Tasapainon muutos, ml. tasaus'!$12:$16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8" l="1"/>
  <c r="R17" i="9" l="1"/>
  <c r="Q17" i="9"/>
  <c r="N17" i="9"/>
  <c r="J17" i="9"/>
  <c r="O9" i="11"/>
  <c r="I8" i="11"/>
  <c r="M11" i="18" l="1"/>
  <c r="M19" i="18"/>
  <c r="M21" i="18"/>
  <c r="M27" i="18"/>
  <c r="M29" i="18"/>
  <c r="M43" i="18"/>
  <c r="M45" i="18"/>
  <c r="M51" i="18"/>
  <c r="M59" i="18"/>
  <c r="M61" i="18"/>
  <c r="M67" i="18"/>
  <c r="M69" i="18"/>
  <c r="M75" i="18"/>
  <c r="M77" i="18"/>
  <c r="M83" i="18"/>
  <c r="M85" i="18"/>
  <c r="M91" i="18"/>
  <c r="M93" i="18"/>
  <c r="M107" i="18"/>
  <c r="M109" i="18"/>
  <c r="M115" i="18"/>
  <c r="M123" i="18"/>
  <c r="M125" i="18"/>
  <c r="M131" i="18"/>
  <c r="M133" i="18"/>
  <c r="M139" i="18"/>
  <c r="M141" i="18"/>
  <c r="M147" i="18"/>
  <c r="M149" i="18"/>
  <c r="M155" i="18"/>
  <c r="M157" i="18"/>
  <c r="M171" i="18"/>
  <c r="M173" i="18"/>
  <c r="M179" i="18"/>
  <c r="M187" i="18"/>
  <c r="M189" i="18"/>
  <c r="M195" i="18"/>
  <c r="M197" i="18"/>
  <c r="M203" i="18"/>
  <c r="M205" i="18"/>
  <c r="M211" i="18"/>
  <c r="M213" i="18"/>
  <c r="M219" i="18"/>
  <c r="M221" i="18"/>
  <c r="M235" i="18"/>
  <c r="M237" i="18"/>
  <c r="M243" i="18"/>
  <c r="M251" i="18"/>
  <c r="M253" i="18"/>
  <c r="M259" i="18"/>
  <c r="M261" i="18"/>
  <c r="M267" i="18"/>
  <c r="M269" i="18"/>
  <c r="M275" i="18"/>
  <c r="M277" i="18"/>
  <c r="M283" i="18"/>
  <c r="M285" i="18"/>
  <c r="M6" i="18"/>
  <c r="K15" i="18"/>
  <c r="K7" i="18"/>
  <c r="L7" i="18" s="1"/>
  <c r="M7" i="18" s="1"/>
  <c r="K8" i="18"/>
  <c r="K9" i="18"/>
  <c r="K10" i="18"/>
  <c r="K11" i="18"/>
  <c r="K12" i="18"/>
  <c r="K13" i="18"/>
  <c r="L13" i="18" s="1"/>
  <c r="M13" i="18" s="1"/>
  <c r="K14" i="18"/>
  <c r="K16" i="18"/>
  <c r="L16" i="18" s="1"/>
  <c r="M16" i="18" s="1"/>
  <c r="K17" i="18"/>
  <c r="K18" i="18"/>
  <c r="K19" i="18"/>
  <c r="K20" i="18"/>
  <c r="K21" i="18"/>
  <c r="K22" i="18"/>
  <c r="L22" i="18" s="1"/>
  <c r="M22" i="18" s="1"/>
  <c r="K23" i="18"/>
  <c r="K24" i="18"/>
  <c r="L24" i="18" s="1"/>
  <c r="M24" i="18" s="1"/>
  <c r="K25" i="18"/>
  <c r="K26" i="18"/>
  <c r="K27" i="18"/>
  <c r="K28" i="18"/>
  <c r="K29" i="18"/>
  <c r="K30" i="18"/>
  <c r="L30" i="18" s="1"/>
  <c r="M30" i="18" s="1"/>
  <c r="K31" i="18"/>
  <c r="K32" i="18"/>
  <c r="L32" i="18" s="1"/>
  <c r="M32" i="18" s="1"/>
  <c r="K33" i="18"/>
  <c r="K34" i="18"/>
  <c r="K35" i="18"/>
  <c r="K36" i="18"/>
  <c r="K37" i="18"/>
  <c r="K38" i="18"/>
  <c r="L38" i="18" s="1"/>
  <c r="M38" i="18" s="1"/>
  <c r="K39" i="18"/>
  <c r="K40" i="18"/>
  <c r="L40" i="18" s="1"/>
  <c r="M40" i="18" s="1"/>
  <c r="K41" i="18"/>
  <c r="K42" i="18"/>
  <c r="K43" i="18"/>
  <c r="K44" i="18"/>
  <c r="K45" i="18"/>
  <c r="K46" i="18"/>
  <c r="L46" i="18" s="1"/>
  <c r="M46" i="18" s="1"/>
  <c r="K47" i="18"/>
  <c r="K48" i="18"/>
  <c r="L48" i="18" s="1"/>
  <c r="M48" i="18" s="1"/>
  <c r="K49" i="18"/>
  <c r="K50" i="18"/>
  <c r="K51" i="18"/>
  <c r="K52" i="18"/>
  <c r="K53" i="18"/>
  <c r="K54" i="18"/>
  <c r="L54" i="18" s="1"/>
  <c r="M54" i="18" s="1"/>
  <c r="K55" i="18"/>
  <c r="K56" i="18"/>
  <c r="L56" i="18" s="1"/>
  <c r="M56" i="18" s="1"/>
  <c r="K57" i="18"/>
  <c r="K58" i="18"/>
  <c r="K59" i="18"/>
  <c r="K60" i="18"/>
  <c r="K61" i="18"/>
  <c r="K62" i="18"/>
  <c r="L62" i="18" s="1"/>
  <c r="M62" i="18" s="1"/>
  <c r="K63" i="18"/>
  <c r="K64" i="18"/>
  <c r="L64" i="18" s="1"/>
  <c r="M64" i="18" s="1"/>
  <c r="K65" i="18"/>
  <c r="K66" i="18"/>
  <c r="K67" i="18"/>
  <c r="K68" i="18"/>
  <c r="K69" i="18"/>
  <c r="K70" i="18"/>
  <c r="L70" i="18" s="1"/>
  <c r="M70" i="18" s="1"/>
  <c r="K71" i="18"/>
  <c r="K72" i="18"/>
  <c r="L72" i="18" s="1"/>
  <c r="M72" i="18" s="1"/>
  <c r="K73" i="18"/>
  <c r="K74" i="18"/>
  <c r="K75" i="18"/>
  <c r="K76" i="18"/>
  <c r="K77" i="18"/>
  <c r="K78" i="18"/>
  <c r="L78" i="18" s="1"/>
  <c r="M78" i="18" s="1"/>
  <c r="K79" i="18"/>
  <c r="K80" i="18"/>
  <c r="L80" i="18" s="1"/>
  <c r="M80" i="18" s="1"/>
  <c r="K81" i="18"/>
  <c r="K82" i="18"/>
  <c r="K83" i="18"/>
  <c r="K84" i="18"/>
  <c r="K85" i="18"/>
  <c r="K86" i="18"/>
  <c r="L86" i="18" s="1"/>
  <c r="M86" i="18" s="1"/>
  <c r="K87" i="18"/>
  <c r="K88" i="18"/>
  <c r="L88" i="18" s="1"/>
  <c r="M88" i="18" s="1"/>
  <c r="K89" i="18"/>
  <c r="K90" i="18"/>
  <c r="K91" i="18"/>
  <c r="K92" i="18"/>
  <c r="K93" i="18"/>
  <c r="K94" i="18"/>
  <c r="L94" i="18" s="1"/>
  <c r="M94" i="18" s="1"/>
  <c r="K95" i="18"/>
  <c r="K96" i="18"/>
  <c r="L96" i="18" s="1"/>
  <c r="M96" i="18" s="1"/>
  <c r="K97" i="18"/>
  <c r="K98" i="18"/>
  <c r="K99" i="18"/>
  <c r="K100" i="18"/>
  <c r="K101" i="18"/>
  <c r="K102" i="18"/>
  <c r="L102" i="18" s="1"/>
  <c r="M102" i="18" s="1"/>
  <c r="K103" i="18"/>
  <c r="K104" i="18"/>
  <c r="L104" i="18" s="1"/>
  <c r="M104" i="18" s="1"/>
  <c r="K105" i="18"/>
  <c r="K106" i="18"/>
  <c r="K107" i="18"/>
  <c r="K108" i="18"/>
  <c r="K109" i="18"/>
  <c r="K110" i="18"/>
  <c r="L110" i="18" s="1"/>
  <c r="M110" i="18" s="1"/>
  <c r="K111" i="18"/>
  <c r="K112" i="18"/>
  <c r="L112" i="18" s="1"/>
  <c r="M112" i="18" s="1"/>
  <c r="K113" i="18"/>
  <c r="K114" i="18"/>
  <c r="K115" i="18"/>
  <c r="K116" i="18"/>
  <c r="K117" i="18"/>
  <c r="K118" i="18"/>
  <c r="L118" i="18" s="1"/>
  <c r="M118" i="18" s="1"/>
  <c r="K119" i="18"/>
  <c r="K120" i="18"/>
  <c r="L120" i="18" s="1"/>
  <c r="M120" i="18" s="1"/>
  <c r="K121" i="18"/>
  <c r="K122" i="18"/>
  <c r="K123" i="18"/>
  <c r="K124" i="18"/>
  <c r="K125" i="18"/>
  <c r="K126" i="18"/>
  <c r="L126" i="18" s="1"/>
  <c r="M126" i="18" s="1"/>
  <c r="K127" i="18"/>
  <c r="K128" i="18"/>
  <c r="L128" i="18" s="1"/>
  <c r="M128" i="18" s="1"/>
  <c r="K129" i="18"/>
  <c r="K130" i="18"/>
  <c r="K131" i="18"/>
  <c r="K132" i="18"/>
  <c r="K133" i="18"/>
  <c r="K134" i="18"/>
  <c r="L134" i="18" s="1"/>
  <c r="M134" i="18" s="1"/>
  <c r="K135" i="18"/>
  <c r="K136" i="18"/>
  <c r="K137" i="18"/>
  <c r="K138" i="18"/>
  <c r="K139" i="18"/>
  <c r="K140" i="18"/>
  <c r="K141" i="18"/>
  <c r="K142" i="18"/>
  <c r="L142" i="18" s="1"/>
  <c r="M142" i="18" s="1"/>
  <c r="K143" i="18"/>
  <c r="K144" i="18"/>
  <c r="L144" i="18" s="1"/>
  <c r="M144" i="18" s="1"/>
  <c r="K145" i="18"/>
  <c r="K146" i="18"/>
  <c r="K147" i="18"/>
  <c r="K148" i="18"/>
  <c r="K149" i="18"/>
  <c r="K150" i="18"/>
  <c r="L150" i="18" s="1"/>
  <c r="M150" i="18" s="1"/>
  <c r="K151" i="18"/>
  <c r="K152" i="18"/>
  <c r="L152" i="18" s="1"/>
  <c r="M152" i="18" s="1"/>
  <c r="K153" i="18"/>
  <c r="K154" i="18"/>
  <c r="K155" i="18"/>
  <c r="K156" i="18"/>
  <c r="K157" i="18"/>
  <c r="K158" i="18"/>
  <c r="L158" i="18" s="1"/>
  <c r="M158" i="18" s="1"/>
  <c r="K159" i="18"/>
  <c r="K160" i="18"/>
  <c r="L160" i="18" s="1"/>
  <c r="M160" i="18" s="1"/>
  <c r="K161" i="18"/>
  <c r="K162" i="18"/>
  <c r="K163" i="18"/>
  <c r="K164" i="18"/>
  <c r="K165" i="18"/>
  <c r="K166" i="18"/>
  <c r="L166" i="18" s="1"/>
  <c r="M166" i="18" s="1"/>
  <c r="K167" i="18"/>
  <c r="K168" i="18"/>
  <c r="L168" i="18" s="1"/>
  <c r="M168" i="18" s="1"/>
  <c r="K169" i="18"/>
  <c r="K170" i="18"/>
  <c r="K171" i="18"/>
  <c r="K172" i="18"/>
  <c r="K173" i="18"/>
  <c r="K174" i="18"/>
  <c r="L174" i="18" s="1"/>
  <c r="M174" i="18" s="1"/>
  <c r="K175" i="18"/>
  <c r="K176" i="18"/>
  <c r="L176" i="18" s="1"/>
  <c r="M176" i="18" s="1"/>
  <c r="K177" i="18"/>
  <c r="K178" i="18"/>
  <c r="K179" i="18"/>
  <c r="K180" i="18"/>
  <c r="K181" i="18"/>
  <c r="K182" i="18"/>
  <c r="L182" i="18" s="1"/>
  <c r="M182" i="18" s="1"/>
  <c r="K183" i="18"/>
  <c r="K184" i="18"/>
  <c r="L184" i="18" s="1"/>
  <c r="M184" i="18" s="1"/>
  <c r="K185" i="18"/>
  <c r="K186" i="18"/>
  <c r="K187" i="18"/>
  <c r="K188" i="18"/>
  <c r="K189" i="18"/>
  <c r="K190" i="18"/>
  <c r="L190" i="18" s="1"/>
  <c r="M190" i="18" s="1"/>
  <c r="K191" i="18"/>
  <c r="K192" i="18"/>
  <c r="L192" i="18" s="1"/>
  <c r="M192" i="18" s="1"/>
  <c r="K193" i="18"/>
  <c r="K194" i="18"/>
  <c r="K195" i="18"/>
  <c r="K196" i="18"/>
  <c r="K197" i="18"/>
  <c r="K198" i="18"/>
  <c r="L198" i="18" s="1"/>
  <c r="M198" i="18" s="1"/>
  <c r="K199" i="18"/>
  <c r="K200" i="18"/>
  <c r="L200" i="18" s="1"/>
  <c r="M200" i="18" s="1"/>
  <c r="K201" i="18"/>
  <c r="K202" i="18"/>
  <c r="K203" i="18"/>
  <c r="K204" i="18"/>
  <c r="K205" i="18"/>
  <c r="K206" i="18"/>
  <c r="L206" i="18" s="1"/>
  <c r="M206" i="18" s="1"/>
  <c r="K207" i="18"/>
  <c r="K208" i="18"/>
  <c r="L208" i="18" s="1"/>
  <c r="M208" i="18" s="1"/>
  <c r="K209" i="18"/>
  <c r="K210" i="18"/>
  <c r="K211" i="18"/>
  <c r="K212" i="18"/>
  <c r="K213" i="18"/>
  <c r="K214" i="18"/>
  <c r="L214" i="18" s="1"/>
  <c r="M214" i="18" s="1"/>
  <c r="K215" i="18"/>
  <c r="K216" i="18"/>
  <c r="L216" i="18" s="1"/>
  <c r="M216" i="18" s="1"/>
  <c r="K217" i="18"/>
  <c r="K218" i="18"/>
  <c r="K219" i="18"/>
  <c r="K220" i="18"/>
  <c r="K221" i="18"/>
  <c r="K222" i="18"/>
  <c r="L222" i="18" s="1"/>
  <c r="M222" i="18" s="1"/>
  <c r="K223" i="18"/>
  <c r="K224" i="18"/>
  <c r="L224" i="18" s="1"/>
  <c r="M224" i="18" s="1"/>
  <c r="K225" i="18"/>
  <c r="K226" i="18"/>
  <c r="K227" i="18"/>
  <c r="K228" i="18"/>
  <c r="K229" i="18"/>
  <c r="K230" i="18"/>
  <c r="L230" i="18" s="1"/>
  <c r="M230" i="18" s="1"/>
  <c r="K231" i="18"/>
  <c r="K232" i="18"/>
  <c r="L232" i="18" s="1"/>
  <c r="M232" i="18" s="1"/>
  <c r="K233" i="18"/>
  <c r="K234" i="18"/>
  <c r="K235" i="18"/>
  <c r="K236" i="18"/>
  <c r="K237" i="18"/>
  <c r="K238" i="18"/>
  <c r="L238" i="18" s="1"/>
  <c r="M238" i="18" s="1"/>
  <c r="K239" i="18"/>
  <c r="K240" i="18"/>
  <c r="L240" i="18" s="1"/>
  <c r="M240" i="18" s="1"/>
  <c r="K241" i="18"/>
  <c r="K242" i="18"/>
  <c r="K243" i="18"/>
  <c r="K244" i="18"/>
  <c r="K245" i="18"/>
  <c r="K246" i="18"/>
  <c r="L246" i="18" s="1"/>
  <c r="M246" i="18" s="1"/>
  <c r="K247" i="18"/>
  <c r="K248" i="18"/>
  <c r="L248" i="18" s="1"/>
  <c r="M248" i="18" s="1"/>
  <c r="K249" i="18"/>
  <c r="K250" i="18"/>
  <c r="K251" i="18"/>
  <c r="K252" i="18"/>
  <c r="K253" i="18"/>
  <c r="K254" i="18"/>
  <c r="L254" i="18" s="1"/>
  <c r="M254" i="18" s="1"/>
  <c r="K255" i="18"/>
  <c r="K256" i="18"/>
  <c r="L256" i="18" s="1"/>
  <c r="M256" i="18" s="1"/>
  <c r="K257" i="18"/>
  <c r="K258" i="18"/>
  <c r="K259" i="18"/>
  <c r="K260" i="18"/>
  <c r="K261" i="18"/>
  <c r="K262" i="18"/>
  <c r="L262" i="18" s="1"/>
  <c r="M262" i="18" s="1"/>
  <c r="K263" i="18"/>
  <c r="K264" i="18"/>
  <c r="L264" i="18" s="1"/>
  <c r="M264" i="18" s="1"/>
  <c r="K265" i="18"/>
  <c r="K266" i="18"/>
  <c r="K267" i="18"/>
  <c r="K268" i="18"/>
  <c r="K269" i="18"/>
  <c r="K270" i="18"/>
  <c r="L270" i="18" s="1"/>
  <c r="M270" i="18" s="1"/>
  <c r="K271" i="18"/>
  <c r="K272" i="18"/>
  <c r="L272" i="18" s="1"/>
  <c r="M272" i="18" s="1"/>
  <c r="K273" i="18"/>
  <c r="K274" i="18"/>
  <c r="K275" i="18"/>
  <c r="K276" i="18"/>
  <c r="K277" i="18"/>
  <c r="K278" i="18"/>
  <c r="L278" i="18" s="1"/>
  <c r="M278" i="18" s="1"/>
  <c r="K279" i="18"/>
  <c r="K280" i="18"/>
  <c r="L280" i="18" s="1"/>
  <c r="M280" i="18" s="1"/>
  <c r="K281" i="18"/>
  <c r="K282" i="18"/>
  <c r="K283" i="18"/>
  <c r="K284" i="18"/>
  <c r="K285" i="18"/>
  <c r="K286" i="18"/>
  <c r="L286" i="18" s="1"/>
  <c r="M286" i="18" s="1"/>
  <c r="K287" i="18"/>
  <c r="K288" i="18"/>
  <c r="L288" i="18" s="1"/>
  <c r="M288" i="18" s="1"/>
  <c r="K289" i="18"/>
  <c r="K290" i="18"/>
  <c r="K291" i="18"/>
  <c r="K292" i="18"/>
  <c r="K293" i="18"/>
  <c r="K294" i="18"/>
  <c r="L294" i="18" s="1"/>
  <c r="M294" i="18" s="1"/>
  <c r="K295" i="18"/>
  <c r="K296" i="18"/>
  <c r="L296" i="18" s="1"/>
  <c r="M296" i="18" s="1"/>
  <c r="K297" i="18"/>
  <c r="K298" i="18"/>
  <c r="K6" i="18"/>
  <c r="C5" i="18"/>
  <c r="D5" i="18"/>
  <c r="E5" i="18"/>
  <c r="F5" i="18"/>
  <c r="G5" i="18"/>
  <c r="H5" i="18"/>
  <c r="I5" i="18"/>
  <c r="J5" i="18"/>
  <c r="L6" i="18"/>
  <c r="L8" i="18"/>
  <c r="M8" i="18" s="1"/>
  <c r="L9" i="18"/>
  <c r="M9" i="18" s="1"/>
  <c r="L10" i="18"/>
  <c r="M10" i="18" s="1"/>
  <c r="L11" i="18"/>
  <c r="L12" i="18"/>
  <c r="M12" i="18" s="1"/>
  <c r="L15" i="18"/>
  <c r="M15" i="18" s="1"/>
  <c r="L17" i="18"/>
  <c r="M17" i="18" s="1"/>
  <c r="L18" i="18"/>
  <c r="M18" i="18" s="1"/>
  <c r="L19" i="18"/>
  <c r="L20" i="18"/>
  <c r="M20" i="18" s="1"/>
  <c r="L21" i="18"/>
  <c r="L23" i="18"/>
  <c r="M23" i="18" s="1"/>
  <c r="L25" i="18"/>
  <c r="M25" i="18" s="1"/>
  <c r="L26" i="18"/>
  <c r="M26" i="18" s="1"/>
  <c r="L27" i="18"/>
  <c r="L28" i="18"/>
  <c r="M28" i="18" s="1"/>
  <c r="L29" i="18"/>
  <c r="L31" i="18"/>
  <c r="M31" i="18" s="1"/>
  <c r="L33" i="18"/>
  <c r="M33" i="18" s="1"/>
  <c r="L34" i="18"/>
  <c r="M34" i="18" s="1"/>
  <c r="L35" i="18"/>
  <c r="M35" i="18" s="1"/>
  <c r="L36" i="18"/>
  <c r="M36" i="18" s="1"/>
  <c r="L37" i="18"/>
  <c r="M37" i="18" s="1"/>
  <c r="L39" i="18"/>
  <c r="M39" i="18" s="1"/>
  <c r="L41" i="18"/>
  <c r="M41" i="18" s="1"/>
  <c r="L42" i="18"/>
  <c r="M42" i="18" s="1"/>
  <c r="L43" i="18"/>
  <c r="L44" i="18"/>
  <c r="M44" i="18" s="1"/>
  <c r="L45" i="18"/>
  <c r="L47" i="18"/>
  <c r="M47" i="18" s="1"/>
  <c r="L49" i="18"/>
  <c r="M49" i="18" s="1"/>
  <c r="L50" i="18"/>
  <c r="M50" i="18" s="1"/>
  <c r="L51" i="18"/>
  <c r="L52" i="18"/>
  <c r="M52" i="18" s="1"/>
  <c r="L53" i="18"/>
  <c r="M53" i="18" s="1"/>
  <c r="L55" i="18"/>
  <c r="M55" i="18" s="1"/>
  <c r="L57" i="18"/>
  <c r="M57" i="18" s="1"/>
  <c r="L58" i="18"/>
  <c r="M58" i="18" s="1"/>
  <c r="L59" i="18"/>
  <c r="L60" i="18"/>
  <c r="M60" i="18" s="1"/>
  <c r="L61" i="18"/>
  <c r="L63" i="18"/>
  <c r="M63" i="18" s="1"/>
  <c r="L65" i="18"/>
  <c r="M65" i="18" s="1"/>
  <c r="L66" i="18"/>
  <c r="M66" i="18" s="1"/>
  <c r="L67" i="18"/>
  <c r="L68" i="18"/>
  <c r="M68" i="18" s="1"/>
  <c r="L69" i="18"/>
  <c r="L71" i="18"/>
  <c r="M71" i="18" s="1"/>
  <c r="L73" i="18"/>
  <c r="M73" i="18" s="1"/>
  <c r="L74" i="18"/>
  <c r="M74" i="18" s="1"/>
  <c r="L75" i="18"/>
  <c r="L76" i="18"/>
  <c r="M76" i="18" s="1"/>
  <c r="L77" i="18"/>
  <c r="L79" i="18"/>
  <c r="M79" i="18" s="1"/>
  <c r="L81" i="18"/>
  <c r="M81" i="18" s="1"/>
  <c r="L82" i="18"/>
  <c r="M82" i="18" s="1"/>
  <c r="L83" i="18"/>
  <c r="L84" i="18"/>
  <c r="M84" i="18" s="1"/>
  <c r="L85" i="18"/>
  <c r="L87" i="18"/>
  <c r="M87" i="18" s="1"/>
  <c r="L89" i="18"/>
  <c r="M89" i="18" s="1"/>
  <c r="L90" i="18"/>
  <c r="M90" i="18" s="1"/>
  <c r="L91" i="18"/>
  <c r="L92" i="18"/>
  <c r="M92" i="18" s="1"/>
  <c r="L93" i="18"/>
  <c r="L95" i="18"/>
  <c r="M95" i="18" s="1"/>
  <c r="L97" i="18"/>
  <c r="M97" i="18" s="1"/>
  <c r="L98" i="18"/>
  <c r="M98" i="18" s="1"/>
  <c r="L99" i="18"/>
  <c r="M99" i="18" s="1"/>
  <c r="L100" i="18"/>
  <c r="M100" i="18" s="1"/>
  <c r="L101" i="18"/>
  <c r="M101" i="18" s="1"/>
  <c r="L103" i="18"/>
  <c r="M103" i="18" s="1"/>
  <c r="L105" i="18"/>
  <c r="M105" i="18" s="1"/>
  <c r="L106" i="18"/>
  <c r="M106" i="18" s="1"/>
  <c r="L107" i="18"/>
  <c r="L108" i="18"/>
  <c r="M108" i="18" s="1"/>
  <c r="L109" i="18"/>
  <c r="L111" i="18"/>
  <c r="M111" i="18" s="1"/>
  <c r="L113" i="18"/>
  <c r="M113" i="18" s="1"/>
  <c r="L114" i="18"/>
  <c r="M114" i="18" s="1"/>
  <c r="L115" i="18"/>
  <c r="L116" i="18"/>
  <c r="M116" i="18" s="1"/>
  <c r="L117" i="18"/>
  <c r="M117" i="18" s="1"/>
  <c r="L119" i="18"/>
  <c r="M119" i="18" s="1"/>
  <c r="L121" i="18"/>
  <c r="M121" i="18" s="1"/>
  <c r="L122" i="18"/>
  <c r="M122" i="18" s="1"/>
  <c r="L123" i="18"/>
  <c r="L124" i="18"/>
  <c r="M124" i="18" s="1"/>
  <c r="L125" i="18"/>
  <c r="L127" i="18"/>
  <c r="M127" i="18" s="1"/>
  <c r="L129" i="18"/>
  <c r="M129" i="18" s="1"/>
  <c r="L130" i="18"/>
  <c r="M130" i="18" s="1"/>
  <c r="L131" i="18"/>
  <c r="L132" i="18"/>
  <c r="M132" i="18" s="1"/>
  <c r="L133" i="18"/>
  <c r="L135" i="18"/>
  <c r="M135" i="18" s="1"/>
  <c r="L136" i="18"/>
  <c r="M136" i="18" s="1"/>
  <c r="L137" i="18"/>
  <c r="M137" i="18" s="1"/>
  <c r="L138" i="18"/>
  <c r="M138" i="18" s="1"/>
  <c r="L139" i="18"/>
  <c r="L140" i="18"/>
  <c r="M140" i="18" s="1"/>
  <c r="L141" i="18"/>
  <c r="L143" i="18"/>
  <c r="M143" i="18" s="1"/>
  <c r="L145" i="18"/>
  <c r="M145" i="18" s="1"/>
  <c r="L146" i="18"/>
  <c r="M146" i="18" s="1"/>
  <c r="L147" i="18"/>
  <c r="L148" i="18"/>
  <c r="M148" i="18" s="1"/>
  <c r="L149" i="18"/>
  <c r="L151" i="18"/>
  <c r="M151" i="18" s="1"/>
  <c r="L153" i="18"/>
  <c r="M153" i="18" s="1"/>
  <c r="L154" i="18"/>
  <c r="M154" i="18" s="1"/>
  <c r="L155" i="18"/>
  <c r="L156" i="18"/>
  <c r="M156" i="18" s="1"/>
  <c r="L157" i="18"/>
  <c r="L159" i="18"/>
  <c r="M159" i="18" s="1"/>
  <c r="L161" i="18"/>
  <c r="M161" i="18" s="1"/>
  <c r="L162" i="18"/>
  <c r="M162" i="18" s="1"/>
  <c r="L163" i="18"/>
  <c r="M163" i="18" s="1"/>
  <c r="L164" i="18"/>
  <c r="M164" i="18" s="1"/>
  <c r="L165" i="18"/>
  <c r="M165" i="18" s="1"/>
  <c r="L167" i="18"/>
  <c r="M167" i="18" s="1"/>
  <c r="L169" i="18"/>
  <c r="M169" i="18" s="1"/>
  <c r="L170" i="18"/>
  <c r="M170" i="18" s="1"/>
  <c r="L171" i="18"/>
  <c r="L172" i="18"/>
  <c r="M172" i="18" s="1"/>
  <c r="L173" i="18"/>
  <c r="L175" i="18"/>
  <c r="M175" i="18" s="1"/>
  <c r="L177" i="18"/>
  <c r="M177" i="18" s="1"/>
  <c r="L178" i="18"/>
  <c r="M178" i="18" s="1"/>
  <c r="L179" i="18"/>
  <c r="L180" i="18"/>
  <c r="M180" i="18" s="1"/>
  <c r="L181" i="18"/>
  <c r="M181" i="18" s="1"/>
  <c r="L183" i="18"/>
  <c r="M183" i="18" s="1"/>
  <c r="L185" i="18"/>
  <c r="M185" i="18" s="1"/>
  <c r="L186" i="18"/>
  <c r="M186" i="18" s="1"/>
  <c r="L187" i="18"/>
  <c r="L188" i="18"/>
  <c r="M188" i="18" s="1"/>
  <c r="L189" i="18"/>
  <c r="L191" i="18"/>
  <c r="M191" i="18" s="1"/>
  <c r="L193" i="18"/>
  <c r="M193" i="18" s="1"/>
  <c r="L194" i="18"/>
  <c r="M194" i="18" s="1"/>
  <c r="L195" i="18"/>
  <c r="L196" i="18"/>
  <c r="M196" i="18" s="1"/>
  <c r="L197" i="18"/>
  <c r="L199" i="18"/>
  <c r="M199" i="18" s="1"/>
  <c r="L201" i="18"/>
  <c r="M201" i="18" s="1"/>
  <c r="L202" i="18"/>
  <c r="M202" i="18" s="1"/>
  <c r="L203" i="18"/>
  <c r="L204" i="18"/>
  <c r="M204" i="18" s="1"/>
  <c r="L205" i="18"/>
  <c r="L207" i="18"/>
  <c r="M207" i="18" s="1"/>
  <c r="L209" i="18"/>
  <c r="M209" i="18" s="1"/>
  <c r="L210" i="18"/>
  <c r="M210" i="18" s="1"/>
  <c r="L211" i="18"/>
  <c r="L212" i="18"/>
  <c r="M212" i="18" s="1"/>
  <c r="L213" i="18"/>
  <c r="L215" i="18"/>
  <c r="M215" i="18" s="1"/>
  <c r="L217" i="18"/>
  <c r="M217" i="18" s="1"/>
  <c r="L218" i="18"/>
  <c r="M218" i="18" s="1"/>
  <c r="L219" i="18"/>
  <c r="L220" i="18"/>
  <c r="M220" i="18" s="1"/>
  <c r="L221" i="18"/>
  <c r="L223" i="18"/>
  <c r="M223" i="18" s="1"/>
  <c r="L225" i="18"/>
  <c r="M225" i="18" s="1"/>
  <c r="L226" i="18"/>
  <c r="M226" i="18" s="1"/>
  <c r="L227" i="18"/>
  <c r="M227" i="18" s="1"/>
  <c r="L228" i="18"/>
  <c r="M228" i="18" s="1"/>
  <c r="L229" i="18"/>
  <c r="M229" i="18" s="1"/>
  <c r="L231" i="18"/>
  <c r="M231" i="18" s="1"/>
  <c r="L233" i="18"/>
  <c r="M233" i="18" s="1"/>
  <c r="L234" i="18"/>
  <c r="M234" i="18" s="1"/>
  <c r="L235" i="18"/>
  <c r="L236" i="18"/>
  <c r="M236" i="18" s="1"/>
  <c r="L237" i="18"/>
  <c r="L239" i="18"/>
  <c r="M239" i="18" s="1"/>
  <c r="L241" i="18"/>
  <c r="M241" i="18" s="1"/>
  <c r="L242" i="18"/>
  <c r="M242" i="18" s="1"/>
  <c r="L243" i="18"/>
  <c r="L244" i="18"/>
  <c r="M244" i="18" s="1"/>
  <c r="L245" i="18"/>
  <c r="M245" i="18" s="1"/>
  <c r="L247" i="18"/>
  <c r="M247" i="18" s="1"/>
  <c r="L249" i="18"/>
  <c r="M249" i="18" s="1"/>
  <c r="L250" i="18"/>
  <c r="M250" i="18" s="1"/>
  <c r="L251" i="18"/>
  <c r="L252" i="18"/>
  <c r="M252" i="18" s="1"/>
  <c r="L253" i="18"/>
  <c r="L255" i="18"/>
  <c r="M255" i="18" s="1"/>
  <c r="L257" i="18"/>
  <c r="M257" i="18" s="1"/>
  <c r="L258" i="18"/>
  <c r="M258" i="18" s="1"/>
  <c r="L259" i="18"/>
  <c r="L260" i="18"/>
  <c r="M260" i="18" s="1"/>
  <c r="L261" i="18"/>
  <c r="L263" i="18"/>
  <c r="M263" i="18" s="1"/>
  <c r="L265" i="18"/>
  <c r="M265" i="18" s="1"/>
  <c r="L266" i="18"/>
  <c r="M266" i="18" s="1"/>
  <c r="L267" i="18"/>
  <c r="L268" i="18"/>
  <c r="M268" i="18" s="1"/>
  <c r="L269" i="18"/>
  <c r="L271" i="18"/>
  <c r="M271" i="18" s="1"/>
  <c r="L273" i="18"/>
  <c r="M273" i="18" s="1"/>
  <c r="L274" i="18"/>
  <c r="M274" i="18" s="1"/>
  <c r="L275" i="18"/>
  <c r="L276" i="18"/>
  <c r="M276" i="18" s="1"/>
  <c r="L277" i="18"/>
  <c r="L279" i="18"/>
  <c r="M279" i="18" s="1"/>
  <c r="L281" i="18"/>
  <c r="M281" i="18" s="1"/>
  <c r="L282" i="18"/>
  <c r="M282" i="18" s="1"/>
  <c r="L283" i="18"/>
  <c r="L284" i="18"/>
  <c r="M284" i="18" s="1"/>
  <c r="L285" i="18"/>
  <c r="L287" i="18"/>
  <c r="M287" i="18" s="1"/>
  <c r="L289" i="18"/>
  <c r="M289" i="18" s="1"/>
  <c r="L290" i="18"/>
  <c r="M290" i="18" s="1"/>
  <c r="L291" i="18"/>
  <c r="M291" i="18" s="1"/>
  <c r="L292" i="18"/>
  <c r="M292" i="18" s="1"/>
  <c r="L293" i="18"/>
  <c r="M293" i="18" s="1"/>
  <c r="L295" i="18"/>
  <c r="M295" i="18" s="1"/>
  <c r="L297" i="18"/>
  <c r="M297" i="18" s="1"/>
  <c r="L298" i="18"/>
  <c r="M298" i="18" s="1"/>
  <c r="K5" i="18" l="1"/>
  <c r="L14" i="18"/>
  <c r="M14" i="18" s="1"/>
  <c r="M5" i="18" s="1"/>
  <c r="N3" i="18" l="1"/>
  <c r="N7" i="18" l="1"/>
  <c r="N15" i="18"/>
  <c r="N23" i="18"/>
  <c r="N31" i="18"/>
  <c r="N39" i="18"/>
  <c r="N47" i="18"/>
  <c r="N55" i="18"/>
  <c r="N63" i="18"/>
  <c r="N71" i="18"/>
  <c r="N79" i="18"/>
  <c r="N87" i="18"/>
  <c r="N95" i="18"/>
  <c r="N103" i="18"/>
  <c r="N111" i="18"/>
  <c r="N119" i="18"/>
  <c r="N127" i="18"/>
  <c r="N135" i="18"/>
  <c r="N143" i="18"/>
  <c r="N151" i="18"/>
  <c r="N159" i="18"/>
  <c r="N167" i="18"/>
  <c r="N175" i="18"/>
  <c r="N183" i="18"/>
  <c r="N191" i="18"/>
  <c r="N199" i="18"/>
  <c r="N207" i="18"/>
  <c r="N215" i="18"/>
  <c r="N223" i="18"/>
  <c r="N231" i="18"/>
  <c r="N239" i="18"/>
  <c r="N247" i="18"/>
  <c r="N255" i="18"/>
  <c r="N263" i="18"/>
  <c r="N271" i="18"/>
  <c r="N279" i="18"/>
  <c r="N287" i="18"/>
  <c r="N295" i="18"/>
  <c r="N8" i="18"/>
  <c r="N16" i="18"/>
  <c r="N24" i="18"/>
  <c r="N32" i="18"/>
  <c r="N40" i="18"/>
  <c r="N48" i="18"/>
  <c r="N56" i="18"/>
  <c r="N64" i="18"/>
  <c r="N72" i="18"/>
  <c r="N80" i="18"/>
  <c r="N88" i="18"/>
  <c r="N96" i="18"/>
  <c r="N104" i="18"/>
  <c r="N112" i="18"/>
  <c r="N120" i="18"/>
  <c r="N128" i="18"/>
  <c r="N136" i="18"/>
  <c r="N144" i="18"/>
  <c r="N152" i="18"/>
  <c r="N160" i="18"/>
  <c r="N168" i="18"/>
  <c r="N176" i="18"/>
  <c r="N184" i="18"/>
  <c r="N192" i="18"/>
  <c r="N200" i="18"/>
  <c r="N208" i="18"/>
  <c r="N216" i="18"/>
  <c r="N224" i="18"/>
  <c r="N232" i="18"/>
  <c r="N240" i="18"/>
  <c r="N248" i="18"/>
  <c r="N256" i="18"/>
  <c r="N264" i="18"/>
  <c r="N272" i="18"/>
  <c r="N280" i="18"/>
  <c r="N288" i="18"/>
  <c r="N296" i="18"/>
  <c r="N9" i="18"/>
  <c r="N17" i="18"/>
  <c r="N25" i="18"/>
  <c r="N33" i="18"/>
  <c r="N41" i="18"/>
  <c r="N49" i="18"/>
  <c r="N57" i="18"/>
  <c r="N65" i="18"/>
  <c r="N73" i="18"/>
  <c r="N81" i="18"/>
  <c r="N89" i="18"/>
  <c r="N97" i="18"/>
  <c r="N105" i="18"/>
  <c r="N113" i="18"/>
  <c r="N121" i="18"/>
  <c r="N129" i="18"/>
  <c r="N137" i="18"/>
  <c r="N145" i="18"/>
  <c r="N153" i="18"/>
  <c r="N161" i="18"/>
  <c r="N169" i="18"/>
  <c r="N177" i="18"/>
  <c r="N185" i="18"/>
  <c r="N193" i="18"/>
  <c r="N201" i="18"/>
  <c r="N209" i="18"/>
  <c r="N217" i="18"/>
  <c r="N225" i="18"/>
  <c r="N233" i="18"/>
  <c r="N241" i="18"/>
  <c r="N249" i="18"/>
  <c r="N257" i="18"/>
  <c r="N265" i="18"/>
  <c r="N273" i="18"/>
  <c r="N281" i="18"/>
  <c r="N289" i="18"/>
  <c r="N297" i="18"/>
  <c r="N12" i="18"/>
  <c r="N52" i="18"/>
  <c r="N60" i="18"/>
  <c r="N68" i="18"/>
  <c r="N76" i="18"/>
  <c r="N84" i="18"/>
  <c r="N10" i="18"/>
  <c r="N18" i="18"/>
  <c r="N26" i="18"/>
  <c r="N34" i="18"/>
  <c r="N42" i="18"/>
  <c r="N50" i="18"/>
  <c r="N58" i="18"/>
  <c r="N66" i="18"/>
  <c r="N74" i="18"/>
  <c r="N82" i="18"/>
  <c r="N90" i="18"/>
  <c r="N98" i="18"/>
  <c r="N106" i="18"/>
  <c r="N114" i="18"/>
  <c r="N122" i="18"/>
  <c r="N130" i="18"/>
  <c r="N138" i="18"/>
  <c r="N146" i="18"/>
  <c r="N154" i="18"/>
  <c r="N162" i="18"/>
  <c r="N170" i="18"/>
  <c r="N178" i="18"/>
  <c r="N186" i="18"/>
  <c r="N194" i="18"/>
  <c r="N202" i="18"/>
  <c r="N210" i="18"/>
  <c r="N218" i="18"/>
  <c r="N226" i="18"/>
  <c r="N234" i="18"/>
  <c r="N242" i="18"/>
  <c r="N250" i="18"/>
  <c r="N258" i="18"/>
  <c r="N266" i="18"/>
  <c r="N274" i="18"/>
  <c r="N282" i="18"/>
  <c r="N290" i="18"/>
  <c r="N298" i="18"/>
  <c r="N11" i="18"/>
  <c r="N19" i="18"/>
  <c r="N27" i="18"/>
  <c r="N35" i="18"/>
  <c r="N43" i="18"/>
  <c r="N51" i="18"/>
  <c r="N59" i="18"/>
  <c r="N67" i="18"/>
  <c r="N75" i="18"/>
  <c r="N83" i="18"/>
  <c r="N91" i="18"/>
  <c r="N99" i="18"/>
  <c r="N107" i="18"/>
  <c r="N115" i="18"/>
  <c r="N123" i="18"/>
  <c r="N131" i="18"/>
  <c r="N139" i="18"/>
  <c r="N147" i="18"/>
  <c r="N155" i="18"/>
  <c r="N163" i="18"/>
  <c r="N171" i="18"/>
  <c r="N179" i="18"/>
  <c r="N187" i="18"/>
  <c r="N195" i="18"/>
  <c r="N203" i="18"/>
  <c r="N211" i="18"/>
  <c r="N219" i="18"/>
  <c r="N227" i="18"/>
  <c r="N235" i="18"/>
  <c r="N243" i="18"/>
  <c r="N251" i="18"/>
  <c r="N259" i="18"/>
  <c r="N267" i="18"/>
  <c r="N275" i="18"/>
  <c r="N283" i="18"/>
  <c r="N291" i="18"/>
  <c r="N6" i="18"/>
  <c r="N13" i="18"/>
  <c r="N21" i="18"/>
  <c r="N29" i="18"/>
  <c r="N37" i="18"/>
  <c r="N45" i="18"/>
  <c r="N53" i="18"/>
  <c r="N61" i="18"/>
  <c r="N69" i="18"/>
  <c r="N77" i="18"/>
  <c r="N85" i="18"/>
  <c r="N93" i="18"/>
  <c r="N101" i="18"/>
  <c r="N109" i="18"/>
  <c r="N117" i="18"/>
  <c r="N125" i="18"/>
  <c r="N133" i="18"/>
  <c r="N141" i="18"/>
  <c r="N149" i="18"/>
  <c r="N157" i="18"/>
  <c r="N165" i="18"/>
  <c r="N173" i="18"/>
  <c r="N181" i="18"/>
  <c r="N189" i="18"/>
  <c r="N197" i="18"/>
  <c r="N205" i="18"/>
  <c r="N213" i="18"/>
  <c r="N221" i="18"/>
  <c r="N229" i="18"/>
  <c r="N237" i="18"/>
  <c r="N245" i="18"/>
  <c r="N253" i="18"/>
  <c r="N261" i="18"/>
  <c r="N269" i="18"/>
  <c r="N277" i="18"/>
  <c r="N285" i="18"/>
  <c r="N293" i="18"/>
  <c r="N14" i="18"/>
  <c r="N22" i="18"/>
  <c r="N30" i="18"/>
  <c r="N38" i="18"/>
  <c r="N46" i="18"/>
  <c r="N54" i="18"/>
  <c r="N62" i="18"/>
  <c r="N70" i="18"/>
  <c r="N20" i="18"/>
  <c r="N100" i="18"/>
  <c r="N132" i="18"/>
  <c r="N164" i="18"/>
  <c r="N196" i="18"/>
  <c r="N228" i="18"/>
  <c r="N260" i="18"/>
  <c r="N292" i="18"/>
  <c r="N28" i="18"/>
  <c r="N102" i="18"/>
  <c r="N134" i="18"/>
  <c r="N166" i="18"/>
  <c r="N198" i="18"/>
  <c r="N230" i="18"/>
  <c r="N262" i="18"/>
  <c r="N294" i="18"/>
  <c r="N36" i="18"/>
  <c r="N108" i="18"/>
  <c r="N140" i="18"/>
  <c r="N172" i="18"/>
  <c r="N204" i="18"/>
  <c r="N236" i="18"/>
  <c r="N268" i="18"/>
  <c r="N44" i="18"/>
  <c r="N110" i="18"/>
  <c r="N142" i="18"/>
  <c r="N174" i="18"/>
  <c r="N206" i="18"/>
  <c r="N238" i="18"/>
  <c r="N270" i="18"/>
  <c r="N78" i="18"/>
  <c r="N116" i="18"/>
  <c r="N148" i="18"/>
  <c r="N180" i="18"/>
  <c r="N212" i="18"/>
  <c r="N244" i="18"/>
  <c r="N276" i="18"/>
  <c r="N86" i="18"/>
  <c r="N118" i="18"/>
  <c r="N150" i="18"/>
  <c r="N182" i="18"/>
  <c r="N214" i="18"/>
  <c r="N246" i="18"/>
  <c r="N278" i="18"/>
  <c r="N92" i="18"/>
  <c r="N124" i="18"/>
  <c r="N156" i="18"/>
  <c r="N188" i="18"/>
  <c r="N220" i="18"/>
  <c r="N252" i="18"/>
  <c r="N284" i="18"/>
  <c r="N94" i="18"/>
  <c r="N126" i="18"/>
  <c r="N158" i="18"/>
  <c r="N190" i="18"/>
  <c r="N222" i="18"/>
  <c r="N254" i="18"/>
  <c r="N286" i="18"/>
  <c r="N5" i="18" l="1"/>
  <c r="U10" i="12" l="1"/>
  <c r="O20" i="12"/>
  <c r="L10" i="12"/>
  <c r="P37" i="10" l="1"/>
  <c r="P33" i="10"/>
  <c r="M33" i="10"/>
  <c r="N33" i="10"/>
  <c r="O33" i="10"/>
  <c r="M34" i="10"/>
  <c r="N34" i="10"/>
  <c r="O34" i="10"/>
  <c r="P34" i="10"/>
  <c r="M35" i="10"/>
  <c r="N35" i="10"/>
  <c r="O35" i="10"/>
  <c r="P35" i="10"/>
  <c r="M36" i="10"/>
  <c r="N36" i="10"/>
  <c r="O36" i="10"/>
  <c r="P36" i="10"/>
  <c r="M37" i="10"/>
  <c r="N37" i="10"/>
  <c r="O37" i="10"/>
  <c r="M38" i="10"/>
  <c r="N38" i="10"/>
  <c r="O38" i="10"/>
  <c r="P38" i="10"/>
  <c r="M39" i="10"/>
  <c r="N39" i="10"/>
  <c r="O39" i="10"/>
  <c r="P39" i="10"/>
  <c r="L34" i="10"/>
  <c r="L35" i="10"/>
  <c r="L36" i="10"/>
  <c r="L37" i="10"/>
  <c r="L38" i="10"/>
  <c r="L39" i="10"/>
  <c r="L33" i="10"/>
  <c r="H31" i="10"/>
  <c r="M5" i="10"/>
  <c r="N5" i="10"/>
  <c r="O5" i="10"/>
  <c r="P5" i="10"/>
  <c r="L5" i="10"/>
  <c r="P29" i="10"/>
  <c r="M8" i="10"/>
  <c r="N8" i="10"/>
  <c r="O8" i="10"/>
  <c r="P8" i="10"/>
  <c r="M9" i="10"/>
  <c r="N9" i="10"/>
  <c r="O9" i="10"/>
  <c r="P9" i="10"/>
  <c r="M10" i="10"/>
  <c r="N10" i="10"/>
  <c r="O10" i="10"/>
  <c r="P10" i="10"/>
  <c r="M11" i="10"/>
  <c r="N11" i="10"/>
  <c r="O11" i="10"/>
  <c r="P11" i="10"/>
  <c r="M12" i="10"/>
  <c r="N12" i="10"/>
  <c r="O12" i="10"/>
  <c r="P12" i="10"/>
  <c r="M13" i="10"/>
  <c r="N13" i="10"/>
  <c r="O13" i="10"/>
  <c r="P13" i="10"/>
  <c r="M14" i="10"/>
  <c r="N14" i="10"/>
  <c r="O14" i="10"/>
  <c r="P14" i="10"/>
  <c r="M15" i="10"/>
  <c r="N15" i="10"/>
  <c r="O15" i="10"/>
  <c r="P15" i="10"/>
  <c r="M16" i="10"/>
  <c r="N16" i="10"/>
  <c r="O16" i="10"/>
  <c r="P16" i="10"/>
  <c r="M17" i="10"/>
  <c r="N17" i="10"/>
  <c r="O17" i="10"/>
  <c r="P17" i="10"/>
  <c r="M18" i="10"/>
  <c r="N18" i="10"/>
  <c r="O18" i="10"/>
  <c r="P18" i="10"/>
  <c r="M19" i="10"/>
  <c r="N19" i="10"/>
  <c r="O19" i="10"/>
  <c r="P19" i="10"/>
  <c r="M20" i="10"/>
  <c r="N20" i="10"/>
  <c r="O20" i="10"/>
  <c r="P20" i="10"/>
  <c r="M21" i="10"/>
  <c r="N21" i="10"/>
  <c r="O21" i="10"/>
  <c r="P21" i="10"/>
  <c r="M22" i="10"/>
  <c r="N22" i="10"/>
  <c r="O22" i="10"/>
  <c r="P22" i="10"/>
  <c r="M23" i="10"/>
  <c r="N23" i="10"/>
  <c r="O23" i="10"/>
  <c r="P23" i="10"/>
  <c r="M24" i="10"/>
  <c r="N24" i="10"/>
  <c r="O24" i="10"/>
  <c r="P24" i="10"/>
  <c r="M25" i="10"/>
  <c r="N25" i="10"/>
  <c r="O25" i="10"/>
  <c r="P25" i="10"/>
  <c r="M26" i="10"/>
  <c r="N26" i="10"/>
  <c r="O26" i="10"/>
  <c r="P26" i="10"/>
  <c r="M27" i="10"/>
  <c r="N27" i="10"/>
  <c r="O27" i="10"/>
  <c r="P27" i="10"/>
  <c r="M28" i="10"/>
  <c r="N28" i="10"/>
  <c r="O28" i="10"/>
  <c r="P28" i="10"/>
  <c r="M29" i="10"/>
  <c r="N29" i="10"/>
  <c r="O29" i="10"/>
  <c r="L26" i="10"/>
  <c r="L9" i="10"/>
  <c r="L10" i="10"/>
  <c r="L11" i="10"/>
  <c r="L12" i="10"/>
  <c r="L13" i="10"/>
  <c r="L14" i="10"/>
  <c r="L15" i="10"/>
  <c r="L16" i="10"/>
  <c r="L17" i="10"/>
  <c r="L18" i="10"/>
  <c r="L19" i="10"/>
  <c r="L20" i="10"/>
  <c r="L21" i="10"/>
  <c r="L22" i="10"/>
  <c r="L23" i="10"/>
  <c r="L24" i="10"/>
  <c r="L25" i="10"/>
  <c r="L27" i="10"/>
  <c r="L28" i="10"/>
  <c r="L29" i="10"/>
  <c r="L8" i="10"/>
  <c r="L31" i="10" l="1"/>
  <c r="M32" i="10"/>
  <c r="O6" i="10"/>
  <c r="N32" i="10"/>
  <c r="N31" i="10"/>
  <c r="O31" i="10"/>
  <c r="M31" i="10"/>
  <c r="O32" i="10"/>
  <c r="P32" i="10"/>
  <c r="M6" i="10"/>
  <c r="P31" i="10"/>
  <c r="H32" i="10"/>
  <c r="M7" i="10"/>
  <c r="P6" i="10"/>
  <c r="O7" i="10"/>
  <c r="N7" i="10"/>
  <c r="N6" i="10"/>
  <c r="P7" i="10"/>
  <c r="O16" i="9" l="1"/>
  <c r="U12" i="9"/>
  <c r="U13" i="9"/>
  <c r="U15" i="9"/>
  <c r="H16"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J56" i="9" s="1"/>
  <c r="H57" i="9"/>
  <c r="H58" i="9"/>
  <c r="H59" i="9"/>
  <c r="H60" i="9"/>
  <c r="H61" i="9"/>
  <c r="H62" i="9"/>
  <c r="H63" i="9"/>
  <c r="H64" i="9"/>
  <c r="H65" i="9"/>
  <c r="H66" i="9"/>
  <c r="H67" i="9"/>
  <c r="H68" i="9"/>
  <c r="H69" i="9"/>
  <c r="H70" i="9"/>
  <c r="H71" i="9"/>
  <c r="H72" i="9"/>
  <c r="H73" i="9"/>
  <c r="H74" i="9"/>
  <c r="H75" i="9"/>
  <c r="H76" i="9"/>
  <c r="H77" i="9"/>
  <c r="L77" i="9" s="1"/>
  <c r="H78" i="9"/>
  <c r="H79" i="9"/>
  <c r="H80" i="9"/>
  <c r="H81" i="9"/>
  <c r="H82" i="9"/>
  <c r="H83" i="9"/>
  <c r="H84" i="9"/>
  <c r="H85" i="9"/>
  <c r="H86" i="9"/>
  <c r="H87" i="9"/>
  <c r="K87" i="9" s="1"/>
  <c r="H88" i="9"/>
  <c r="H89" i="9"/>
  <c r="H90" i="9"/>
  <c r="H91" i="9"/>
  <c r="H92" i="9"/>
  <c r="H93" i="9"/>
  <c r="H94" i="9"/>
  <c r="H95" i="9"/>
  <c r="H96" i="9"/>
  <c r="H97" i="9"/>
  <c r="H98" i="9"/>
  <c r="H99" i="9"/>
  <c r="H100" i="9"/>
  <c r="H101" i="9"/>
  <c r="H102" i="9"/>
  <c r="H103" i="9"/>
  <c r="J103" i="9" s="1"/>
  <c r="H104" i="9"/>
  <c r="H105" i="9"/>
  <c r="H106" i="9"/>
  <c r="H107" i="9"/>
  <c r="H108" i="9"/>
  <c r="H109" i="9"/>
  <c r="K109" i="9" s="1"/>
  <c r="H110" i="9"/>
  <c r="H111" i="9"/>
  <c r="J111" i="9" s="1"/>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K157" i="9" s="1"/>
  <c r="H158" i="9"/>
  <c r="H159" i="9"/>
  <c r="H160" i="9"/>
  <c r="H161" i="9"/>
  <c r="H162" i="9"/>
  <c r="H163" i="9"/>
  <c r="H164" i="9"/>
  <c r="H165" i="9"/>
  <c r="H166" i="9"/>
  <c r="H167" i="9"/>
  <c r="H168" i="9"/>
  <c r="H169" i="9"/>
  <c r="H170" i="9"/>
  <c r="H171" i="9"/>
  <c r="H172" i="9"/>
  <c r="H173" i="9"/>
  <c r="K173" i="9" s="1"/>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K237" i="9" s="1"/>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K293" i="9" s="1"/>
  <c r="H294" i="9"/>
  <c r="H295" i="9"/>
  <c r="H296" i="9"/>
  <c r="H297" i="9"/>
  <c r="H298" i="9"/>
  <c r="H299" i="9"/>
  <c r="H300" i="9"/>
  <c r="H301" i="9"/>
  <c r="H302" i="9"/>
  <c r="H303" i="9"/>
  <c r="H304" i="9"/>
  <c r="H305" i="9"/>
  <c r="H306" i="9"/>
  <c r="H307" i="9"/>
  <c r="H308" i="9"/>
  <c r="I308" i="9" s="1"/>
  <c r="H309" i="9"/>
  <c r="H17" i="9"/>
  <c r="G12" i="9"/>
  <c r="G13" i="9"/>
  <c r="G15" i="9"/>
  <c r="F15" i="9"/>
  <c r="F13" i="9"/>
  <c r="F12" i="9"/>
  <c r="W9" i="11"/>
  <c r="U14" i="9" l="1"/>
  <c r="J267" i="9"/>
  <c r="Q267" i="9"/>
  <c r="J243" i="9"/>
  <c r="Q243" i="9" s="1"/>
  <c r="J211" i="9"/>
  <c r="Q211" i="9"/>
  <c r="J131" i="9"/>
  <c r="Q131" i="9" s="1"/>
  <c r="J99" i="9"/>
  <c r="Q99" i="9" s="1"/>
  <c r="J51" i="9"/>
  <c r="Q51" i="9" s="1"/>
  <c r="M258" i="9"/>
  <c r="N258" i="9" s="1"/>
  <c r="O258" i="9" s="1"/>
  <c r="M130" i="9"/>
  <c r="N130" i="9" s="1"/>
  <c r="O130" i="9" s="1"/>
  <c r="T130" i="9"/>
  <c r="K269" i="9"/>
  <c r="R269" i="9" s="1"/>
  <c r="R237" i="9"/>
  <c r="J299" i="9"/>
  <c r="Q299" i="9" s="1"/>
  <c r="J235" i="9"/>
  <c r="Q235" i="9" s="1"/>
  <c r="J219" i="9"/>
  <c r="Q219" i="9" s="1"/>
  <c r="J163" i="9"/>
  <c r="Q163" i="9"/>
  <c r="J123" i="9"/>
  <c r="Q123" i="9" s="1"/>
  <c r="J91" i="9"/>
  <c r="Q91" i="9" s="1"/>
  <c r="L305" i="9"/>
  <c r="S305" i="9" s="1"/>
  <c r="J289" i="9"/>
  <c r="Q289" i="9" s="1"/>
  <c r="J281" i="9"/>
  <c r="Q281" i="9" s="1"/>
  <c r="J257" i="9"/>
  <c r="Q257" i="9" s="1"/>
  <c r="J241" i="9"/>
  <c r="Q241" i="9" s="1"/>
  <c r="J225" i="9"/>
  <c r="Q225" i="9" s="1"/>
  <c r="J217" i="9"/>
  <c r="Q217" i="9" s="1"/>
  <c r="J177" i="9"/>
  <c r="Q177" i="9" s="1"/>
  <c r="J145" i="9"/>
  <c r="Q145" i="9" s="1"/>
  <c r="J81" i="9"/>
  <c r="Q81" i="9" s="1"/>
  <c r="J193" i="9"/>
  <c r="Q193" i="9" s="1"/>
  <c r="K253" i="9"/>
  <c r="R253" i="9" s="1"/>
  <c r="R173" i="9"/>
  <c r="J275" i="9"/>
  <c r="Q275" i="9" s="1"/>
  <c r="J203" i="9"/>
  <c r="Q203" i="9" s="1"/>
  <c r="K304" i="9"/>
  <c r="R304" i="9" s="1"/>
  <c r="J153" i="9"/>
  <c r="Q153" i="9" s="1"/>
  <c r="J143" i="9"/>
  <c r="Q143" i="9" s="1"/>
  <c r="K309" i="9"/>
  <c r="R309" i="9" s="1"/>
  <c r="M301" i="9"/>
  <c r="R293" i="9"/>
  <c r="M277" i="9"/>
  <c r="N277" i="9" s="1"/>
  <c r="O277" i="9" s="1"/>
  <c r="M237" i="9"/>
  <c r="N237" i="9" s="1"/>
  <c r="O237" i="9" s="1"/>
  <c r="K221" i="9"/>
  <c r="R221" i="9" s="1"/>
  <c r="M213" i="9"/>
  <c r="N213" i="9" s="1"/>
  <c r="O213" i="9" s="1"/>
  <c r="K205" i="9"/>
  <c r="R205" i="9" s="1"/>
  <c r="K189" i="9"/>
  <c r="R189" i="9" s="1"/>
  <c r="R157" i="9"/>
  <c r="L141" i="9"/>
  <c r="S141" i="9" s="1"/>
  <c r="L125" i="9"/>
  <c r="S125" i="9" s="1"/>
  <c r="R109" i="9"/>
  <c r="K101" i="9"/>
  <c r="R101" i="9" s="1"/>
  <c r="K85" i="9"/>
  <c r="R85" i="9" s="1"/>
  <c r="S77" i="9"/>
  <c r="J65" i="9"/>
  <c r="Q65" i="9" s="1"/>
  <c r="K141" i="9"/>
  <c r="R141" i="9" s="1"/>
  <c r="K294" i="9"/>
  <c r="R294" i="9" s="1"/>
  <c r="K284" i="9"/>
  <c r="R284" i="9" s="1"/>
  <c r="L252" i="9"/>
  <c r="S252" i="9" s="1"/>
  <c r="J28" i="9"/>
  <c r="Q28" i="9" s="1"/>
  <c r="K295" i="9"/>
  <c r="R295" i="9" s="1"/>
  <c r="K125" i="9"/>
  <c r="R125" i="9" s="1"/>
  <c r="P308" i="9"/>
  <c r="I17" i="9"/>
  <c r="P17" i="9" s="1"/>
  <c r="Q56" i="9"/>
  <c r="Q111" i="9"/>
  <c r="Q103" i="9"/>
  <c r="R87" i="9"/>
  <c r="M307" i="9"/>
  <c r="L307" i="9"/>
  <c r="S307" i="9" s="1"/>
  <c r="K307" i="9"/>
  <c r="R307" i="9" s="1"/>
  <c r="M283" i="9"/>
  <c r="L283" i="9"/>
  <c r="S283" i="9" s="1"/>
  <c r="K283" i="9"/>
  <c r="R283" i="9" s="1"/>
  <c r="I251" i="9"/>
  <c r="P251" i="9" s="1"/>
  <c r="M251" i="9"/>
  <c r="K251" i="9"/>
  <c r="R251" i="9" s="1"/>
  <c r="L251" i="9"/>
  <c r="S251" i="9" s="1"/>
  <c r="M187" i="9"/>
  <c r="K187" i="9"/>
  <c r="R187" i="9" s="1"/>
  <c r="J187" i="9"/>
  <c r="Q187" i="9" s="1"/>
  <c r="L187" i="9"/>
  <c r="S187" i="9" s="1"/>
  <c r="K290" i="9"/>
  <c r="R290" i="9" s="1"/>
  <c r="M290" i="9"/>
  <c r="L290" i="9"/>
  <c r="S290" i="9" s="1"/>
  <c r="J290" i="9"/>
  <c r="Q290" i="9" s="1"/>
  <c r="M266" i="9"/>
  <c r="K266" i="9"/>
  <c r="R266" i="9" s="1"/>
  <c r="L266" i="9"/>
  <c r="S266" i="9" s="1"/>
  <c r="J266" i="9"/>
  <c r="Q266" i="9" s="1"/>
  <c r="L242" i="9"/>
  <c r="S242" i="9" s="1"/>
  <c r="K242" i="9"/>
  <c r="R242" i="9" s="1"/>
  <c r="M242" i="9"/>
  <c r="J242" i="9"/>
  <c r="Q242" i="9" s="1"/>
  <c r="K210" i="9"/>
  <c r="R210" i="9" s="1"/>
  <c r="M210" i="9"/>
  <c r="L210" i="9"/>
  <c r="S210" i="9" s="1"/>
  <c r="J210" i="9"/>
  <c r="Q210" i="9" s="1"/>
  <c r="K186" i="9"/>
  <c r="R186" i="9" s="1"/>
  <c r="M186" i="9"/>
  <c r="L186" i="9"/>
  <c r="S186" i="9" s="1"/>
  <c r="M170" i="9"/>
  <c r="K170" i="9"/>
  <c r="R170" i="9" s="1"/>
  <c r="L170" i="9"/>
  <c r="S170" i="9" s="1"/>
  <c r="J170" i="9"/>
  <c r="Q170" i="9" s="1"/>
  <c r="K154" i="9"/>
  <c r="R154" i="9" s="1"/>
  <c r="M154" i="9"/>
  <c r="L154" i="9"/>
  <c r="S154" i="9" s="1"/>
  <c r="J154" i="9"/>
  <c r="Q154" i="9" s="1"/>
  <c r="K122" i="9"/>
  <c r="R122" i="9" s="1"/>
  <c r="M122" i="9"/>
  <c r="L122" i="9"/>
  <c r="S122" i="9" s="1"/>
  <c r="J122" i="9"/>
  <c r="Q122" i="9" s="1"/>
  <c r="L114" i="9"/>
  <c r="S114" i="9" s="1"/>
  <c r="K114" i="9"/>
  <c r="R114" i="9" s="1"/>
  <c r="M114" i="9"/>
  <c r="J114" i="9"/>
  <c r="Q114" i="9" s="1"/>
  <c r="M90" i="9"/>
  <c r="K90" i="9"/>
  <c r="R90" i="9" s="1"/>
  <c r="L90" i="9"/>
  <c r="S90" i="9" s="1"/>
  <c r="J90" i="9"/>
  <c r="Q90" i="9" s="1"/>
  <c r="M66" i="9"/>
  <c r="L66" i="9"/>
  <c r="S66" i="9" s="1"/>
  <c r="K66" i="9"/>
  <c r="R66" i="9" s="1"/>
  <c r="J66" i="9"/>
  <c r="Q66" i="9" s="1"/>
  <c r="M42" i="9"/>
  <c r="K42" i="9"/>
  <c r="R42" i="9" s="1"/>
  <c r="L42" i="9"/>
  <c r="S42" i="9" s="1"/>
  <c r="M18" i="9"/>
  <c r="K18" i="9"/>
  <c r="R18" i="9" s="1"/>
  <c r="L18" i="9"/>
  <c r="S18" i="9" s="1"/>
  <c r="J18" i="9"/>
  <c r="Q18" i="9" s="1"/>
  <c r="M297" i="9"/>
  <c r="K297" i="9"/>
  <c r="R297" i="9" s="1"/>
  <c r="L297" i="9"/>
  <c r="S297" i="9" s="1"/>
  <c r="K273" i="9"/>
  <c r="R273" i="9" s="1"/>
  <c r="M273" i="9"/>
  <c r="L273" i="9"/>
  <c r="S273" i="9" s="1"/>
  <c r="K249" i="9"/>
  <c r="R249" i="9" s="1"/>
  <c r="M249" i="9"/>
  <c r="L249" i="9"/>
  <c r="S249" i="9" s="1"/>
  <c r="M233" i="9"/>
  <c r="K233" i="9"/>
  <c r="R233" i="9" s="1"/>
  <c r="L233" i="9"/>
  <c r="S233" i="9" s="1"/>
  <c r="K209" i="9"/>
  <c r="R209" i="9" s="1"/>
  <c r="M209" i="9"/>
  <c r="L209" i="9"/>
  <c r="S209" i="9" s="1"/>
  <c r="K193" i="9"/>
  <c r="R193" i="9" s="1"/>
  <c r="L193" i="9"/>
  <c r="S193" i="9" s="1"/>
  <c r="M193" i="9"/>
  <c r="M169" i="9"/>
  <c r="K169" i="9"/>
  <c r="R169" i="9" s="1"/>
  <c r="L169" i="9"/>
  <c r="S169" i="9" s="1"/>
  <c r="J169" i="9"/>
  <c r="Q169" i="9" s="1"/>
  <c r="K153" i="9"/>
  <c r="R153" i="9" s="1"/>
  <c r="M153" i="9"/>
  <c r="L153" i="9"/>
  <c r="S153" i="9" s="1"/>
  <c r="L129" i="9"/>
  <c r="S129" i="9" s="1"/>
  <c r="K129" i="9"/>
  <c r="R129" i="9" s="1"/>
  <c r="J129" i="9"/>
  <c r="Q129" i="9" s="1"/>
  <c r="M129" i="9"/>
  <c r="L113" i="9"/>
  <c r="S113" i="9" s="1"/>
  <c r="K113" i="9"/>
  <c r="R113" i="9" s="1"/>
  <c r="M113" i="9"/>
  <c r="M89" i="9"/>
  <c r="K89" i="9"/>
  <c r="R89" i="9" s="1"/>
  <c r="L89" i="9"/>
  <c r="S89" i="9" s="1"/>
  <c r="K73" i="9"/>
  <c r="R73" i="9" s="1"/>
  <c r="M73" i="9"/>
  <c r="L73" i="9"/>
  <c r="S73" i="9" s="1"/>
  <c r="J73" i="9"/>
  <c r="Q73" i="9" s="1"/>
  <c r="M49" i="9"/>
  <c r="L49" i="9"/>
  <c r="S49" i="9" s="1"/>
  <c r="K49" i="9"/>
  <c r="R49" i="9" s="1"/>
  <c r="J49" i="9"/>
  <c r="Q49" i="9" s="1"/>
  <c r="L304" i="9"/>
  <c r="S304" i="9" s="1"/>
  <c r="M304" i="9"/>
  <c r="J304" i="9"/>
  <c r="Q304" i="9" s="1"/>
  <c r="I296" i="9"/>
  <c r="P296" i="9" s="1"/>
  <c r="L296" i="9"/>
  <c r="S296" i="9" s="1"/>
  <c r="M296" i="9"/>
  <c r="K296" i="9"/>
  <c r="R296" i="9" s="1"/>
  <c r="J296" i="9"/>
  <c r="Q296" i="9" s="1"/>
  <c r="L288" i="9"/>
  <c r="S288" i="9" s="1"/>
  <c r="M288" i="9"/>
  <c r="K288" i="9"/>
  <c r="R288" i="9" s="1"/>
  <c r="J288" i="9"/>
  <c r="Q288" i="9" s="1"/>
  <c r="L280" i="9"/>
  <c r="S280" i="9" s="1"/>
  <c r="M280" i="9"/>
  <c r="J280" i="9"/>
  <c r="Q280" i="9" s="1"/>
  <c r="K280" i="9"/>
  <c r="R280" i="9" s="1"/>
  <c r="L272" i="9"/>
  <c r="S272" i="9" s="1"/>
  <c r="M272" i="9"/>
  <c r="K272" i="9"/>
  <c r="R272" i="9" s="1"/>
  <c r="J272" i="9"/>
  <c r="Q272" i="9" s="1"/>
  <c r="I264" i="9"/>
  <c r="P264" i="9" s="1"/>
  <c r="L264" i="9"/>
  <c r="S264" i="9" s="1"/>
  <c r="M264" i="9"/>
  <c r="J264" i="9"/>
  <c r="Q264" i="9" s="1"/>
  <c r="L256" i="9"/>
  <c r="S256" i="9" s="1"/>
  <c r="M256" i="9"/>
  <c r="K256" i="9"/>
  <c r="R256" i="9" s="1"/>
  <c r="J256" i="9"/>
  <c r="Q256" i="9" s="1"/>
  <c r="L248" i="9"/>
  <c r="S248" i="9" s="1"/>
  <c r="M248" i="9"/>
  <c r="J248" i="9"/>
  <c r="Q248" i="9" s="1"/>
  <c r="K248" i="9"/>
  <c r="R248" i="9" s="1"/>
  <c r="L240" i="9"/>
  <c r="S240" i="9" s="1"/>
  <c r="M240" i="9"/>
  <c r="K240" i="9"/>
  <c r="R240" i="9" s="1"/>
  <c r="J240" i="9"/>
  <c r="Q240" i="9" s="1"/>
  <c r="I240" i="9"/>
  <c r="P240" i="9" s="1"/>
  <c r="L232" i="9"/>
  <c r="S232" i="9" s="1"/>
  <c r="M232" i="9"/>
  <c r="J232" i="9"/>
  <c r="Q232" i="9" s="1"/>
  <c r="K232" i="9"/>
  <c r="R232" i="9" s="1"/>
  <c r="I224" i="9"/>
  <c r="P224" i="9" s="1"/>
  <c r="L224" i="9"/>
  <c r="S224" i="9" s="1"/>
  <c r="M224" i="9"/>
  <c r="K224" i="9"/>
  <c r="R224" i="9" s="1"/>
  <c r="J224" i="9"/>
  <c r="Q224" i="9" s="1"/>
  <c r="I216" i="9"/>
  <c r="P216" i="9" s="1"/>
  <c r="L216" i="9"/>
  <c r="S216" i="9" s="1"/>
  <c r="M216" i="9"/>
  <c r="J216" i="9"/>
  <c r="Q216" i="9" s="1"/>
  <c r="K216" i="9"/>
  <c r="R216" i="9" s="1"/>
  <c r="L208" i="9"/>
  <c r="S208" i="9" s="1"/>
  <c r="M208" i="9"/>
  <c r="K208" i="9"/>
  <c r="R208" i="9" s="1"/>
  <c r="J208" i="9"/>
  <c r="Q208" i="9" s="1"/>
  <c r="L200" i="9"/>
  <c r="S200" i="9" s="1"/>
  <c r="M200" i="9"/>
  <c r="J200" i="9"/>
  <c r="Q200" i="9" s="1"/>
  <c r="K200" i="9"/>
  <c r="R200" i="9" s="1"/>
  <c r="L192" i="9"/>
  <c r="S192" i="9" s="1"/>
  <c r="M192" i="9"/>
  <c r="K192" i="9"/>
  <c r="R192" i="9" s="1"/>
  <c r="J192" i="9"/>
  <c r="Q192" i="9" s="1"/>
  <c r="I184" i="9"/>
  <c r="P184" i="9" s="1"/>
  <c r="L184" i="9"/>
  <c r="S184" i="9" s="1"/>
  <c r="M184" i="9"/>
  <c r="K184" i="9"/>
  <c r="R184" i="9" s="1"/>
  <c r="I176" i="9"/>
  <c r="P176" i="9" s="1"/>
  <c r="L176" i="9"/>
  <c r="S176" i="9" s="1"/>
  <c r="M176" i="9"/>
  <c r="K176" i="9"/>
  <c r="R176" i="9" s="1"/>
  <c r="J176" i="9"/>
  <c r="Q176" i="9" s="1"/>
  <c r="L168" i="9"/>
  <c r="S168" i="9" s="1"/>
  <c r="M168" i="9"/>
  <c r="J168" i="9"/>
  <c r="Q168" i="9" s="1"/>
  <c r="K168" i="9"/>
  <c r="R168" i="9" s="1"/>
  <c r="I160" i="9"/>
  <c r="P160" i="9" s="1"/>
  <c r="L160" i="9"/>
  <c r="S160" i="9" s="1"/>
  <c r="M160" i="9"/>
  <c r="K160" i="9"/>
  <c r="R160" i="9" s="1"/>
  <c r="J160" i="9"/>
  <c r="Q160" i="9" s="1"/>
  <c r="L152" i="9"/>
  <c r="S152" i="9" s="1"/>
  <c r="M152" i="9"/>
  <c r="J152" i="9"/>
  <c r="Q152" i="9" s="1"/>
  <c r="K152" i="9"/>
  <c r="R152" i="9" s="1"/>
  <c r="I144" i="9"/>
  <c r="P144" i="9" s="1"/>
  <c r="L144" i="9"/>
  <c r="S144" i="9" s="1"/>
  <c r="M144" i="9"/>
  <c r="K144" i="9"/>
  <c r="R144" i="9" s="1"/>
  <c r="J144" i="9"/>
  <c r="Q144" i="9" s="1"/>
  <c r="L136" i="9"/>
  <c r="S136" i="9" s="1"/>
  <c r="M136" i="9"/>
  <c r="J136" i="9"/>
  <c r="Q136" i="9" s="1"/>
  <c r="K136" i="9"/>
  <c r="R136" i="9" s="1"/>
  <c r="I128" i="9"/>
  <c r="P128" i="9" s="1"/>
  <c r="L128" i="9"/>
  <c r="S128" i="9" s="1"/>
  <c r="M128" i="9"/>
  <c r="K128" i="9"/>
  <c r="R128" i="9" s="1"/>
  <c r="J128" i="9"/>
  <c r="Q128" i="9" s="1"/>
  <c r="I120" i="9"/>
  <c r="P120" i="9" s="1"/>
  <c r="L120" i="9"/>
  <c r="S120" i="9" s="1"/>
  <c r="M120" i="9"/>
  <c r="J120" i="9"/>
  <c r="Q120" i="9" s="1"/>
  <c r="K120" i="9"/>
  <c r="R120" i="9" s="1"/>
  <c r="L112" i="9"/>
  <c r="S112" i="9" s="1"/>
  <c r="M112" i="9"/>
  <c r="K112" i="9"/>
  <c r="R112" i="9" s="1"/>
  <c r="I112" i="9"/>
  <c r="P112" i="9" s="1"/>
  <c r="J112" i="9"/>
  <c r="Q112" i="9" s="1"/>
  <c r="I104" i="9"/>
  <c r="P104" i="9" s="1"/>
  <c r="L104" i="9"/>
  <c r="S104" i="9" s="1"/>
  <c r="M104" i="9"/>
  <c r="J104" i="9"/>
  <c r="Q104" i="9" s="1"/>
  <c r="K104" i="9"/>
  <c r="R104" i="9" s="1"/>
  <c r="L96" i="9"/>
  <c r="S96" i="9" s="1"/>
  <c r="M96" i="9"/>
  <c r="J96" i="9"/>
  <c r="Q96" i="9" s="1"/>
  <c r="K96" i="9"/>
  <c r="R96" i="9" s="1"/>
  <c r="M88" i="9"/>
  <c r="N88" i="9" s="1"/>
  <c r="O88" i="9" s="1"/>
  <c r="L88" i="9"/>
  <c r="S88" i="9" s="1"/>
  <c r="K88" i="9"/>
  <c r="R88" i="9" s="1"/>
  <c r="J88" i="9"/>
  <c r="Q88" i="9" s="1"/>
  <c r="L80" i="9"/>
  <c r="S80" i="9" s="1"/>
  <c r="M80" i="9"/>
  <c r="N80" i="9" s="1"/>
  <c r="O80" i="9" s="1"/>
  <c r="K80" i="9"/>
  <c r="R80" i="9" s="1"/>
  <c r="J80" i="9"/>
  <c r="Q80" i="9" s="1"/>
  <c r="I72" i="9"/>
  <c r="P72" i="9" s="1"/>
  <c r="M72" i="9"/>
  <c r="L72" i="9"/>
  <c r="S72" i="9" s="1"/>
  <c r="J72" i="9"/>
  <c r="Q72" i="9" s="1"/>
  <c r="K72" i="9"/>
  <c r="R72" i="9" s="1"/>
  <c r="M64" i="9"/>
  <c r="N64" i="9" s="1"/>
  <c r="O64" i="9" s="1"/>
  <c r="L64" i="9"/>
  <c r="S64" i="9" s="1"/>
  <c r="K64" i="9"/>
  <c r="R64" i="9" s="1"/>
  <c r="J64" i="9"/>
  <c r="Q64" i="9" s="1"/>
  <c r="M56" i="9"/>
  <c r="N56" i="9" s="1"/>
  <c r="O56" i="9" s="1"/>
  <c r="L56" i="9"/>
  <c r="S56" i="9" s="1"/>
  <c r="M48" i="9"/>
  <c r="L48" i="9"/>
  <c r="S48" i="9" s="1"/>
  <c r="J48" i="9"/>
  <c r="Q48" i="9" s="1"/>
  <c r="K48" i="9"/>
  <c r="R48" i="9" s="1"/>
  <c r="I40" i="9"/>
  <c r="P40" i="9" s="1"/>
  <c r="M40" i="9"/>
  <c r="N40" i="9" s="1"/>
  <c r="O40" i="9" s="1"/>
  <c r="L40" i="9"/>
  <c r="S40" i="9" s="1"/>
  <c r="K40" i="9"/>
  <c r="R40" i="9" s="1"/>
  <c r="M32" i="9"/>
  <c r="N32" i="9" s="1"/>
  <c r="O32" i="9" s="1"/>
  <c r="L32" i="9"/>
  <c r="S32" i="9" s="1"/>
  <c r="K32" i="9"/>
  <c r="R32" i="9" s="1"/>
  <c r="J32" i="9"/>
  <c r="Q32" i="9" s="1"/>
  <c r="I24" i="9"/>
  <c r="P24" i="9" s="1"/>
  <c r="M24" i="9"/>
  <c r="L24" i="9"/>
  <c r="S24" i="9" s="1"/>
  <c r="K24" i="9"/>
  <c r="R24" i="9" s="1"/>
  <c r="J24" i="9"/>
  <c r="Q24" i="9" s="1"/>
  <c r="J249" i="9"/>
  <c r="Q249" i="9" s="1"/>
  <c r="J184" i="9"/>
  <c r="Q184" i="9" s="1"/>
  <c r="K56" i="9"/>
  <c r="R56" i="9" s="1"/>
  <c r="I303" i="9"/>
  <c r="P303" i="9" s="1"/>
  <c r="L303" i="9"/>
  <c r="S303" i="9" s="1"/>
  <c r="M303" i="9"/>
  <c r="J303" i="9"/>
  <c r="Q303" i="9" s="1"/>
  <c r="K303" i="9"/>
  <c r="R303" i="9" s="1"/>
  <c r="I287" i="9"/>
  <c r="P287" i="9" s="1"/>
  <c r="L287" i="9"/>
  <c r="S287" i="9" s="1"/>
  <c r="M287" i="9"/>
  <c r="K287" i="9"/>
  <c r="R287" i="9" s="1"/>
  <c r="J287" i="9"/>
  <c r="Q287" i="9" s="1"/>
  <c r="L279" i="9"/>
  <c r="S279" i="9" s="1"/>
  <c r="M279" i="9"/>
  <c r="J279" i="9"/>
  <c r="Q279" i="9" s="1"/>
  <c r="I271" i="9"/>
  <c r="P271" i="9" s="1"/>
  <c r="L271" i="9"/>
  <c r="S271" i="9" s="1"/>
  <c r="M271" i="9"/>
  <c r="K271" i="9"/>
  <c r="R271" i="9" s="1"/>
  <c r="J271" i="9"/>
  <c r="Q271" i="9" s="1"/>
  <c r="L263" i="9"/>
  <c r="S263" i="9" s="1"/>
  <c r="M263" i="9"/>
  <c r="J263" i="9"/>
  <c r="Q263" i="9" s="1"/>
  <c r="K263" i="9"/>
  <c r="R263" i="9" s="1"/>
  <c r="I255" i="9"/>
  <c r="P255" i="9" s="1"/>
  <c r="L255" i="9"/>
  <c r="S255" i="9" s="1"/>
  <c r="M255" i="9"/>
  <c r="K255" i="9"/>
  <c r="R255" i="9" s="1"/>
  <c r="J255" i="9"/>
  <c r="Q255" i="9" s="1"/>
  <c r="L247" i="9"/>
  <c r="S247" i="9" s="1"/>
  <c r="M247" i="9"/>
  <c r="J247" i="9"/>
  <c r="Q247" i="9" s="1"/>
  <c r="K247" i="9"/>
  <c r="R247" i="9" s="1"/>
  <c r="L239" i="9"/>
  <c r="S239" i="9" s="1"/>
  <c r="M239" i="9"/>
  <c r="K239" i="9"/>
  <c r="R239" i="9" s="1"/>
  <c r="J239" i="9"/>
  <c r="Q239" i="9" s="1"/>
  <c r="I231" i="9"/>
  <c r="P231" i="9" s="1"/>
  <c r="L231" i="9"/>
  <c r="S231" i="9" s="1"/>
  <c r="M231" i="9"/>
  <c r="J231" i="9"/>
  <c r="Q231" i="9" s="1"/>
  <c r="K231" i="9"/>
  <c r="R231" i="9" s="1"/>
  <c r="L223" i="9"/>
  <c r="S223" i="9" s="1"/>
  <c r="M223" i="9"/>
  <c r="K223" i="9"/>
  <c r="R223" i="9" s="1"/>
  <c r="J223" i="9"/>
  <c r="Q223" i="9" s="1"/>
  <c r="I215" i="9"/>
  <c r="P215" i="9" s="1"/>
  <c r="L215" i="9"/>
  <c r="S215" i="9" s="1"/>
  <c r="M215" i="9"/>
  <c r="J215" i="9"/>
  <c r="Q215" i="9" s="1"/>
  <c r="K215" i="9"/>
  <c r="R215" i="9" s="1"/>
  <c r="L207" i="9"/>
  <c r="S207" i="9" s="1"/>
  <c r="M207" i="9"/>
  <c r="K207" i="9"/>
  <c r="R207" i="9" s="1"/>
  <c r="J207" i="9"/>
  <c r="Q207" i="9" s="1"/>
  <c r="I199" i="9"/>
  <c r="P199" i="9" s="1"/>
  <c r="L199" i="9"/>
  <c r="S199" i="9" s="1"/>
  <c r="M199" i="9"/>
  <c r="N199" i="9" s="1"/>
  <c r="O199" i="9" s="1"/>
  <c r="J199" i="9"/>
  <c r="Q199" i="9" s="1"/>
  <c r="K199" i="9"/>
  <c r="R199" i="9" s="1"/>
  <c r="I191" i="9"/>
  <c r="P191" i="9" s="1"/>
  <c r="L191" i="9"/>
  <c r="S191" i="9" s="1"/>
  <c r="M191" i="9"/>
  <c r="K191" i="9"/>
  <c r="R191" i="9" s="1"/>
  <c r="J191" i="9"/>
  <c r="Q191" i="9" s="1"/>
  <c r="L183" i="9"/>
  <c r="S183" i="9" s="1"/>
  <c r="M183" i="9"/>
  <c r="K183" i="9"/>
  <c r="R183" i="9" s="1"/>
  <c r="J183" i="9"/>
  <c r="Q183" i="9" s="1"/>
  <c r="I175" i="9"/>
  <c r="P175" i="9" s="1"/>
  <c r="L175" i="9"/>
  <c r="S175" i="9" s="1"/>
  <c r="M175" i="9"/>
  <c r="K175" i="9"/>
  <c r="R175" i="9" s="1"/>
  <c r="L167" i="9"/>
  <c r="S167" i="9" s="1"/>
  <c r="M167" i="9"/>
  <c r="K167" i="9"/>
  <c r="R167" i="9" s="1"/>
  <c r="L159" i="9"/>
  <c r="S159" i="9" s="1"/>
  <c r="M159" i="9"/>
  <c r="K159" i="9"/>
  <c r="R159" i="9" s="1"/>
  <c r="J159" i="9"/>
  <c r="Q159" i="9" s="1"/>
  <c r="L151" i="9"/>
  <c r="S151" i="9" s="1"/>
  <c r="M151" i="9"/>
  <c r="N151" i="9" s="1"/>
  <c r="O151" i="9" s="1"/>
  <c r="J151" i="9"/>
  <c r="Q151" i="9" s="1"/>
  <c r="K151" i="9"/>
  <c r="R151" i="9" s="1"/>
  <c r="I143" i="9"/>
  <c r="P143" i="9" s="1"/>
  <c r="L143" i="9"/>
  <c r="S143" i="9" s="1"/>
  <c r="M143" i="9"/>
  <c r="K143" i="9"/>
  <c r="R143" i="9" s="1"/>
  <c r="L135" i="9"/>
  <c r="S135" i="9" s="1"/>
  <c r="M135" i="9"/>
  <c r="K135" i="9"/>
  <c r="R135" i="9" s="1"/>
  <c r="I127" i="9"/>
  <c r="P127" i="9" s="1"/>
  <c r="L127" i="9"/>
  <c r="S127" i="9" s="1"/>
  <c r="M127" i="9"/>
  <c r="K127" i="9"/>
  <c r="R127" i="9" s="1"/>
  <c r="J127" i="9"/>
  <c r="Q127" i="9" s="1"/>
  <c r="L119" i="9"/>
  <c r="S119" i="9" s="1"/>
  <c r="M119" i="9"/>
  <c r="J119" i="9"/>
  <c r="Q119" i="9" s="1"/>
  <c r="K119" i="9"/>
  <c r="R119" i="9" s="1"/>
  <c r="L111" i="9"/>
  <c r="S111" i="9" s="1"/>
  <c r="M111" i="9"/>
  <c r="K111" i="9"/>
  <c r="R111" i="9" s="1"/>
  <c r="L103" i="9"/>
  <c r="S103" i="9" s="1"/>
  <c r="M103" i="9"/>
  <c r="N103" i="9" s="1"/>
  <c r="O103" i="9" s="1"/>
  <c r="K103" i="9"/>
  <c r="R103" i="9" s="1"/>
  <c r="M95" i="9"/>
  <c r="N95" i="9" s="1"/>
  <c r="O95" i="9" s="1"/>
  <c r="L95" i="9"/>
  <c r="S95" i="9" s="1"/>
  <c r="J95" i="9"/>
  <c r="Q95" i="9" s="1"/>
  <c r="K95" i="9"/>
  <c r="R95" i="9" s="1"/>
  <c r="M87" i="9"/>
  <c r="N87" i="9" s="1"/>
  <c r="O87" i="9" s="1"/>
  <c r="L87" i="9"/>
  <c r="S87" i="9" s="1"/>
  <c r="J87" i="9"/>
  <c r="Q87" i="9" s="1"/>
  <c r="M79" i="9"/>
  <c r="N79" i="9" s="1"/>
  <c r="O79" i="9" s="1"/>
  <c r="L79" i="9"/>
  <c r="S79" i="9" s="1"/>
  <c r="J79" i="9"/>
  <c r="Q79" i="9" s="1"/>
  <c r="K79" i="9"/>
  <c r="R79" i="9" s="1"/>
  <c r="I71" i="9"/>
  <c r="P71" i="9" s="1"/>
  <c r="M71" i="9"/>
  <c r="L71" i="9"/>
  <c r="S71" i="9" s="1"/>
  <c r="J71" i="9"/>
  <c r="Q71" i="9" s="1"/>
  <c r="K71" i="9"/>
  <c r="R71" i="9" s="1"/>
  <c r="I63" i="9"/>
  <c r="P63" i="9" s="1"/>
  <c r="M63" i="9"/>
  <c r="N63" i="9" s="1"/>
  <c r="O63" i="9" s="1"/>
  <c r="L63" i="9"/>
  <c r="S63" i="9" s="1"/>
  <c r="J63" i="9"/>
  <c r="Q63" i="9" s="1"/>
  <c r="K63" i="9"/>
  <c r="R63" i="9" s="1"/>
  <c r="M55" i="9"/>
  <c r="L55" i="9"/>
  <c r="S55" i="9" s="1"/>
  <c r="J55" i="9"/>
  <c r="Q55" i="9" s="1"/>
  <c r="K55" i="9"/>
  <c r="R55" i="9" s="1"/>
  <c r="I47" i="9"/>
  <c r="P47" i="9" s="1"/>
  <c r="M47" i="9"/>
  <c r="N47" i="9" s="1"/>
  <c r="O47" i="9" s="1"/>
  <c r="L47" i="9"/>
  <c r="S47" i="9" s="1"/>
  <c r="J47" i="9"/>
  <c r="Q47" i="9" s="1"/>
  <c r="K47" i="9"/>
  <c r="R47" i="9" s="1"/>
  <c r="M39" i="9"/>
  <c r="N39" i="9" s="1"/>
  <c r="O39" i="9" s="1"/>
  <c r="L39" i="9"/>
  <c r="S39" i="9" s="1"/>
  <c r="K39" i="9"/>
  <c r="R39" i="9" s="1"/>
  <c r="J39" i="9"/>
  <c r="Q39" i="9" s="1"/>
  <c r="I31" i="9"/>
  <c r="P31" i="9" s="1"/>
  <c r="M31" i="9"/>
  <c r="L31" i="9"/>
  <c r="S31" i="9" s="1"/>
  <c r="J31" i="9"/>
  <c r="Q31" i="9" s="1"/>
  <c r="K31" i="9"/>
  <c r="R31" i="9" s="1"/>
  <c r="M23" i="9"/>
  <c r="N23" i="9" s="1"/>
  <c r="O23" i="9" s="1"/>
  <c r="L23" i="9"/>
  <c r="S23" i="9" s="1"/>
  <c r="J23" i="9"/>
  <c r="Q23" i="9" s="1"/>
  <c r="K23" i="9"/>
  <c r="R23" i="9" s="1"/>
  <c r="I283" i="9"/>
  <c r="P283" i="9" s="1"/>
  <c r="J307" i="9"/>
  <c r="Q307" i="9" s="1"/>
  <c r="J135" i="9"/>
  <c r="Q135" i="9" s="1"/>
  <c r="J42" i="9"/>
  <c r="Q42" i="9" s="1"/>
  <c r="M291" i="9"/>
  <c r="K291" i="9"/>
  <c r="R291" i="9" s="1"/>
  <c r="L291" i="9"/>
  <c r="S291" i="9" s="1"/>
  <c r="M259" i="9"/>
  <c r="K259" i="9"/>
  <c r="R259" i="9" s="1"/>
  <c r="L259" i="9"/>
  <c r="S259" i="9" s="1"/>
  <c r="M227" i="9"/>
  <c r="K227" i="9"/>
  <c r="R227" i="9" s="1"/>
  <c r="L227" i="9"/>
  <c r="S227" i="9" s="1"/>
  <c r="M211" i="9"/>
  <c r="K211" i="9"/>
  <c r="R211" i="9" s="1"/>
  <c r="L211" i="9"/>
  <c r="S211" i="9" s="1"/>
  <c r="M298" i="9"/>
  <c r="K298" i="9"/>
  <c r="R298" i="9" s="1"/>
  <c r="L298" i="9"/>
  <c r="S298" i="9" s="1"/>
  <c r="J298" i="9"/>
  <c r="Q298" i="9" s="1"/>
  <c r="K274" i="9"/>
  <c r="R274" i="9" s="1"/>
  <c r="M274" i="9"/>
  <c r="L274" i="9"/>
  <c r="S274" i="9" s="1"/>
  <c r="J274" i="9"/>
  <c r="Q274" i="9" s="1"/>
  <c r="K250" i="9"/>
  <c r="R250" i="9" s="1"/>
  <c r="M250" i="9"/>
  <c r="L250" i="9"/>
  <c r="S250" i="9" s="1"/>
  <c r="J250" i="9"/>
  <c r="Q250" i="9" s="1"/>
  <c r="K226" i="9"/>
  <c r="R226" i="9" s="1"/>
  <c r="L226" i="9"/>
  <c r="S226" i="9" s="1"/>
  <c r="M226" i="9"/>
  <c r="J226" i="9"/>
  <c r="Q226" i="9" s="1"/>
  <c r="M202" i="9"/>
  <c r="K202" i="9"/>
  <c r="R202" i="9" s="1"/>
  <c r="J202" i="9"/>
  <c r="Q202" i="9" s="1"/>
  <c r="L178" i="9"/>
  <c r="S178" i="9" s="1"/>
  <c r="K178" i="9"/>
  <c r="R178" i="9" s="1"/>
  <c r="M178" i="9"/>
  <c r="J178" i="9"/>
  <c r="Q178" i="9" s="1"/>
  <c r="M138" i="9"/>
  <c r="K138" i="9"/>
  <c r="R138" i="9" s="1"/>
  <c r="L138" i="9"/>
  <c r="S138" i="9" s="1"/>
  <c r="J138" i="9"/>
  <c r="Q138" i="9" s="1"/>
  <c r="L98" i="9"/>
  <c r="S98" i="9" s="1"/>
  <c r="K98" i="9"/>
  <c r="R98" i="9" s="1"/>
  <c r="J98" i="9"/>
  <c r="Q98" i="9" s="1"/>
  <c r="M98" i="9"/>
  <c r="M74" i="9"/>
  <c r="K74" i="9"/>
  <c r="R74" i="9" s="1"/>
  <c r="L74" i="9"/>
  <c r="S74" i="9" s="1"/>
  <c r="J74" i="9"/>
  <c r="Q74" i="9" s="1"/>
  <c r="M50" i="9"/>
  <c r="L50" i="9"/>
  <c r="S50" i="9" s="1"/>
  <c r="K50" i="9"/>
  <c r="R50" i="9" s="1"/>
  <c r="J50" i="9"/>
  <c r="Q50" i="9" s="1"/>
  <c r="K26" i="9"/>
  <c r="R26" i="9" s="1"/>
  <c r="M26" i="9"/>
  <c r="L26" i="9"/>
  <c r="S26" i="9" s="1"/>
  <c r="K305" i="9"/>
  <c r="R305" i="9" s="1"/>
  <c r="M305" i="9"/>
  <c r="L281" i="9"/>
  <c r="S281" i="9" s="1"/>
  <c r="K281" i="9"/>
  <c r="R281" i="9" s="1"/>
  <c r="M281" i="9"/>
  <c r="K257" i="9"/>
  <c r="R257" i="9" s="1"/>
  <c r="L257" i="9"/>
  <c r="S257" i="9" s="1"/>
  <c r="M257" i="9"/>
  <c r="L217" i="9"/>
  <c r="S217" i="9" s="1"/>
  <c r="K217" i="9"/>
  <c r="R217" i="9" s="1"/>
  <c r="M217" i="9"/>
  <c r="K185" i="9"/>
  <c r="R185" i="9" s="1"/>
  <c r="M185" i="9"/>
  <c r="L185" i="9"/>
  <c r="S185" i="9" s="1"/>
  <c r="J185" i="9"/>
  <c r="Q185" i="9" s="1"/>
  <c r="M137" i="9"/>
  <c r="K137" i="9"/>
  <c r="R137" i="9" s="1"/>
  <c r="L137" i="9"/>
  <c r="S137" i="9" s="1"/>
  <c r="J137" i="9"/>
  <c r="Q137" i="9" s="1"/>
  <c r="M105" i="9"/>
  <c r="K105" i="9"/>
  <c r="R105" i="9" s="1"/>
  <c r="L105" i="9"/>
  <c r="S105" i="9" s="1"/>
  <c r="J105" i="9"/>
  <c r="Q105" i="9" s="1"/>
  <c r="M65" i="9"/>
  <c r="K65" i="9"/>
  <c r="R65" i="9" s="1"/>
  <c r="L65" i="9"/>
  <c r="S65" i="9" s="1"/>
  <c r="M25" i="9"/>
  <c r="N25" i="9" s="1"/>
  <c r="O25" i="9" s="1"/>
  <c r="K25" i="9"/>
  <c r="R25" i="9" s="1"/>
  <c r="L25" i="9"/>
  <c r="S25" i="9" s="1"/>
  <c r="J25" i="9"/>
  <c r="Q25" i="9" s="1"/>
  <c r="J283" i="9"/>
  <c r="Q283" i="9" s="1"/>
  <c r="I295" i="9"/>
  <c r="P295" i="9" s="1"/>
  <c r="L295" i="9"/>
  <c r="S295" i="9" s="1"/>
  <c r="M295" i="9"/>
  <c r="J295" i="9"/>
  <c r="Q295" i="9" s="1"/>
  <c r="I53" i="9"/>
  <c r="P53" i="9" s="1"/>
  <c r="J305" i="9"/>
  <c r="Q305" i="9" s="1"/>
  <c r="J273" i="9"/>
  <c r="Q273" i="9" s="1"/>
  <c r="J209" i="9"/>
  <c r="Q209" i="9" s="1"/>
  <c r="J175" i="9"/>
  <c r="Q175" i="9" s="1"/>
  <c r="J89" i="9"/>
  <c r="Q89" i="9" s="1"/>
  <c r="J40" i="9"/>
  <c r="Q40" i="9" s="1"/>
  <c r="K279" i="9"/>
  <c r="R279" i="9" s="1"/>
  <c r="J251" i="9"/>
  <c r="Q251" i="9" s="1"/>
  <c r="J186" i="9"/>
  <c r="Q186" i="9" s="1"/>
  <c r="J167" i="9"/>
  <c r="Q167" i="9" s="1"/>
  <c r="L202" i="9"/>
  <c r="S202" i="9" s="1"/>
  <c r="I299" i="9"/>
  <c r="P299" i="9" s="1"/>
  <c r="M299" i="9"/>
  <c r="K299" i="9"/>
  <c r="R299" i="9" s="1"/>
  <c r="L299" i="9"/>
  <c r="S299" i="9" s="1"/>
  <c r="I267" i="9"/>
  <c r="P267" i="9" s="1"/>
  <c r="M267" i="9"/>
  <c r="L267" i="9"/>
  <c r="S267" i="9" s="1"/>
  <c r="K267" i="9"/>
  <c r="R267" i="9" s="1"/>
  <c r="M235" i="9"/>
  <c r="K235" i="9"/>
  <c r="R235" i="9" s="1"/>
  <c r="L235" i="9"/>
  <c r="S235" i="9" s="1"/>
  <c r="M195" i="9"/>
  <c r="K195" i="9"/>
  <c r="R195" i="9" s="1"/>
  <c r="L195" i="9"/>
  <c r="S195" i="9" s="1"/>
  <c r="L306" i="9"/>
  <c r="S306" i="9" s="1"/>
  <c r="K306" i="9"/>
  <c r="R306" i="9" s="1"/>
  <c r="M306" i="9"/>
  <c r="J306" i="9"/>
  <c r="Q306" i="9" s="1"/>
  <c r="L282" i="9"/>
  <c r="S282" i="9" s="1"/>
  <c r="K282" i="9"/>
  <c r="R282" i="9" s="1"/>
  <c r="M282" i="9"/>
  <c r="J282" i="9"/>
  <c r="Q282" i="9" s="1"/>
  <c r="K258" i="9"/>
  <c r="R258" i="9" s="1"/>
  <c r="L258" i="9"/>
  <c r="S258" i="9" s="1"/>
  <c r="J258" i="9"/>
  <c r="Q258" i="9" s="1"/>
  <c r="M234" i="9"/>
  <c r="K234" i="9"/>
  <c r="R234" i="9" s="1"/>
  <c r="L234" i="9"/>
  <c r="S234" i="9" s="1"/>
  <c r="J234" i="9"/>
  <c r="Q234" i="9" s="1"/>
  <c r="L218" i="9"/>
  <c r="S218" i="9" s="1"/>
  <c r="K218" i="9"/>
  <c r="R218" i="9" s="1"/>
  <c r="M218" i="9"/>
  <c r="J218" i="9"/>
  <c r="Q218" i="9" s="1"/>
  <c r="K194" i="9"/>
  <c r="R194" i="9" s="1"/>
  <c r="L194" i="9"/>
  <c r="S194" i="9" s="1"/>
  <c r="M194" i="9"/>
  <c r="J194" i="9"/>
  <c r="Q194" i="9" s="1"/>
  <c r="L162" i="9"/>
  <c r="S162" i="9" s="1"/>
  <c r="K162" i="9"/>
  <c r="R162" i="9" s="1"/>
  <c r="M162" i="9"/>
  <c r="J162" i="9"/>
  <c r="Q162" i="9" s="1"/>
  <c r="L146" i="9"/>
  <c r="S146" i="9" s="1"/>
  <c r="K146" i="9"/>
  <c r="R146" i="9" s="1"/>
  <c r="M146" i="9"/>
  <c r="J146" i="9"/>
  <c r="Q146" i="9" s="1"/>
  <c r="L130" i="9"/>
  <c r="S130" i="9" s="1"/>
  <c r="K130" i="9"/>
  <c r="R130" i="9" s="1"/>
  <c r="J130" i="9"/>
  <c r="Q130" i="9" s="1"/>
  <c r="M106" i="9"/>
  <c r="K106" i="9"/>
  <c r="R106" i="9" s="1"/>
  <c r="L106" i="9"/>
  <c r="S106" i="9" s="1"/>
  <c r="J106" i="9"/>
  <c r="Q106" i="9" s="1"/>
  <c r="M82" i="9"/>
  <c r="L82" i="9"/>
  <c r="S82" i="9" s="1"/>
  <c r="K82" i="9"/>
  <c r="R82" i="9" s="1"/>
  <c r="J82" i="9"/>
  <c r="Q82" i="9" s="1"/>
  <c r="M58" i="9"/>
  <c r="L58" i="9"/>
  <c r="S58" i="9" s="1"/>
  <c r="K58" i="9"/>
  <c r="R58" i="9" s="1"/>
  <c r="J58" i="9"/>
  <c r="Q58" i="9" s="1"/>
  <c r="K34" i="9"/>
  <c r="R34" i="9" s="1"/>
  <c r="L34" i="9"/>
  <c r="S34" i="9" s="1"/>
  <c r="M34" i="9"/>
  <c r="J34" i="9"/>
  <c r="Q34" i="9" s="1"/>
  <c r="K289" i="9"/>
  <c r="R289" i="9" s="1"/>
  <c r="L289" i="9"/>
  <c r="S289" i="9" s="1"/>
  <c r="M289" i="9"/>
  <c r="M265" i="9"/>
  <c r="K265" i="9"/>
  <c r="R265" i="9" s="1"/>
  <c r="L265" i="9"/>
  <c r="S265" i="9" s="1"/>
  <c r="K241" i="9"/>
  <c r="R241" i="9" s="1"/>
  <c r="M241" i="9"/>
  <c r="L241" i="9"/>
  <c r="S241" i="9" s="1"/>
  <c r="K225" i="9"/>
  <c r="R225" i="9" s="1"/>
  <c r="L225" i="9"/>
  <c r="S225" i="9" s="1"/>
  <c r="M225" i="9"/>
  <c r="M201" i="9"/>
  <c r="K201" i="9"/>
  <c r="R201" i="9" s="1"/>
  <c r="L201" i="9"/>
  <c r="S201" i="9" s="1"/>
  <c r="L177" i="9"/>
  <c r="S177" i="9" s="1"/>
  <c r="K177" i="9"/>
  <c r="R177" i="9" s="1"/>
  <c r="M177" i="9"/>
  <c r="L161" i="9"/>
  <c r="S161" i="9" s="1"/>
  <c r="K161" i="9"/>
  <c r="R161" i="9" s="1"/>
  <c r="M161" i="9"/>
  <c r="J161" i="9"/>
  <c r="Q161" i="9" s="1"/>
  <c r="L145" i="9"/>
  <c r="S145" i="9" s="1"/>
  <c r="K145" i="9"/>
  <c r="R145" i="9" s="1"/>
  <c r="M145" i="9"/>
  <c r="K121" i="9"/>
  <c r="R121" i="9" s="1"/>
  <c r="M121" i="9"/>
  <c r="L121" i="9"/>
  <c r="S121" i="9" s="1"/>
  <c r="L97" i="9"/>
  <c r="S97" i="9" s="1"/>
  <c r="K97" i="9"/>
  <c r="R97" i="9" s="1"/>
  <c r="J97" i="9"/>
  <c r="Q97" i="9" s="1"/>
  <c r="M97" i="9"/>
  <c r="M81" i="9"/>
  <c r="L81" i="9"/>
  <c r="S81" i="9" s="1"/>
  <c r="K81" i="9"/>
  <c r="R81" i="9" s="1"/>
  <c r="K57" i="9"/>
  <c r="R57" i="9" s="1"/>
  <c r="M57" i="9"/>
  <c r="J57" i="9"/>
  <c r="Q57" i="9" s="1"/>
  <c r="L57" i="9"/>
  <c r="S57" i="9" s="1"/>
  <c r="M41" i="9"/>
  <c r="K41" i="9"/>
  <c r="R41" i="9" s="1"/>
  <c r="L41" i="9"/>
  <c r="S41" i="9" s="1"/>
  <c r="J41" i="9"/>
  <c r="Q41" i="9" s="1"/>
  <c r="M33" i="9"/>
  <c r="K33" i="9"/>
  <c r="R33" i="9" s="1"/>
  <c r="L33" i="9"/>
  <c r="S33" i="9" s="1"/>
  <c r="J33" i="9"/>
  <c r="Q33" i="9" s="1"/>
  <c r="M308" i="9"/>
  <c r="L308" i="9"/>
  <c r="S308" i="9" s="1"/>
  <c r="J308" i="9"/>
  <c r="Q308" i="9" s="1"/>
  <c r="K308" i="9"/>
  <c r="R308" i="9" s="1"/>
  <c r="M300" i="9"/>
  <c r="L300" i="9"/>
  <c r="S300" i="9" s="1"/>
  <c r="J300" i="9"/>
  <c r="Q300" i="9" s="1"/>
  <c r="K300" i="9"/>
  <c r="R300" i="9" s="1"/>
  <c r="M292" i="9"/>
  <c r="L292" i="9"/>
  <c r="S292" i="9" s="1"/>
  <c r="J292" i="9"/>
  <c r="Q292" i="9" s="1"/>
  <c r="K292" i="9"/>
  <c r="R292" i="9" s="1"/>
  <c r="M284" i="9"/>
  <c r="L284" i="9"/>
  <c r="S284" i="9" s="1"/>
  <c r="J284" i="9"/>
  <c r="Q284" i="9" s="1"/>
  <c r="M276" i="9"/>
  <c r="J276" i="9"/>
  <c r="Q276" i="9" s="1"/>
  <c r="L276" i="9"/>
  <c r="S276" i="9" s="1"/>
  <c r="K276" i="9"/>
  <c r="R276" i="9" s="1"/>
  <c r="M268" i="9"/>
  <c r="N268" i="9" s="1"/>
  <c r="O268" i="9" s="1"/>
  <c r="L268" i="9"/>
  <c r="S268" i="9" s="1"/>
  <c r="J268" i="9"/>
  <c r="Q268" i="9" s="1"/>
  <c r="K268" i="9"/>
  <c r="R268" i="9" s="1"/>
  <c r="M260" i="9"/>
  <c r="L260" i="9"/>
  <c r="S260" i="9" s="1"/>
  <c r="J260" i="9"/>
  <c r="Q260" i="9" s="1"/>
  <c r="K260" i="9"/>
  <c r="R260" i="9" s="1"/>
  <c r="M252" i="9"/>
  <c r="J252" i="9"/>
  <c r="Q252" i="9" s="1"/>
  <c r="K252" i="9"/>
  <c r="R252" i="9" s="1"/>
  <c r="M244" i="9"/>
  <c r="L244" i="9"/>
  <c r="S244" i="9" s="1"/>
  <c r="J244" i="9"/>
  <c r="Q244" i="9" s="1"/>
  <c r="K244" i="9"/>
  <c r="R244" i="9" s="1"/>
  <c r="M236" i="9"/>
  <c r="L236" i="9"/>
  <c r="S236" i="9" s="1"/>
  <c r="J236" i="9"/>
  <c r="Q236" i="9" s="1"/>
  <c r="K236" i="9"/>
  <c r="R236" i="9" s="1"/>
  <c r="M228" i="9"/>
  <c r="L228" i="9"/>
  <c r="S228" i="9" s="1"/>
  <c r="J228" i="9"/>
  <c r="Q228" i="9" s="1"/>
  <c r="K228" i="9"/>
  <c r="R228" i="9" s="1"/>
  <c r="M220" i="9"/>
  <c r="L220" i="9"/>
  <c r="S220" i="9" s="1"/>
  <c r="J220" i="9"/>
  <c r="Q220" i="9" s="1"/>
  <c r="K220" i="9"/>
  <c r="R220" i="9" s="1"/>
  <c r="M212" i="9"/>
  <c r="N212" i="9" s="1"/>
  <c r="O212" i="9" s="1"/>
  <c r="L212" i="9"/>
  <c r="S212" i="9" s="1"/>
  <c r="J212" i="9"/>
  <c r="Q212" i="9" s="1"/>
  <c r="K212" i="9"/>
  <c r="R212" i="9" s="1"/>
  <c r="M204" i="9"/>
  <c r="L204" i="9"/>
  <c r="S204" i="9" s="1"/>
  <c r="J204" i="9"/>
  <c r="Q204" i="9" s="1"/>
  <c r="K204" i="9"/>
  <c r="R204" i="9" s="1"/>
  <c r="M196" i="9"/>
  <c r="L196" i="9"/>
  <c r="S196" i="9" s="1"/>
  <c r="J196" i="9"/>
  <c r="Q196" i="9" s="1"/>
  <c r="K196" i="9"/>
  <c r="R196" i="9" s="1"/>
  <c r="M188" i="9"/>
  <c r="J188" i="9"/>
  <c r="Q188" i="9" s="1"/>
  <c r="L188" i="9"/>
  <c r="S188" i="9" s="1"/>
  <c r="K188" i="9"/>
  <c r="R188" i="9" s="1"/>
  <c r="M180" i="9"/>
  <c r="L180" i="9"/>
  <c r="S180" i="9" s="1"/>
  <c r="K180" i="9"/>
  <c r="R180" i="9" s="1"/>
  <c r="J180" i="9"/>
  <c r="Q180" i="9" s="1"/>
  <c r="M172" i="9"/>
  <c r="L172" i="9"/>
  <c r="S172" i="9" s="1"/>
  <c r="J172" i="9"/>
  <c r="Q172" i="9" s="1"/>
  <c r="K172" i="9"/>
  <c r="R172" i="9" s="1"/>
  <c r="M164" i="9"/>
  <c r="L164" i="9"/>
  <c r="S164" i="9" s="1"/>
  <c r="K164" i="9"/>
  <c r="R164" i="9" s="1"/>
  <c r="J164" i="9"/>
  <c r="Q164" i="9" s="1"/>
  <c r="M156" i="9"/>
  <c r="N156" i="9" s="1"/>
  <c r="O156" i="9" s="1"/>
  <c r="L156" i="9"/>
  <c r="S156" i="9" s="1"/>
  <c r="J156" i="9"/>
  <c r="Q156" i="9" s="1"/>
  <c r="K156" i="9"/>
  <c r="R156" i="9" s="1"/>
  <c r="M148" i="9"/>
  <c r="L148" i="9"/>
  <c r="S148" i="9" s="1"/>
  <c r="K148" i="9"/>
  <c r="R148" i="9" s="1"/>
  <c r="J148" i="9"/>
  <c r="Q148" i="9" s="1"/>
  <c r="M140" i="9"/>
  <c r="J140" i="9"/>
  <c r="Q140" i="9" s="1"/>
  <c r="L140" i="9"/>
  <c r="S140" i="9" s="1"/>
  <c r="K140" i="9"/>
  <c r="R140" i="9" s="1"/>
  <c r="M132" i="9"/>
  <c r="L132" i="9"/>
  <c r="S132" i="9" s="1"/>
  <c r="K132" i="9"/>
  <c r="R132" i="9" s="1"/>
  <c r="J132" i="9"/>
  <c r="Q132" i="9" s="1"/>
  <c r="M124" i="9"/>
  <c r="J124" i="9"/>
  <c r="Q124" i="9" s="1"/>
  <c r="L124" i="9"/>
  <c r="S124" i="9" s="1"/>
  <c r="K124" i="9"/>
  <c r="R124" i="9" s="1"/>
  <c r="M116" i="9"/>
  <c r="L116" i="9"/>
  <c r="S116" i="9" s="1"/>
  <c r="K116" i="9"/>
  <c r="R116" i="9" s="1"/>
  <c r="J116" i="9"/>
  <c r="Q116" i="9" s="1"/>
  <c r="M108" i="9"/>
  <c r="K108" i="9"/>
  <c r="R108" i="9" s="1"/>
  <c r="L108" i="9"/>
  <c r="S108" i="9" s="1"/>
  <c r="J108" i="9"/>
  <c r="Q108" i="9" s="1"/>
  <c r="M100" i="9"/>
  <c r="L100" i="9"/>
  <c r="S100" i="9" s="1"/>
  <c r="K100" i="9"/>
  <c r="R100" i="9" s="1"/>
  <c r="J100" i="9"/>
  <c r="Q100" i="9" s="1"/>
  <c r="M92" i="9"/>
  <c r="K92" i="9"/>
  <c r="R92" i="9" s="1"/>
  <c r="L92" i="9"/>
  <c r="S92" i="9" s="1"/>
  <c r="J92" i="9"/>
  <c r="Q92" i="9" s="1"/>
  <c r="L84" i="9"/>
  <c r="S84" i="9" s="1"/>
  <c r="K84" i="9"/>
  <c r="R84" i="9" s="1"/>
  <c r="M84" i="9"/>
  <c r="J84" i="9"/>
  <c r="Q84" i="9" s="1"/>
  <c r="M76" i="9"/>
  <c r="N76" i="9" s="1"/>
  <c r="O76" i="9" s="1"/>
  <c r="K76" i="9"/>
  <c r="R76" i="9" s="1"/>
  <c r="L76" i="9"/>
  <c r="S76" i="9" s="1"/>
  <c r="M68" i="9"/>
  <c r="L68" i="9"/>
  <c r="S68" i="9" s="1"/>
  <c r="K68" i="9"/>
  <c r="R68" i="9" s="1"/>
  <c r="J68" i="9"/>
  <c r="Q68" i="9" s="1"/>
  <c r="M60" i="9"/>
  <c r="K60" i="9"/>
  <c r="R60" i="9" s="1"/>
  <c r="J60" i="9"/>
  <c r="Q60" i="9" s="1"/>
  <c r="L60" i="9"/>
  <c r="S60" i="9" s="1"/>
  <c r="M52" i="9"/>
  <c r="K52" i="9"/>
  <c r="R52" i="9" s="1"/>
  <c r="L52" i="9"/>
  <c r="S52" i="9" s="1"/>
  <c r="J52" i="9"/>
  <c r="Q52" i="9" s="1"/>
  <c r="M44" i="9"/>
  <c r="L44" i="9"/>
  <c r="S44" i="9" s="1"/>
  <c r="K44" i="9"/>
  <c r="R44" i="9" s="1"/>
  <c r="J44" i="9"/>
  <c r="Q44" i="9" s="1"/>
  <c r="M36" i="9"/>
  <c r="N36" i="9" s="1"/>
  <c r="O36" i="9" s="1"/>
  <c r="L36" i="9"/>
  <c r="S36" i="9" s="1"/>
  <c r="K36" i="9"/>
  <c r="R36" i="9" s="1"/>
  <c r="J36" i="9"/>
  <c r="Q36" i="9" s="1"/>
  <c r="M28" i="9"/>
  <c r="N28" i="9" s="1"/>
  <c r="O28" i="9" s="1"/>
  <c r="K28" i="9"/>
  <c r="R28" i="9" s="1"/>
  <c r="L28" i="9"/>
  <c r="S28" i="9" s="1"/>
  <c r="M20" i="9"/>
  <c r="L20" i="9"/>
  <c r="S20" i="9" s="1"/>
  <c r="K20" i="9"/>
  <c r="R20" i="9" s="1"/>
  <c r="J20" i="9"/>
  <c r="Q20" i="9" s="1"/>
  <c r="J297" i="9"/>
  <c r="Q297" i="9" s="1"/>
  <c r="J265" i="9"/>
  <c r="Q265" i="9" s="1"/>
  <c r="J233" i="9"/>
  <c r="Q233" i="9" s="1"/>
  <c r="J201" i="9"/>
  <c r="Q201" i="9" s="1"/>
  <c r="J121" i="9"/>
  <c r="Q121" i="9" s="1"/>
  <c r="J76" i="9"/>
  <c r="Q76" i="9" s="1"/>
  <c r="J26" i="9"/>
  <c r="Q26" i="9" s="1"/>
  <c r="K264" i="9"/>
  <c r="R264" i="9" s="1"/>
  <c r="M275" i="9"/>
  <c r="K275" i="9"/>
  <c r="R275" i="9" s="1"/>
  <c r="L275" i="9"/>
  <c r="S275" i="9" s="1"/>
  <c r="M243" i="9"/>
  <c r="L243" i="9"/>
  <c r="S243" i="9" s="1"/>
  <c r="K243" i="9"/>
  <c r="R243" i="9" s="1"/>
  <c r="M219" i="9"/>
  <c r="L219" i="9"/>
  <c r="S219" i="9" s="1"/>
  <c r="K219" i="9"/>
  <c r="R219" i="9" s="1"/>
  <c r="M203" i="9"/>
  <c r="L203" i="9"/>
  <c r="S203" i="9" s="1"/>
  <c r="K203" i="9"/>
  <c r="R203" i="9" s="1"/>
  <c r="M179" i="9"/>
  <c r="L179" i="9"/>
  <c r="S179" i="9" s="1"/>
  <c r="K179" i="9"/>
  <c r="R179" i="9" s="1"/>
  <c r="J179" i="9"/>
  <c r="Q179" i="9" s="1"/>
  <c r="M171" i="9"/>
  <c r="L171" i="9"/>
  <c r="S171" i="9" s="1"/>
  <c r="K171" i="9"/>
  <c r="R171" i="9" s="1"/>
  <c r="J171" i="9"/>
  <c r="Q171" i="9" s="1"/>
  <c r="M163" i="9"/>
  <c r="L163" i="9"/>
  <c r="S163" i="9" s="1"/>
  <c r="K163" i="9"/>
  <c r="R163" i="9" s="1"/>
  <c r="M155" i="9"/>
  <c r="L155" i="9"/>
  <c r="S155" i="9" s="1"/>
  <c r="K155" i="9"/>
  <c r="R155" i="9" s="1"/>
  <c r="M147" i="9"/>
  <c r="L147" i="9"/>
  <c r="S147" i="9" s="1"/>
  <c r="K147" i="9"/>
  <c r="R147" i="9" s="1"/>
  <c r="J147" i="9"/>
  <c r="Q147" i="9" s="1"/>
  <c r="M139" i="9"/>
  <c r="L139" i="9"/>
  <c r="S139" i="9" s="1"/>
  <c r="K139" i="9"/>
  <c r="R139" i="9" s="1"/>
  <c r="J139" i="9"/>
  <c r="Q139" i="9" s="1"/>
  <c r="M131" i="9"/>
  <c r="L131" i="9"/>
  <c r="S131" i="9" s="1"/>
  <c r="K131" i="9"/>
  <c r="R131" i="9" s="1"/>
  <c r="M123" i="9"/>
  <c r="L123" i="9"/>
  <c r="S123" i="9" s="1"/>
  <c r="K123" i="9"/>
  <c r="R123" i="9" s="1"/>
  <c r="M115" i="9"/>
  <c r="L115" i="9"/>
  <c r="S115" i="9" s="1"/>
  <c r="K115" i="9"/>
  <c r="R115" i="9" s="1"/>
  <c r="J115" i="9"/>
  <c r="Q115" i="9" s="1"/>
  <c r="M107" i="9"/>
  <c r="L107" i="9"/>
  <c r="S107" i="9" s="1"/>
  <c r="K107" i="9"/>
  <c r="R107" i="9" s="1"/>
  <c r="J107" i="9"/>
  <c r="Q107" i="9" s="1"/>
  <c r="M99" i="9"/>
  <c r="L99" i="9"/>
  <c r="S99" i="9" s="1"/>
  <c r="K99" i="9"/>
  <c r="R99" i="9" s="1"/>
  <c r="M91" i="9"/>
  <c r="L91" i="9"/>
  <c r="S91" i="9" s="1"/>
  <c r="K91" i="9"/>
  <c r="R91" i="9" s="1"/>
  <c r="L83" i="9"/>
  <c r="S83" i="9" s="1"/>
  <c r="K83" i="9"/>
  <c r="R83" i="9" s="1"/>
  <c r="M83" i="9"/>
  <c r="J83" i="9"/>
  <c r="Q83" i="9" s="1"/>
  <c r="M75" i="9"/>
  <c r="L75" i="9"/>
  <c r="S75" i="9" s="1"/>
  <c r="K75" i="9"/>
  <c r="R75" i="9" s="1"/>
  <c r="J75" i="9"/>
  <c r="Q75" i="9" s="1"/>
  <c r="M67" i="9"/>
  <c r="L67" i="9"/>
  <c r="S67" i="9" s="1"/>
  <c r="K67" i="9"/>
  <c r="R67" i="9" s="1"/>
  <c r="M59" i="9"/>
  <c r="L59" i="9"/>
  <c r="S59" i="9" s="1"/>
  <c r="K59" i="9"/>
  <c r="R59" i="9" s="1"/>
  <c r="J59" i="9"/>
  <c r="Q59" i="9" s="1"/>
  <c r="M51" i="9"/>
  <c r="L51" i="9"/>
  <c r="S51" i="9" s="1"/>
  <c r="K51" i="9"/>
  <c r="R51" i="9" s="1"/>
  <c r="M43" i="9"/>
  <c r="K43" i="9"/>
  <c r="R43" i="9" s="1"/>
  <c r="L43" i="9"/>
  <c r="S43" i="9" s="1"/>
  <c r="J43" i="9"/>
  <c r="Q43" i="9" s="1"/>
  <c r="K35" i="9"/>
  <c r="R35" i="9" s="1"/>
  <c r="L35" i="9"/>
  <c r="S35" i="9" s="1"/>
  <c r="M35" i="9"/>
  <c r="J35" i="9"/>
  <c r="Q35" i="9" s="1"/>
  <c r="K27" i="9"/>
  <c r="R27" i="9" s="1"/>
  <c r="M27" i="9"/>
  <c r="L27" i="9"/>
  <c r="S27" i="9" s="1"/>
  <c r="J27" i="9"/>
  <c r="Q27" i="9" s="1"/>
  <c r="M19" i="9"/>
  <c r="K19" i="9"/>
  <c r="R19" i="9" s="1"/>
  <c r="L19" i="9"/>
  <c r="S19" i="9" s="1"/>
  <c r="J19" i="9"/>
  <c r="Q19" i="9" s="1"/>
  <c r="J291" i="9"/>
  <c r="Q291" i="9" s="1"/>
  <c r="J259" i="9"/>
  <c r="Q259" i="9" s="1"/>
  <c r="J227" i="9"/>
  <c r="Q227" i="9" s="1"/>
  <c r="J195" i="9"/>
  <c r="Q195" i="9" s="1"/>
  <c r="J155" i="9"/>
  <c r="Q155" i="9" s="1"/>
  <c r="J113" i="9"/>
  <c r="Q113" i="9" s="1"/>
  <c r="J67" i="9"/>
  <c r="Q67" i="9" s="1"/>
  <c r="L301" i="9"/>
  <c r="S301" i="9" s="1"/>
  <c r="L17" i="9"/>
  <c r="S17" i="9" s="1"/>
  <c r="M17" i="9"/>
  <c r="L302" i="9"/>
  <c r="S302" i="9" s="1"/>
  <c r="M302" i="9"/>
  <c r="N302" i="9" s="1"/>
  <c r="O302" i="9" s="1"/>
  <c r="L294" i="9"/>
  <c r="S294" i="9" s="1"/>
  <c r="M294" i="9"/>
  <c r="I286" i="9"/>
  <c r="P286" i="9" s="1"/>
  <c r="L286" i="9"/>
  <c r="S286" i="9" s="1"/>
  <c r="M286" i="9"/>
  <c r="L278" i="9"/>
  <c r="S278" i="9" s="1"/>
  <c r="M278" i="9"/>
  <c r="L270" i="9"/>
  <c r="S270" i="9" s="1"/>
  <c r="M270" i="9"/>
  <c r="K270" i="9"/>
  <c r="R270" i="9" s="1"/>
  <c r="L262" i="9"/>
  <c r="S262" i="9" s="1"/>
  <c r="M262" i="9"/>
  <c r="K262" i="9"/>
  <c r="R262" i="9" s="1"/>
  <c r="L254" i="9"/>
  <c r="S254" i="9" s="1"/>
  <c r="M254" i="9"/>
  <c r="K254" i="9"/>
  <c r="R254" i="9" s="1"/>
  <c r="L246" i="9"/>
  <c r="S246" i="9" s="1"/>
  <c r="M246" i="9"/>
  <c r="K246" i="9"/>
  <c r="R246" i="9" s="1"/>
  <c r="L238" i="9"/>
  <c r="S238" i="9" s="1"/>
  <c r="M238" i="9"/>
  <c r="K238" i="9"/>
  <c r="R238" i="9" s="1"/>
  <c r="I230" i="9"/>
  <c r="P230" i="9" s="1"/>
  <c r="L230" i="9"/>
  <c r="S230" i="9" s="1"/>
  <c r="M230" i="9"/>
  <c r="K230" i="9"/>
  <c r="R230" i="9" s="1"/>
  <c r="L222" i="9"/>
  <c r="S222" i="9" s="1"/>
  <c r="M222" i="9"/>
  <c r="K222" i="9"/>
  <c r="R222" i="9" s="1"/>
  <c r="L214" i="9"/>
  <c r="S214" i="9" s="1"/>
  <c r="M214" i="9"/>
  <c r="K214" i="9"/>
  <c r="R214" i="9" s="1"/>
  <c r="L206" i="9"/>
  <c r="S206" i="9" s="1"/>
  <c r="M206" i="9"/>
  <c r="K206" i="9"/>
  <c r="R206" i="9" s="1"/>
  <c r="L198" i="9"/>
  <c r="S198" i="9" s="1"/>
  <c r="M198" i="9"/>
  <c r="K198" i="9"/>
  <c r="R198" i="9" s="1"/>
  <c r="L190" i="9"/>
  <c r="S190" i="9" s="1"/>
  <c r="M190" i="9"/>
  <c r="N190" i="9" s="1"/>
  <c r="O190" i="9" s="1"/>
  <c r="K190" i="9"/>
  <c r="R190" i="9" s="1"/>
  <c r="L182" i="9"/>
  <c r="S182" i="9" s="1"/>
  <c r="M182" i="9"/>
  <c r="K182" i="9"/>
  <c r="R182" i="9" s="1"/>
  <c r="L174" i="9"/>
  <c r="S174" i="9" s="1"/>
  <c r="M174" i="9"/>
  <c r="J174" i="9"/>
  <c r="Q174" i="9" s="1"/>
  <c r="K174" i="9"/>
  <c r="R174" i="9" s="1"/>
  <c r="L166" i="9"/>
  <c r="S166" i="9" s="1"/>
  <c r="M166" i="9"/>
  <c r="J166" i="9"/>
  <c r="Q166" i="9" s="1"/>
  <c r="K166" i="9"/>
  <c r="R166" i="9" s="1"/>
  <c r="L158" i="9"/>
  <c r="S158" i="9" s="1"/>
  <c r="M158" i="9"/>
  <c r="J158" i="9"/>
  <c r="Q158" i="9" s="1"/>
  <c r="K158" i="9"/>
  <c r="R158" i="9" s="1"/>
  <c r="L150" i="9"/>
  <c r="S150" i="9" s="1"/>
  <c r="M150" i="9"/>
  <c r="N150" i="9" s="1"/>
  <c r="O150" i="9" s="1"/>
  <c r="J150" i="9"/>
  <c r="Q150" i="9" s="1"/>
  <c r="K150" i="9"/>
  <c r="R150" i="9" s="1"/>
  <c r="L142" i="9"/>
  <c r="S142" i="9" s="1"/>
  <c r="M142" i="9"/>
  <c r="J142" i="9"/>
  <c r="Q142" i="9" s="1"/>
  <c r="K142" i="9"/>
  <c r="R142" i="9" s="1"/>
  <c r="L134" i="9"/>
  <c r="S134" i="9" s="1"/>
  <c r="M134" i="9"/>
  <c r="J134" i="9"/>
  <c r="Q134" i="9" s="1"/>
  <c r="K134" i="9"/>
  <c r="R134" i="9" s="1"/>
  <c r="L126" i="9"/>
  <c r="S126" i="9" s="1"/>
  <c r="M126" i="9"/>
  <c r="J126" i="9"/>
  <c r="Q126" i="9" s="1"/>
  <c r="K126" i="9"/>
  <c r="R126" i="9" s="1"/>
  <c r="L118" i="9"/>
  <c r="S118" i="9" s="1"/>
  <c r="M118" i="9"/>
  <c r="J118" i="9"/>
  <c r="Q118" i="9" s="1"/>
  <c r="K118" i="9"/>
  <c r="R118" i="9" s="1"/>
  <c r="L110" i="9"/>
  <c r="S110" i="9" s="1"/>
  <c r="M110" i="9"/>
  <c r="N110" i="9" s="1"/>
  <c r="O110" i="9" s="1"/>
  <c r="J110" i="9"/>
  <c r="Q110" i="9" s="1"/>
  <c r="K110" i="9"/>
  <c r="R110" i="9" s="1"/>
  <c r="L102" i="9"/>
  <c r="S102" i="9" s="1"/>
  <c r="M102" i="9"/>
  <c r="J102" i="9"/>
  <c r="Q102" i="9" s="1"/>
  <c r="K102" i="9"/>
  <c r="R102" i="9" s="1"/>
  <c r="M94" i="9"/>
  <c r="L94" i="9"/>
  <c r="S94" i="9" s="1"/>
  <c r="J94" i="9"/>
  <c r="Q94" i="9" s="1"/>
  <c r="K94" i="9"/>
  <c r="R94" i="9" s="1"/>
  <c r="M86" i="9"/>
  <c r="L86" i="9"/>
  <c r="S86" i="9" s="1"/>
  <c r="J86" i="9"/>
  <c r="Q86" i="9" s="1"/>
  <c r="K86" i="9"/>
  <c r="R86" i="9" s="1"/>
  <c r="M78" i="9"/>
  <c r="L78" i="9"/>
  <c r="S78" i="9" s="1"/>
  <c r="J78" i="9"/>
  <c r="Q78" i="9" s="1"/>
  <c r="K78" i="9"/>
  <c r="R78" i="9" s="1"/>
  <c r="M70" i="9"/>
  <c r="L70" i="9"/>
  <c r="S70" i="9" s="1"/>
  <c r="J70" i="9"/>
  <c r="Q70" i="9" s="1"/>
  <c r="K70" i="9"/>
  <c r="R70" i="9" s="1"/>
  <c r="M62" i="9"/>
  <c r="L62" i="9"/>
  <c r="S62" i="9" s="1"/>
  <c r="J62" i="9"/>
  <c r="Q62" i="9" s="1"/>
  <c r="K62" i="9"/>
  <c r="R62" i="9" s="1"/>
  <c r="M54" i="9"/>
  <c r="L54" i="9"/>
  <c r="S54" i="9" s="1"/>
  <c r="J54" i="9"/>
  <c r="Q54" i="9" s="1"/>
  <c r="K54" i="9"/>
  <c r="R54" i="9" s="1"/>
  <c r="M46" i="9"/>
  <c r="N46" i="9" s="1"/>
  <c r="O46" i="9" s="1"/>
  <c r="L46" i="9"/>
  <c r="S46" i="9" s="1"/>
  <c r="J46" i="9"/>
  <c r="Q46" i="9" s="1"/>
  <c r="K46" i="9"/>
  <c r="R46" i="9" s="1"/>
  <c r="M38" i="9"/>
  <c r="L38" i="9"/>
  <c r="S38" i="9" s="1"/>
  <c r="K38" i="9"/>
  <c r="R38" i="9" s="1"/>
  <c r="J38" i="9"/>
  <c r="Q38" i="9" s="1"/>
  <c r="M30" i="9"/>
  <c r="L30" i="9"/>
  <c r="S30" i="9" s="1"/>
  <c r="J30" i="9"/>
  <c r="Q30" i="9" s="1"/>
  <c r="K30" i="9"/>
  <c r="R30" i="9" s="1"/>
  <c r="M22" i="9"/>
  <c r="L22" i="9"/>
  <c r="S22" i="9" s="1"/>
  <c r="J22" i="9"/>
  <c r="Q22" i="9" s="1"/>
  <c r="K278" i="9"/>
  <c r="R278" i="9" s="1"/>
  <c r="L237" i="9"/>
  <c r="S237" i="9" s="1"/>
  <c r="I309" i="9"/>
  <c r="P309" i="9" s="1"/>
  <c r="M309" i="9"/>
  <c r="L309" i="9"/>
  <c r="S309" i="9" s="1"/>
  <c r="M293" i="9"/>
  <c r="L293" i="9"/>
  <c r="S293" i="9" s="1"/>
  <c r="M285" i="9"/>
  <c r="L285" i="9"/>
  <c r="S285" i="9" s="1"/>
  <c r="M269" i="9"/>
  <c r="N269" i="9" s="1"/>
  <c r="O269" i="9" s="1"/>
  <c r="L269" i="9"/>
  <c r="S269" i="9" s="1"/>
  <c r="M261" i="9"/>
  <c r="L261" i="9"/>
  <c r="S261" i="9" s="1"/>
  <c r="M253" i="9"/>
  <c r="N253" i="9" s="1"/>
  <c r="O253" i="9" s="1"/>
  <c r="L253" i="9"/>
  <c r="S253" i="9" s="1"/>
  <c r="M245" i="9"/>
  <c r="L245" i="9"/>
  <c r="S245" i="9" s="1"/>
  <c r="M229" i="9"/>
  <c r="L229" i="9"/>
  <c r="S229" i="9" s="1"/>
  <c r="M221" i="9"/>
  <c r="L221" i="9"/>
  <c r="S221" i="9" s="1"/>
  <c r="I205" i="9"/>
  <c r="P205" i="9" s="1"/>
  <c r="M205" i="9"/>
  <c r="L205" i="9"/>
  <c r="S205" i="9" s="1"/>
  <c r="M197" i="9"/>
  <c r="N197" i="9" s="1"/>
  <c r="O197" i="9" s="1"/>
  <c r="L197" i="9"/>
  <c r="S197" i="9" s="1"/>
  <c r="M189" i="9"/>
  <c r="L189" i="9"/>
  <c r="S189" i="9" s="1"/>
  <c r="J189" i="9"/>
  <c r="Q189" i="9" s="1"/>
  <c r="M181" i="9"/>
  <c r="J181" i="9"/>
  <c r="Q181" i="9" s="1"/>
  <c r="L181" i="9"/>
  <c r="S181" i="9" s="1"/>
  <c r="M173" i="9"/>
  <c r="J173" i="9"/>
  <c r="Q173" i="9" s="1"/>
  <c r="M165" i="9"/>
  <c r="J165" i="9"/>
  <c r="Q165" i="9" s="1"/>
  <c r="L165" i="9"/>
  <c r="S165" i="9" s="1"/>
  <c r="M157" i="9"/>
  <c r="J157" i="9"/>
  <c r="Q157" i="9" s="1"/>
  <c r="M149" i="9"/>
  <c r="J149" i="9"/>
  <c r="Q149" i="9" s="1"/>
  <c r="L149" i="9"/>
  <c r="S149" i="9" s="1"/>
  <c r="M141" i="9"/>
  <c r="J141" i="9"/>
  <c r="Q141" i="9" s="1"/>
  <c r="M133" i="9"/>
  <c r="J133" i="9"/>
  <c r="Q133" i="9" s="1"/>
  <c r="L133" i="9"/>
  <c r="S133" i="9" s="1"/>
  <c r="M125" i="9"/>
  <c r="J125" i="9"/>
  <c r="Q125" i="9" s="1"/>
  <c r="M117" i="9"/>
  <c r="J117" i="9"/>
  <c r="Q117" i="9" s="1"/>
  <c r="L117" i="9"/>
  <c r="S117" i="9" s="1"/>
  <c r="M109" i="9"/>
  <c r="J109" i="9"/>
  <c r="Q109" i="9" s="1"/>
  <c r="M101" i="9"/>
  <c r="J101" i="9"/>
  <c r="Q101" i="9" s="1"/>
  <c r="L101" i="9"/>
  <c r="S101" i="9" s="1"/>
  <c r="M93" i="9"/>
  <c r="J93" i="9"/>
  <c r="Q93" i="9" s="1"/>
  <c r="M85" i="9"/>
  <c r="J85" i="9"/>
  <c r="Q85" i="9" s="1"/>
  <c r="L85" i="9"/>
  <c r="S85" i="9" s="1"/>
  <c r="M77" i="9"/>
  <c r="J77" i="9"/>
  <c r="Q77" i="9" s="1"/>
  <c r="K77" i="9"/>
  <c r="R77" i="9" s="1"/>
  <c r="M69" i="9"/>
  <c r="J69" i="9"/>
  <c r="Q69" i="9" s="1"/>
  <c r="L69" i="9"/>
  <c r="S69" i="9" s="1"/>
  <c r="K69" i="9"/>
  <c r="R69" i="9" s="1"/>
  <c r="M61" i="9"/>
  <c r="L61" i="9"/>
  <c r="S61" i="9" s="1"/>
  <c r="J61" i="9"/>
  <c r="Q61" i="9" s="1"/>
  <c r="K61" i="9"/>
  <c r="R61" i="9" s="1"/>
  <c r="M53" i="9"/>
  <c r="J53" i="9"/>
  <c r="Q53" i="9" s="1"/>
  <c r="K53" i="9"/>
  <c r="R53" i="9" s="1"/>
  <c r="L53" i="9"/>
  <c r="S53" i="9" s="1"/>
  <c r="M45" i="9"/>
  <c r="J45" i="9"/>
  <c r="Q45" i="9" s="1"/>
  <c r="L45" i="9"/>
  <c r="S45" i="9" s="1"/>
  <c r="K45" i="9"/>
  <c r="R45" i="9" s="1"/>
  <c r="M37" i="9"/>
  <c r="J37" i="9"/>
  <c r="Q37" i="9" s="1"/>
  <c r="L37" i="9"/>
  <c r="S37" i="9" s="1"/>
  <c r="M29" i="9"/>
  <c r="J29" i="9"/>
  <c r="Q29" i="9" s="1"/>
  <c r="K29" i="9"/>
  <c r="R29" i="9" s="1"/>
  <c r="M21" i="9"/>
  <c r="J21" i="9"/>
  <c r="Q21" i="9" s="1"/>
  <c r="L21" i="9"/>
  <c r="S21" i="9" s="1"/>
  <c r="K21" i="9"/>
  <c r="R21" i="9" s="1"/>
  <c r="K17" i="9"/>
  <c r="J182" i="9"/>
  <c r="Q182" i="9" s="1"/>
  <c r="K302" i="9"/>
  <c r="R302" i="9" s="1"/>
  <c r="K277" i="9"/>
  <c r="R277" i="9" s="1"/>
  <c r="K261" i="9"/>
  <c r="R261" i="9" s="1"/>
  <c r="K245" i="9"/>
  <c r="R245" i="9" s="1"/>
  <c r="K229" i="9"/>
  <c r="R229" i="9" s="1"/>
  <c r="K213" i="9"/>
  <c r="R213" i="9" s="1"/>
  <c r="K197" i="9"/>
  <c r="R197" i="9" s="1"/>
  <c r="K181" i="9"/>
  <c r="R181" i="9" s="1"/>
  <c r="K165" i="9"/>
  <c r="R165" i="9" s="1"/>
  <c r="K149" i="9"/>
  <c r="R149" i="9" s="1"/>
  <c r="K133" i="9"/>
  <c r="R133" i="9" s="1"/>
  <c r="K117" i="9"/>
  <c r="R117" i="9" s="1"/>
  <c r="K37" i="9"/>
  <c r="R37" i="9" s="1"/>
  <c r="L277" i="9"/>
  <c r="S277" i="9" s="1"/>
  <c r="L173" i="9"/>
  <c r="S173" i="9" s="1"/>
  <c r="L109" i="9"/>
  <c r="S109" i="9" s="1"/>
  <c r="L29" i="9"/>
  <c r="S29" i="9" s="1"/>
  <c r="J302" i="9"/>
  <c r="Q302" i="9" s="1"/>
  <c r="J294" i="9"/>
  <c r="Q294" i="9" s="1"/>
  <c r="J286" i="9"/>
  <c r="Q286" i="9" s="1"/>
  <c r="J278" i="9"/>
  <c r="Q278" i="9" s="1"/>
  <c r="J270" i="9"/>
  <c r="Q270" i="9" s="1"/>
  <c r="J262" i="9"/>
  <c r="Q262" i="9" s="1"/>
  <c r="J254" i="9"/>
  <c r="Q254" i="9" s="1"/>
  <c r="J246" i="9"/>
  <c r="Q246" i="9" s="1"/>
  <c r="J238" i="9"/>
  <c r="Q238" i="9" s="1"/>
  <c r="J230" i="9"/>
  <c r="Q230" i="9" s="1"/>
  <c r="J222" i="9"/>
  <c r="Q222" i="9" s="1"/>
  <c r="J214" i="9"/>
  <c r="Q214" i="9" s="1"/>
  <c r="J206" i="9"/>
  <c r="Q206" i="9" s="1"/>
  <c r="J198" i="9"/>
  <c r="Q198" i="9" s="1"/>
  <c r="J190" i="9"/>
  <c r="Q190" i="9" s="1"/>
  <c r="K301" i="9"/>
  <c r="R301" i="9" s="1"/>
  <c r="J309" i="9"/>
  <c r="Q309" i="9" s="1"/>
  <c r="J301" i="9"/>
  <c r="Q301" i="9" s="1"/>
  <c r="J293" i="9"/>
  <c r="Q293" i="9" s="1"/>
  <c r="J285" i="9"/>
  <c r="Q285" i="9" s="1"/>
  <c r="J277" i="9"/>
  <c r="Q277" i="9" s="1"/>
  <c r="J269" i="9"/>
  <c r="Q269" i="9" s="1"/>
  <c r="J261" i="9"/>
  <c r="Q261" i="9" s="1"/>
  <c r="J253" i="9"/>
  <c r="Q253" i="9" s="1"/>
  <c r="J245" i="9"/>
  <c r="Q245" i="9" s="1"/>
  <c r="J237" i="9"/>
  <c r="Q237" i="9" s="1"/>
  <c r="J229" i="9"/>
  <c r="Q229" i="9" s="1"/>
  <c r="J221" i="9"/>
  <c r="Q221" i="9" s="1"/>
  <c r="J213" i="9"/>
  <c r="Q213" i="9" s="1"/>
  <c r="J205" i="9"/>
  <c r="Q205" i="9" s="1"/>
  <c r="J197" i="9"/>
  <c r="Q197" i="9" s="1"/>
  <c r="K286" i="9"/>
  <c r="R286" i="9" s="1"/>
  <c r="K93" i="9"/>
  <c r="R93" i="9" s="1"/>
  <c r="L213" i="9"/>
  <c r="S213" i="9" s="1"/>
  <c r="L157" i="9"/>
  <c r="S157" i="9" s="1"/>
  <c r="L93" i="9"/>
  <c r="S93" i="9" s="1"/>
  <c r="K285" i="9"/>
  <c r="R285" i="9" s="1"/>
  <c r="K22" i="9"/>
  <c r="R22" i="9" s="1"/>
  <c r="I254" i="9"/>
  <c r="P254" i="9" s="1"/>
  <c r="I307" i="9"/>
  <c r="P307" i="9" s="1"/>
  <c r="I152" i="9"/>
  <c r="P152" i="9" s="1"/>
  <c r="I159" i="9"/>
  <c r="P159" i="9" s="1"/>
  <c r="I275" i="9"/>
  <c r="P275" i="9" s="1"/>
  <c r="I192" i="9"/>
  <c r="P192" i="9" s="1"/>
  <c r="I111" i="9"/>
  <c r="P111" i="9" s="1"/>
  <c r="I48" i="9"/>
  <c r="P48" i="9" s="1"/>
  <c r="I276" i="9"/>
  <c r="P276" i="9" s="1"/>
  <c r="I95" i="9"/>
  <c r="P95" i="9" s="1"/>
  <c r="I99" i="9"/>
  <c r="P99" i="9" s="1"/>
  <c r="I91" i="9"/>
  <c r="P91" i="9" s="1"/>
  <c r="I83" i="9"/>
  <c r="P83" i="9" s="1"/>
  <c r="I220" i="9"/>
  <c r="P220" i="9" s="1"/>
  <c r="I136" i="9"/>
  <c r="P136" i="9" s="1"/>
  <c r="I88" i="9"/>
  <c r="P88" i="9" s="1"/>
  <c r="I34" i="9"/>
  <c r="P34" i="9" s="1"/>
  <c r="I263" i="9"/>
  <c r="P263" i="9" s="1"/>
  <c r="I168" i="9"/>
  <c r="P168" i="9" s="1"/>
  <c r="I304" i="9"/>
  <c r="P304" i="9" s="1"/>
  <c r="I280" i="9"/>
  <c r="P280" i="9" s="1"/>
  <c r="I272" i="9"/>
  <c r="P272" i="9" s="1"/>
  <c r="I248" i="9"/>
  <c r="P248" i="9" s="1"/>
  <c r="I208" i="9"/>
  <c r="P208" i="9" s="1"/>
  <c r="I200" i="9"/>
  <c r="P200" i="9" s="1"/>
  <c r="I80" i="9"/>
  <c r="P80" i="9" s="1"/>
  <c r="I64" i="9"/>
  <c r="P64" i="9" s="1"/>
  <c r="I262" i="9"/>
  <c r="P262" i="9" s="1"/>
  <c r="I246" i="9"/>
  <c r="P246" i="9" s="1"/>
  <c r="I214" i="9"/>
  <c r="P214" i="9" s="1"/>
  <c r="I198" i="9"/>
  <c r="P198" i="9" s="1"/>
  <c r="I190" i="9"/>
  <c r="P190" i="9" s="1"/>
  <c r="I174" i="9"/>
  <c r="P174" i="9" s="1"/>
  <c r="I166" i="9"/>
  <c r="P166" i="9" s="1"/>
  <c r="I158" i="9"/>
  <c r="P158" i="9" s="1"/>
  <c r="I150" i="9"/>
  <c r="P150" i="9" s="1"/>
  <c r="I134" i="9"/>
  <c r="P134" i="9" s="1"/>
  <c r="I126" i="9"/>
  <c r="P126" i="9" s="1"/>
  <c r="I118" i="9"/>
  <c r="P118" i="9" s="1"/>
  <c r="I110" i="9"/>
  <c r="P110" i="9" s="1"/>
  <c r="I102" i="9"/>
  <c r="P102" i="9" s="1"/>
  <c r="I94" i="9"/>
  <c r="P94" i="9" s="1"/>
  <c r="I86" i="9"/>
  <c r="P86" i="9" s="1"/>
  <c r="I78" i="9"/>
  <c r="P78" i="9" s="1"/>
  <c r="I70" i="9"/>
  <c r="P70" i="9" s="1"/>
  <c r="I62" i="9"/>
  <c r="P62" i="9" s="1"/>
  <c r="I54" i="9"/>
  <c r="P54" i="9" s="1"/>
  <c r="I46" i="9"/>
  <c r="P46" i="9" s="1"/>
  <c r="I38" i="9"/>
  <c r="P38" i="9" s="1"/>
  <c r="I30" i="9"/>
  <c r="P30" i="9" s="1"/>
  <c r="I22" i="9"/>
  <c r="P22" i="9" s="1"/>
  <c r="I277" i="9"/>
  <c r="P277" i="9" s="1"/>
  <c r="I302" i="9"/>
  <c r="P302" i="9" s="1"/>
  <c r="I278" i="9"/>
  <c r="P278" i="9" s="1"/>
  <c r="I238" i="9"/>
  <c r="P238" i="9" s="1"/>
  <c r="I222" i="9"/>
  <c r="P222" i="9" s="1"/>
  <c r="I182" i="9"/>
  <c r="P182" i="9" s="1"/>
  <c r="I142" i="9"/>
  <c r="P142" i="9" s="1"/>
  <c r="I261" i="9"/>
  <c r="P261" i="9" s="1"/>
  <c r="I229" i="9"/>
  <c r="P229" i="9" s="1"/>
  <c r="I221" i="9"/>
  <c r="P221" i="9" s="1"/>
  <c r="I213" i="9"/>
  <c r="P213" i="9" s="1"/>
  <c r="I197" i="9"/>
  <c r="P197" i="9" s="1"/>
  <c r="I189" i="9"/>
  <c r="P189" i="9" s="1"/>
  <c r="I181" i="9"/>
  <c r="P181" i="9" s="1"/>
  <c r="I173" i="9"/>
  <c r="P173" i="9" s="1"/>
  <c r="I165" i="9"/>
  <c r="P165" i="9" s="1"/>
  <c r="I157" i="9"/>
  <c r="P157" i="9" s="1"/>
  <c r="I149" i="9"/>
  <c r="P149" i="9" s="1"/>
  <c r="I141" i="9"/>
  <c r="P141" i="9" s="1"/>
  <c r="I133" i="9"/>
  <c r="P133" i="9" s="1"/>
  <c r="I125" i="9"/>
  <c r="P125" i="9" s="1"/>
  <c r="I117" i="9"/>
  <c r="P117" i="9" s="1"/>
  <c r="I109" i="9"/>
  <c r="P109" i="9" s="1"/>
  <c r="I101" i="9"/>
  <c r="P101" i="9" s="1"/>
  <c r="I85" i="9"/>
  <c r="P85" i="9" s="1"/>
  <c r="I77" i="9"/>
  <c r="P77" i="9" s="1"/>
  <c r="I69" i="9"/>
  <c r="P69" i="9" s="1"/>
  <c r="I61" i="9"/>
  <c r="P61" i="9" s="1"/>
  <c r="I45" i="9"/>
  <c r="P45" i="9" s="1"/>
  <c r="I37" i="9"/>
  <c r="P37" i="9" s="1"/>
  <c r="I21" i="9"/>
  <c r="P21" i="9" s="1"/>
  <c r="I93" i="9"/>
  <c r="P93" i="9" s="1"/>
  <c r="I301" i="9"/>
  <c r="P301" i="9" s="1"/>
  <c r="I293" i="9"/>
  <c r="P293" i="9" s="1"/>
  <c r="I285" i="9"/>
  <c r="P285" i="9" s="1"/>
  <c r="I269" i="9"/>
  <c r="P269" i="9" s="1"/>
  <c r="I253" i="9"/>
  <c r="P253" i="9" s="1"/>
  <c r="I237" i="9"/>
  <c r="P237" i="9" s="1"/>
  <c r="I284" i="9"/>
  <c r="P284" i="9" s="1"/>
  <c r="I268" i="9"/>
  <c r="P268" i="9" s="1"/>
  <c r="I252" i="9"/>
  <c r="P252" i="9" s="1"/>
  <c r="I236" i="9"/>
  <c r="P236" i="9" s="1"/>
  <c r="I204" i="9"/>
  <c r="P204" i="9" s="1"/>
  <c r="I245" i="9"/>
  <c r="P245" i="9" s="1"/>
  <c r="I294" i="9"/>
  <c r="P294" i="9" s="1"/>
  <c r="I270" i="9"/>
  <c r="P270" i="9" s="1"/>
  <c r="I300" i="9"/>
  <c r="P300" i="9" s="1"/>
  <c r="I292" i="9"/>
  <c r="P292" i="9" s="1"/>
  <c r="I260" i="9"/>
  <c r="P260" i="9" s="1"/>
  <c r="I228" i="9"/>
  <c r="P228" i="9" s="1"/>
  <c r="I212" i="9"/>
  <c r="P212" i="9" s="1"/>
  <c r="I196" i="9"/>
  <c r="P196" i="9" s="1"/>
  <c r="I244" i="9"/>
  <c r="P244" i="9" s="1"/>
  <c r="I206" i="9"/>
  <c r="P206" i="9" s="1"/>
  <c r="I29" i="9"/>
  <c r="P29" i="9" s="1"/>
  <c r="I92" i="9"/>
  <c r="P92" i="9" s="1"/>
  <c r="I76" i="9"/>
  <c r="P76" i="9" s="1"/>
  <c r="I60" i="9"/>
  <c r="P60" i="9" s="1"/>
  <c r="I52" i="9"/>
  <c r="P52" i="9" s="1"/>
  <c r="I36" i="9"/>
  <c r="P36" i="9" s="1"/>
  <c r="I28" i="9"/>
  <c r="P28" i="9" s="1"/>
  <c r="I20" i="9"/>
  <c r="P20" i="9" s="1"/>
  <c r="I243" i="9"/>
  <c r="P243" i="9" s="1"/>
  <c r="I235" i="9"/>
  <c r="P235" i="9" s="1"/>
  <c r="I227" i="9"/>
  <c r="P227" i="9" s="1"/>
  <c r="I219" i="9"/>
  <c r="P219" i="9" s="1"/>
  <c r="I211" i="9"/>
  <c r="P211" i="9" s="1"/>
  <c r="I203" i="9"/>
  <c r="P203" i="9" s="1"/>
  <c r="I195" i="9"/>
  <c r="P195" i="9" s="1"/>
  <c r="I187" i="9"/>
  <c r="P187" i="9" s="1"/>
  <c r="I179" i="9"/>
  <c r="P179" i="9" s="1"/>
  <c r="I171" i="9"/>
  <c r="P171" i="9" s="1"/>
  <c r="I163" i="9"/>
  <c r="P163" i="9" s="1"/>
  <c r="I155" i="9"/>
  <c r="P155" i="9" s="1"/>
  <c r="I147" i="9"/>
  <c r="P147" i="9" s="1"/>
  <c r="I139" i="9"/>
  <c r="P139" i="9" s="1"/>
  <c r="I131" i="9"/>
  <c r="P131" i="9" s="1"/>
  <c r="I123" i="9"/>
  <c r="P123" i="9" s="1"/>
  <c r="I115" i="9"/>
  <c r="P115" i="9" s="1"/>
  <c r="I75" i="9"/>
  <c r="P75" i="9" s="1"/>
  <c r="I59" i="9"/>
  <c r="P59" i="9" s="1"/>
  <c r="I51" i="9"/>
  <c r="P51" i="9" s="1"/>
  <c r="I43" i="9"/>
  <c r="P43" i="9" s="1"/>
  <c r="I35" i="9"/>
  <c r="P35" i="9" s="1"/>
  <c r="I19" i="9"/>
  <c r="P19" i="9" s="1"/>
  <c r="I239" i="9"/>
  <c r="P239" i="9" s="1"/>
  <c r="I188" i="9"/>
  <c r="P188" i="9" s="1"/>
  <c r="I172" i="9"/>
  <c r="P172" i="9" s="1"/>
  <c r="I156" i="9"/>
  <c r="P156" i="9" s="1"/>
  <c r="I140" i="9"/>
  <c r="P140" i="9" s="1"/>
  <c r="I124" i="9"/>
  <c r="P124" i="9" s="1"/>
  <c r="I108" i="9"/>
  <c r="P108" i="9" s="1"/>
  <c r="I87" i="9"/>
  <c r="P87" i="9" s="1"/>
  <c r="I23" i="9"/>
  <c r="P23" i="9" s="1"/>
  <c r="I306" i="9"/>
  <c r="P306" i="9" s="1"/>
  <c r="I290" i="9"/>
  <c r="P290" i="9" s="1"/>
  <c r="I274" i="9"/>
  <c r="P274" i="9" s="1"/>
  <c r="I258" i="9"/>
  <c r="P258" i="9" s="1"/>
  <c r="I242" i="9"/>
  <c r="P242" i="9" s="1"/>
  <c r="I226" i="9"/>
  <c r="P226" i="9" s="1"/>
  <c r="I210" i="9"/>
  <c r="P210" i="9" s="1"/>
  <c r="I194" i="9"/>
  <c r="P194" i="9" s="1"/>
  <c r="I178" i="9"/>
  <c r="P178" i="9" s="1"/>
  <c r="I162" i="9"/>
  <c r="P162" i="9" s="1"/>
  <c r="I146" i="9"/>
  <c r="P146" i="9" s="1"/>
  <c r="I130" i="9"/>
  <c r="P130" i="9" s="1"/>
  <c r="I114" i="9"/>
  <c r="P114" i="9" s="1"/>
  <c r="I98" i="9"/>
  <c r="P98" i="9" s="1"/>
  <c r="I82" i="9"/>
  <c r="P82" i="9" s="1"/>
  <c r="I58" i="9"/>
  <c r="P58" i="9" s="1"/>
  <c r="I305" i="9"/>
  <c r="P305" i="9" s="1"/>
  <c r="I297" i="9"/>
  <c r="P297" i="9" s="1"/>
  <c r="I273" i="9"/>
  <c r="P273" i="9" s="1"/>
  <c r="I249" i="9"/>
  <c r="P249" i="9" s="1"/>
  <c r="I241" i="9"/>
  <c r="P241" i="9" s="1"/>
  <c r="I225" i="9"/>
  <c r="P225" i="9" s="1"/>
  <c r="I217" i="9"/>
  <c r="P217" i="9" s="1"/>
  <c r="I209" i="9"/>
  <c r="P209" i="9" s="1"/>
  <c r="I201" i="9"/>
  <c r="P201" i="9" s="1"/>
  <c r="I193" i="9"/>
  <c r="P193" i="9" s="1"/>
  <c r="I185" i="9"/>
  <c r="P185" i="9" s="1"/>
  <c r="I177" i="9"/>
  <c r="P177" i="9" s="1"/>
  <c r="I169" i="9"/>
  <c r="P169" i="9" s="1"/>
  <c r="I161" i="9"/>
  <c r="P161" i="9" s="1"/>
  <c r="I153" i="9"/>
  <c r="P153" i="9" s="1"/>
  <c r="I145" i="9"/>
  <c r="P145" i="9" s="1"/>
  <c r="I137" i="9"/>
  <c r="P137" i="9" s="1"/>
  <c r="I129" i="9"/>
  <c r="P129" i="9" s="1"/>
  <c r="I121" i="9"/>
  <c r="P121" i="9" s="1"/>
  <c r="I113" i="9"/>
  <c r="P113" i="9" s="1"/>
  <c r="I105" i="9"/>
  <c r="P105" i="9" s="1"/>
  <c r="I97" i="9"/>
  <c r="P97" i="9" s="1"/>
  <c r="I89" i="9"/>
  <c r="P89" i="9" s="1"/>
  <c r="I81" i="9"/>
  <c r="P81" i="9" s="1"/>
  <c r="I73" i="9"/>
  <c r="P73" i="9" s="1"/>
  <c r="I65" i="9"/>
  <c r="P65" i="9" s="1"/>
  <c r="I57" i="9"/>
  <c r="P57" i="9" s="1"/>
  <c r="I49" i="9"/>
  <c r="P49" i="9" s="1"/>
  <c r="I41" i="9"/>
  <c r="P41" i="9" s="1"/>
  <c r="I33" i="9"/>
  <c r="P33" i="9" s="1"/>
  <c r="I25" i="9"/>
  <c r="P25" i="9" s="1"/>
  <c r="I223" i="9"/>
  <c r="P223" i="9" s="1"/>
  <c r="I183" i="9"/>
  <c r="P183" i="9" s="1"/>
  <c r="I167" i="9"/>
  <c r="P167" i="9" s="1"/>
  <c r="I151" i="9"/>
  <c r="P151" i="9" s="1"/>
  <c r="I135" i="9"/>
  <c r="P135" i="9" s="1"/>
  <c r="I119" i="9"/>
  <c r="P119" i="9" s="1"/>
  <c r="I103" i="9"/>
  <c r="P103" i="9" s="1"/>
  <c r="I39" i="9"/>
  <c r="P39" i="9" s="1"/>
  <c r="I289" i="9"/>
  <c r="P289" i="9" s="1"/>
  <c r="I257" i="9"/>
  <c r="P257" i="9" s="1"/>
  <c r="I291" i="9"/>
  <c r="P291" i="9" s="1"/>
  <c r="I279" i="9"/>
  <c r="P279" i="9" s="1"/>
  <c r="I259" i="9"/>
  <c r="P259" i="9" s="1"/>
  <c r="I247" i="9"/>
  <c r="P247" i="9" s="1"/>
  <c r="I79" i="9"/>
  <c r="P79" i="9" s="1"/>
  <c r="I56" i="9"/>
  <c r="P56" i="9" s="1"/>
  <c r="I100" i="9"/>
  <c r="P100" i="9" s="1"/>
  <c r="I84" i="9"/>
  <c r="P84" i="9" s="1"/>
  <c r="I68" i="9"/>
  <c r="P68" i="9" s="1"/>
  <c r="I44" i="9"/>
  <c r="P44" i="9" s="1"/>
  <c r="I298" i="9"/>
  <c r="P298" i="9" s="1"/>
  <c r="I282" i="9"/>
  <c r="P282" i="9" s="1"/>
  <c r="I266" i="9"/>
  <c r="P266" i="9" s="1"/>
  <c r="I250" i="9"/>
  <c r="P250" i="9" s="1"/>
  <c r="I234" i="9"/>
  <c r="P234" i="9" s="1"/>
  <c r="I218" i="9"/>
  <c r="P218" i="9" s="1"/>
  <c r="I202" i="9"/>
  <c r="P202" i="9" s="1"/>
  <c r="I186" i="9"/>
  <c r="P186" i="9" s="1"/>
  <c r="I170" i="9"/>
  <c r="P170" i="9" s="1"/>
  <c r="I154" i="9"/>
  <c r="P154" i="9" s="1"/>
  <c r="I138" i="9"/>
  <c r="P138" i="9" s="1"/>
  <c r="I122" i="9"/>
  <c r="P122" i="9" s="1"/>
  <c r="I106" i="9"/>
  <c r="P106" i="9" s="1"/>
  <c r="I90" i="9"/>
  <c r="P90" i="9" s="1"/>
  <c r="I74" i="9"/>
  <c r="P74" i="9" s="1"/>
  <c r="I66" i="9"/>
  <c r="P66" i="9" s="1"/>
  <c r="I50" i="9"/>
  <c r="P50" i="9" s="1"/>
  <c r="I42" i="9"/>
  <c r="P42" i="9" s="1"/>
  <c r="I281" i="9"/>
  <c r="P281" i="9" s="1"/>
  <c r="I265" i="9"/>
  <c r="P265" i="9" s="1"/>
  <c r="I233" i="9"/>
  <c r="P233" i="9" s="1"/>
  <c r="I18" i="9"/>
  <c r="P18" i="9" s="1"/>
  <c r="I288" i="9"/>
  <c r="P288" i="9" s="1"/>
  <c r="I256" i="9"/>
  <c r="P256" i="9" s="1"/>
  <c r="I232" i="9"/>
  <c r="P232" i="9" s="1"/>
  <c r="I207" i="9"/>
  <c r="P207" i="9" s="1"/>
  <c r="I180" i="9"/>
  <c r="P180" i="9" s="1"/>
  <c r="I164" i="9"/>
  <c r="P164" i="9" s="1"/>
  <c r="I148" i="9"/>
  <c r="P148" i="9" s="1"/>
  <c r="I132" i="9"/>
  <c r="P132" i="9" s="1"/>
  <c r="I116" i="9"/>
  <c r="P116" i="9" s="1"/>
  <c r="I96" i="9"/>
  <c r="P96" i="9" s="1"/>
  <c r="I55" i="9"/>
  <c r="P55" i="9" s="1"/>
  <c r="I32" i="9"/>
  <c r="P32" i="9" s="1"/>
  <c r="I107" i="9"/>
  <c r="P107" i="9" s="1"/>
  <c r="I67" i="9"/>
  <c r="P67" i="9" s="1"/>
  <c r="I27" i="9"/>
  <c r="P27" i="9" s="1"/>
  <c r="I26" i="9"/>
  <c r="P26" i="9" s="1"/>
  <c r="G14" i="9"/>
  <c r="H13" i="9"/>
  <c r="H12" i="9"/>
  <c r="H15" i="9"/>
  <c r="F14" i="9"/>
  <c r="T277" i="9" l="1"/>
  <c r="T64" i="9"/>
  <c r="T237" i="9"/>
  <c r="T213" i="9"/>
  <c r="R15" i="9"/>
  <c r="I12" i="9"/>
  <c r="T212" i="9"/>
  <c r="T258" i="9"/>
  <c r="Q15" i="9"/>
  <c r="Q12" i="9"/>
  <c r="N142" i="9"/>
  <c r="O142" i="9" s="1"/>
  <c r="T142" i="9"/>
  <c r="N44" i="9"/>
  <c r="O44" i="9" s="1"/>
  <c r="T44" i="9"/>
  <c r="N145" i="9"/>
  <c r="O145" i="9" s="1"/>
  <c r="T145" i="9"/>
  <c r="N65" i="9"/>
  <c r="O65" i="9" s="1"/>
  <c r="T65" i="9"/>
  <c r="N250" i="9"/>
  <c r="O250" i="9" s="1"/>
  <c r="T250" i="9"/>
  <c r="N143" i="9"/>
  <c r="O143" i="9" s="1"/>
  <c r="T143" i="9"/>
  <c r="N247" i="9"/>
  <c r="O247" i="9" s="1"/>
  <c r="T247" i="9"/>
  <c r="N168" i="9"/>
  <c r="O168" i="9" s="1"/>
  <c r="T168" i="9"/>
  <c r="N240" i="9"/>
  <c r="O240" i="9" s="1"/>
  <c r="T240" i="9"/>
  <c r="N129" i="9"/>
  <c r="O129" i="9" s="1"/>
  <c r="T129" i="9"/>
  <c r="N37" i="9"/>
  <c r="O37" i="9" s="1"/>
  <c r="T37" i="9"/>
  <c r="N53" i="9"/>
  <c r="O53" i="9" s="1"/>
  <c r="T53" i="9"/>
  <c r="N69" i="9"/>
  <c r="O69" i="9" s="1"/>
  <c r="T69" i="9"/>
  <c r="N93" i="9"/>
  <c r="O93" i="9" s="1"/>
  <c r="T93" i="9"/>
  <c r="N117" i="9"/>
  <c r="O117" i="9" s="1"/>
  <c r="T117" i="9"/>
  <c r="N229" i="9"/>
  <c r="O229" i="9" s="1"/>
  <c r="T229" i="9"/>
  <c r="N30" i="9"/>
  <c r="O30" i="9" s="1"/>
  <c r="T30" i="9"/>
  <c r="N62" i="9"/>
  <c r="O62" i="9" s="1"/>
  <c r="T62" i="9"/>
  <c r="N78" i="9"/>
  <c r="O78" i="9" s="1"/>
  <c r="T78" i="9"/>
  <c r="N94" i="9"/>
  <c r="O94" i="9" s="1"/>
  <c r="T94" i="9"/>
  <c r="N198" i="9"/>
  <c r="O198" i="9" s="1"/>
  <c r="T198" i="9"/>
  <c r="N238" i="9"/>
  <c r="O238" i="9" s="1"/>
  <c r="T238" i="9"/>
  <c r="N286" i="9"/>
  <c r="O286" i="9" s="1"/>
  <c r="T286" i="9"/>
  <c r="S13" i="9"/>
  <c r="S15" i="9"/>
  <c r="N43" i="9"/>
  <c r="O43" i="9" s="1"/>
  <c r="T43" i="9"/>
  <c r="N83" i="9"/>
  <c r="O83" i="9" s="1"/>
  <c r="T83" i="9"/>
  <c r="N99" i="9"/>
  <c r="O99" i="9" s="1"/>
  <c r="T99" i="9"/>
  <c r="N115" i="9"/>
  <c r="O115" i="9" s="1"/>
  <c r="T115" i="9"/>
  <c r="N171" i="9"/>
  <c r="O171" i="9" s="1"/>
  <c r="T171" i="9"/>
  <c r="N275" i="9"/>
  <c r="O275" i="9" s="1"/>
  <c r="T275" i="9"/>
  <c r="N84" i="9"/>
  <c r="O84" i="9" s="1"/>
  <c r="T84" i="9"/>
  <c r="N292" i="9"/>
  <c r="O292" i="9" s="1"/>
  <c r="T292" i="9"/>
  <c r="N308" i="9"/>
  <c r="O308" i="9" s="1"/>
  <c r="T308" i="9"/>
  <c r="N41" i="9"/>
  <c r="O41" i="9" s="1"/>
  <c r="T41" i="9"/>
  <c r="N97" i="9"/>
  <c r="O97" i="9" s="1"/>
  <c r="T97" i="9"/>
  <c r="N241" i="9"/>
  <c r="O241" i="9" s="1"/>
  <c r="T241" i="9"/>
  <c r="N162" i="9"/>
  <c r="O162" i="9" s="1"/>
  <c r="T162" i="9"/>
  <c r="N218" i="9"/>
  <c r="O218" i="9" s="1"/>
  <c r="T218" i="9"/>
  <c r="N26" i="9"/>
  <c r="O26" i="9" s="1"/>
  <c r="T26" i="9"/>
  <c r="N202" i="9"/>
  <c r="O202" i="9" s="1"/>
  <c r="T202" i="9"/>
  <c r="N298" i="9"/>
  <c r="O298" i="9" s="1"/>
  <c r="T298" i="9"/>
  <c r="N31" i="9"/>
  <c r="O31" i="9" s="1"/>
  <c r="T31" i="9"/>
  <c r="N111" i="9"/>
  <c r="O111" i="9" s="1"/>
  <c r="T111" i="9"/>
  <c r="N127" i="9"/>
  <c r="O127" i="9" s="1"/>
  <c r="T127" i="9"/>
  <c r="N159" i="9"/>
  <c r="O159" i="9" s="1"/>
  <c r="T159" i="9"/>
  <c r="N263" i="9"/>
  <c r="O263" i="9" s="1"/>
  <c r="T263" i="9"/>
  <c r="N279" i="9"/>
  <c r="O279" i="9" s="1"/>
  <c r="T279" i="9"/>
  <c r="N128" i="9"/>
  <c r="O128" i="9" s="1"/>
  <c r="T128" i="9"/>
  <c r="N200" i="9"/>
  <c r="O200" i="9" s="1"/>
  <c r="T200" i="9"/>
  <c r="N216" i="9"/>
  <c r="O216" i="9" s="1"/>
  <c r="T216" i="9"/>
  <c r="N210" i="9"/>
  <c r="O210" i="9" s="1"/>
  <c r="T210" i="9"/>
  <c r="N283" i="9"/>
  <c r="O283" i="9" s="1"/>
  <c r="T283" i="9"/>
  <c r="T95" i="9"/>
  <c r="N174" i="9"/>
  <c r="O174" i="9" s="1"/>
  <c r="T174" i="9"/>
  <c r="O17" i="9"/>
  <c r="T17" i="9"/>
  <c r="N306" i="9"/>
  <c r="O306" i="9" s="1"/>
  <c r="T306" i="9"/>
  <c r="N257" i="9"/>
  <c r="O257" i="9" s="1"/>
  <c r="T257" i="9"/>
  <c r="N112" i="9"/>
  <c r="O112" i="9" s="1"/>
  <c r="T112" i="9"/>
  <c r="N184" i="9"/>
  <c r="O184" i="9" s="1"/>
  <c r="T184" i="9"/>
  <c r="N256" i="9"/>
  <c r="O256" i="9" s="1"/>
  <c r="T256" i="9"/>
  <c r="N73" i="9"/>
  <c r="O73" i="9" s="1"/>
  <c r="T73" i="9"/>
  <c r="N173" i="9"/>
  <c r="O173" i="9" s="1"/>
  <c r="T173" i="9"/>
  <c r="N222" i="9"/>
  <c r="O222" i="9" s="1"/>
  <c r="T222" i="9"/>
  <c r="N262" i="9"/>
  <c r="O262" i="9" s="1"/>
  <c r="T262" i="9"/>
  <c r="N155" i="9"/>
  <c r="O155" i="9" s="1"/>
  <c r="T155" i="9"/>
  <c r="N260" i="9"/>
  <c r="O260" i="9" s="1"/>
  <c r="T260" i="9"/>
  <c r="N276" i="9"/>
  <c r="O276" i="9" s="1"/>
  <c r="T276" i="9"/>
  <c r="N34" i="9"/>
  <c r="O34" i="9" s="1"/>
  <c r="T34" i="9"/>
  <c r="N74" i="9"/>
  <c r="O74" i="9" s="1"/>
  <c r="T74" i="9"/>
  <c r="N138" i="9"/>
  <c r="O138" i="9" s="1"/>
  <c r="T138" i="9"/>
  <c r="N259" i="9"/>
  <c r="O259" i="9" s="1"/>
  <c r="T259" i="9"/>
  <c r="N207" i="9"/>
  <c r="O207" i="9" s="1"/>
  <c r="T207" i="9"/>
  <c r="N303" i="9"/>
  <c r="O303" i="9" s="1"/>
  <c r="T303" i="9"/>
  <c r="N72" i="9"/>
  <c r="O72" i="9" s="1"/>
  <c r="T72" i="9"/>
  <c r="N104" i="9"/>
  <c r="O104" i="9" s="1"/>
  <c r="T104" i="9"/>
  <c r="N144" i="9"/>
  <c r="O144" i="9" s="1"/>
  <c r="T144" i="9"/>
  <c r="N169" i="9"/>
  <c r="O169" i="9" s="1"/>
  <c r="T169" i="9"/>
  <c r="N122" i="9"/>
  <c r="O122" i="9" s="1"/>
  <c r="T122" i="9"/>
  <c r="N266" i="9"/>
  <c r="O266" i="9" s="1"/>
  <c r="T266" i="9"/>
  <c r="N187" i="9"/>
  <c r="O187" i="9" s="1"/>
  <c r="T187" i="9"/>
  <c r="Q13" i="9"/>
  <c r="T79" i="9"/>
  <c r="P13" i="9"/>
  <c r="T197" i="9"/>
  <c r="T253" i="9"/>
  <c r="N165" i="9"/>
  <c r="O165" i="9" s="1"/>
  <c r="T165" i="9"/>
  <c r="N158" i="9"/>
  <c r="O158" i="9" s="1"/>
  <c r="T158" i="9"/>
  <c r="N59" i="9"/>
  <c r="O59" i="9" s="1"/>
  <c r="T59" i="9"/>
  <c r="N203" i="9"/>
  <c r="O203" i="9" s="1"/>
  <c r="T203" i="9"/>
  <c r="N81" i="9"/>
  <c r="O81" i="9" s="1"/>
  <c r="T81" i="9"/>
  <c r="N58" i="9"/>
  <c r="O58" i="9" s="1"/>
  <c r="T58" i="9"/>
  <c r="N235" i="9"/>
  <c r="O235" i="9" s="1"/>
  <c r="T235" i="9"/>
  <c r="N137" i="9"/>
  <c r="O137" i="9" s="1"/>
  <c r="T137" i="9"/>
  <c r="N191" i="9"/>
  <c r="O191" i="9" s="1"/>
  <c r="T191" i="9"/>
  <c r="N304" i="9"/>
  <c r="O304" i="9" s="1"/>
  <c r="T304" i="9"/>
  <c r="N18" i="9"/>
  <c r="O18" i="9" s="1"/>
  <c r="T18" i="9"/>
  <c r="P12" i="9"/>
  <c r="N21" i="9"/>
  <c r="O21" i="9" s="1"/>
  <c r="T21" i="9"/>
  <c r="N125" i="9"/>
  <c r="O125" i="9" s="1"/>
  <c r="T125" i="9"/>
  <c r="N149" i="9"/>
  <c r="O149" i="9" s="1"/>
  <c r="T149" i="9"/>
  <c r="N245" i="9"/>
  <c r="O245" i="9" s="1"/>
  <c r="T245" i="9"/>
  <c r="N285" i="9"/>
  <c r="O285" i="9" s="1"/>
  <c r="T285" i="9"/>
  <c r="N182" i="9"/>
  <c r="O182" i="9" s="1"/>
  <c r="T182" i="9"/>
  <c r="N35" i="9"/>
  <c r="O35" i="9" s="1"/>
  <c r="T35" i="9"/>
  <c r="N67" i="9"/>
  <c r="O67" i="9" s="1"/>
  <c r="T67" i="9"/>
  <c r="N139" i="9"/>
  <c r="O139" i="9" s="1"/>
  <c r="T139" i="9"/>
  <c r="N219" i="9"/>
  <c r="O219" i="9" s="1"/>
  <c r="T219" i="9"/>
  <c r="N100" i="9"/>
  <c r="O100" i="9" s="1"/>
  <c r="T100" i="9"/>
  <c r="N116" i="9"/>
  <c r="O116" i="9" s="1"/>
  <c r="T116" i="9"/>
  <c r="N132" i="9"/>
  <c r="O132" i="9" s="1"/>
  <c r="T132" i="9"/>
  <c r="N148" i="9"/>
  <c r="O148" i="9" s="1"/>
  <c r="T148" i="9"/>
  <c r="N164" i="9"/>
  <c r="O164" i="9" s="1"/>
  <c r="T164" i="9"/>
  <c r="N180" i="9"/>
  <c r="O180" i="9" s="1"/>
  <c r="T180" i="9"/>
  <c r="N196" i="9"/>
  <c r="O196" i="9" s="1"/>
  <c r="T196" i="9"/>
  <c r="N228" i="9"/>
  <c r="O228" i="9" s="1"/>
  <c r="T228" i="9"/>
  <c r="N244" i="9"/>
  <c r="O244" i="9" s="1"/>
  <c r="T244" i="9"/>
  <c r="N267" i="9"/>
  <c r="O267" i="9" s="1"/>
  <c r="T267" i="9"/>
  <c r="N185" i="9"/>
  <c r="O185" i="9" s="1"/>
  <c r="T185" i="9"/>
  <c r="N281" i="9"/>
  <c r="O281" i="9" s="1"/>
  <c r="T281" i="9"/>
  <c r="N98" i="9"/>
  <c r="O98" i="9" s="1"/>
  <c r="T98" i="9"/>
  <c r="N226" i="9"/>
  <c r="O226" i="9" s="1"/>
  <c r="T226" i="9"/>
  <c r="N223" i="9"/>
  <c r="O223" i="9" s="1"/>
  <c r="T223" i="9"/>
  <c r="N24" i="9"/>
  <c r="O24" i="9" s="1"/>
  <c r="T24" i="9"/>
  <c r="N160" i="9"/>
  <c r="O160" i="9" s="1"/>
  <c r="T160" i="9"/>
  <c r="N232" i="9"/>
  <c r="O232" i="9" s="1"/>
  <c r="T232" i="9"/>
  <c r="N264" i="9"/>
  <c r="O264" i="9" s="1"/>
  <c r="T264" i="9"/>
  <c r="N193" i="9"/>
  <c r="O193" i="9" s="1"/>
  <c r="T193" i="9"/>
  <c r="N233" i="9"/>
  <c r="O233" i="9" s="1"/>
  <c r="T233" i="9"/>
  <c r="N42" i="9"/>
  <c r="O42" i="9" s="1"/>
  <c r="T42" i="9"/>
  <c r="N90" i="9"/>
  <c r="O90" i="9" s="1"/>
  <c r="T90" i="9"/>
  <c r="N170" i="9"/>
  <c r="O170" i="9" s="1"/>
  <c r="T170" i="9"/>
  <c r="T39" i="9"/>
  <c r="T63" i="9"/>
  <c r="T46" i="9"/>
  <c r="T150" i="9"/>
  <c r="T151" i="9"/>
  <c r="T88" i="9"/>
  <c r="N189" i="9"/>
  <c r="O189" i="9" s="1"/>
  <c r="T189" i="9"/>
  <c r="N27" i="9"/>
  <c r="O27" i="9" s="1"/>
  <c r="T27" i="9"/>
  <c r="N60" i="9"/>
  <c r="O60" i="9" s="1"/>
  <c r="T60" i="9"/>
  <c r="N48" i="9"/>
  <c r="O48" i="9" s="1"/>
  <c r="T48" i="9"/>
  <c r="N77" i="9"/>
  <c r="O77" i="9" s="1"/>
  <c r="T77" i="9"/>
  <c r="N101" i="9"/>
  <c r="O101" i="9" s="1"/>
  <c r="T101" i="9"/>
  <c r="N205" i="9"/>
  <c r="O205" i="9" s="1"/>
  <c r="T205" i="9"/>
  <c r="S12" i="9"/>
  <c r="N102" i="9"/>
  <c r="O102" i="9" s="1"/>
  <c r="T102" i="9"/>
  <c r="N118" i="9"/>
  <c r="O118" i="9" s="1"/>
  <c r="T118" i="9"/>
  <c r="N134" i="9"/>
  <c r="O134" i="9" s="1"/>
  <c r="T134" i="9"/>
  <c r="N166" i="9"/>
  <c r="O166" i="9" s="1"/>
  <c r="T166" i="9"/>
  <c r="N206" i="9"/>
  <c r="O206" i="9" s="1"/>
  <c r="T206" i="9"/>
  <c r="N246" i="9"/>
  <c r="O246" i="9" s="1"/>
  <c r="T246" i="9"/>
  <c r="N294" i="9"/>
  <c r="O294" i="9" s="1"/>
  <c r="T294" i="9"/>
  <c r="R12" i="9"/>
  <c r="N51" i="9"/>
  <c r="O51" i="9" s="1"/>
  <c r="T51" i="9"/>
  <c r="N123" i="9"/>
  <c r="O123" i="9" s="1"/>
  <c r="T123" i="9"/>
  <c r="N52" i="9"/>
  <c r="O52" i="9" s="1"/>
  <c r="T52" i="9"/>
  <c r="N68" i="9"/>
  <c r="O68" i="9" s="1"/>
  <c r="T68" i="9"/>
  <c r="N57" i="9"/>
  <c r="O57" i="9" s="1"/>
  <c r="T57" i="9"/>
  <c r="N161" i="9"/>
  <c r="O161" i="9" s="1"/>
  <c r="T161" i="9"/>
  <c r="N201" i="9"/>
  <c r="O201" i="9" s="1"/>
  <c r="T201" i="9"/>
  <c r="N82" i="9"/>
  <c r="O82" i="9" s="1"/>
  <c r="T82" i="9"/>
  <c r="N282" i="9"/>
  <c r="O282" i="9" s="1"/>
  <c r="T282" i="9"/>
  <c r="N105" i="9"/>
  <c r="O105" i="9" s="1"/>
  <c r="T105" i="9"/>
  <c r="N178" i="9"/>
  <c r="O178" i="9" s="1"/>
  <c r="T178" i="9"/>
  <c r="N274" i="9"/>
  <c r="O274" i="9" s="1"/>
  <c r="T274" i="9"/>
  <c r="N211" i="9"/>
  <c r="O211" i="9" s="1"/>
  <c r="T211" i="9"/>
  <c r="N167" i="9"/>
  <c r="O167" i="9" s="1"/>
  <c r="T167" i="9"/>
  <c r="N183" i="9"/>
  <c r="O183" i="9" s="1"/>
  <c r="T183" i="9"/>
  <c r="N239" i="9"/>
  <c r="O239" i="9" s="1"/>
  <c r="T239" i="9"/>
  <c r="N255" i="9"/>
  <c r="O255" i="9" s="1"/>
  <c r="T255" i="9"/>
  <c r="N120" i="9"/>
  <c r="O120" i="9" s="1"/>
  <c r="T120" i="9"/>
  <c r="N176" i="9"/>
  <c r="O176" i="9" s="1"/>
  <c r="T176" i="9"/>
  <c r="N248" i="9"/>
  <c r="O248" i="9" s="1"/>
  <c r="T248" i="9"/>
  <c r="N280" i="9"/>
  <c r="O280" i="9" s="1"/>
  <c r="T280" i="9"/>
  <c r="N296" i="9"/>
  <c r="O296" i="9" s="1"/>
  <c r="T296" i="9"/>
  <c r="N89" i="9"/>
  <c r="O89" i="9" s="1"/>
  <c r="T89" i="9"/>
  <c r="N297" i="9"/>
  <c r="O297" i="9" s="1"/>
  <c r="T297" i="9"/>
  <c r="N242" i="9"/>
  <c r="O242" i="9" s="1"/>
  <c r="T242" i="9"/>
  <c r="N307" i="9"/>
  <c r="O307" i="9" s="1"/>
  <c r="T307" i="9"/>
  <c r="T103" i="9"/>
  <c r="T32" i="9"/>
  <c r="T25" i="9"/>
  <c r="T28" i="9"/>
  <c r="T156" i="9"/>
  <c r="N126" i="9"/>
  <c r="O126" i="9" s="1"/>
  <c r="T126" i="9"/>
  <c r="N71" i="9"/>
  <c r="O71" i="9" s="1"/>
  <c r="T71" i="9"/>
  <c r="N288" i="9"/>
  <c r="O288" i="9" s="1"/>
  <c r="T288" i="9"/>
  <c r="N273" i="9"/>
  <c r="O273" i="9" s="1"/>
  <c r="T273" i="9"/>
  <c r="N45" i="9"/>
  <c r="O45" i="9" s="1"/>
  <c r="T45" i="9"/>
  <c r="N61" i="9"/>
  <c r="O61" i="9" s="1"/>
  <c r="T61" i="9"/>
  <c r="N157" i="9"/>
  <c r="O157" i="9" s="1"/>
  <c r="T157" i="9"/>
  <c r="N181" i="9"/>
  <c r="O181" i="9" s="1"/>
  <c r="T181" i="9"/>
  <c r="N293" i="9"/>
  <c r="O293" i="9" s="1"/>
  <c r="T293" i="9"/>
  <c r="N22" i="9"/>
  <c r="O22" i="9" s="1"/>
  <c r="T22" i="9"/>
  <c r="N38" i="9"/>
  <c r="O38" i="9" s="1"/>
  <c r="T38" i="9"/>
  <c r="N54" i="9"/>
  <c r="O54" i="9" s="1"/>
  <c r="T54" i="9"/>
  <c r="N70" i="9"/>
  <c r="O70" i="9" s="1"/>
  <c r="T70" i="9"/>
  <c r="N86" i="9"/>
  <c r="O86" i="9" s="1"/>
  <c r="T86" i="9"/>
  <c r="N230" i="9"/>
  <c r="O230" i="9" s="1"/>
  <c r="T230" i="9"/>
  <c r="N270" i="9"/>
  <c r="O270" i="9" s="1"/>
  <c r="T270" i="9"/>
  <c r="N19" i="9"/>
  <c r="O19" i="9" s="1"/>
  <c r="T19" i="9"/>
  <c r="N107" i="9"/>
  <c r="O107" i="9" s="1"/>
  <c r="T107" i="9"/>
  <c r="N163" i="9"/>
  <c r="O163" i="9" s="1"/>
  <c r="T163" i="9"/>
  <c r="N179" i="9"/>
  <c r="O179" i="9" s="1"/>
  <c r="T179" i="9"/>
  <c r="N20" i="9"/>
  <c r="O20" i="9" s="1"/>
  <c r="T20" i="9"/>
  <c r="N284" i="9"/>
  <c r="O284" i="9" s="1"/>
  <c r="T284" i="9"/>
  <c r="N300" i="9"/>
  <c r="O300" i="9" s="1"/>
  <c r="T300" i="9"/>
  <c r="N33" i="9"/>
  <c r="O33" i="9" s="1"/>
  <c r="T33" i="9"/>
  <c r="N225" i="9"/>
  <c r="O225" i="9" s="1"/>
  <c r="T225" i="9"/>
  <c r="N265" i="9"/>
  <c r="O265" i="9" s="1"/>
  <c r="T265" i="9"/>
  <c r="N146" i="9"/>
  <c r="O146" i="9" s="1"/>
  <c r="T146" i="9"/>
  <c r="N194" i="9"/>
  <c r="O194" i="9" s="1"/>
  <c r="T194" i="9"/>
  <c r="N195" i="9"/>
  <c r="O195" i="9" s="1"/>
  <c r="T195" i="9"/>
  <c r="N217" i="9"/>
  <c r="O217" i="9" s="1"/>
  <c r="T217" i="9"/>
  <c r="N291" i="9"/>
  <c r="O291" i="9" s="1"/>
  <c r="T291" i="9"/>
  <c r="N119" i="9"/>
  <c r="O119" i="9" s="1"/>
  <c r="T119" i="9"/>
  <c r="N135" i="9"/>
  <c r="O135" i="9" s="1"/>
  <c r="T135" i="9"/>
  <c r="N271" i="9"/>
  <c r="O271" i="9" s="1"/>
  <c r="T271" i="9"/>
  <c r="N287" i="9"/>
  <c r="O287" i="9" s="1"/>
  <c r="T287" i="9"/>
  <c r="N192" i="9"/>
  <c r="O192" i="9" s="1"/>
  <c r="T192" i="9"/>
  <c r="N208" i="9"/>
  <c r="O208" i="9" s="1"/>
  <c r="T208" i="9"/>
  <c r="N49" i="9"/>
  <c r="O49" i="9" s="1"/>
  <c r="T49" i="9"/>
  <c r="N113" i="9"/>
  <c r="O113" i="9" s="1"/>
  <c r="T113" i="9"/>
  <c r="N153" i="9"/>
  <c r="O153" i="9" s="1"/>
  <c r="T153" i="9"/>
  <c r="N249" i="9"/>
  <c r="O249" i="9" s="1"/>
  <c r="T249" i="9"/>
  <c r="N114" i="9"/>
  <c r="O114" i="9" s="1"/>
  <c r="T114" i="9"/>
  <c r="N186" i="9"/>
  <c r="O186" i="9" s="1"/>
  <c r="T186" i="9"/>
  <c r="N290" i="9"/>
  <c r="O290" i="9" s="1"/>
  <c r="T290" i="9"/>
  <c r="N251" i="9"/>
  <c r="O251" i="9" s="1"/>
  <c r="T251" i="9"/>
  <c r="P15" i="9"/>
  <c r="T23" i="9"/>
  <c r="T47" i="9"/>
  <c r="T87" i="9"/>
  <c r="T56" i="9"/>
  <c r="T268" i="9"/>
  <c r="T269" i="9"/>
  <c r="T199" i="9"/>
  <c r="N29" i="9"/>
  <c r="O29" i="9" s="1"/>
  <c r="T29" i="9"/>
  <c r="N109" i="9"/>
  <c r="O109" i="9" s="1"/>
  <c r="T109" i="9"/>
  <c r="N133" i="9"/>
  <c r="O133" i="9" s="1"/>
  <c r="T133" i="9"/>
  <c r="N91" i="9"/>
  <c r="O91" i="9" s="1"/>
  <c r="T91" i="9"/>
  <c r="N243" i="9"/>
  <c r="O243" i="9" s="1"/>
  <c r="T243" i="9"/>
  <c r="N252" i="9"/>
  <c r="O252" i="9" s="1"/>
  <c r="T252" i="9"/>
  <c r="N121" i="9"/>
  <c r="O121" i="9" s="1"/>
  <c r="T121" i="9"/>
  <c r="N289" i="9"/>
  <c r="O289" i="9" s="1"/>
  <c r="T289" i="9"/>
  <c r="N295" i="9"/>
  <c r="O295" i="9" s="1"/>
  <c r="T295" i="9"/>
  <c r="N305" i="9"/>
  <c r="O305" i="9" s="1"/>
  <c r="T305" i="9"/>
  <c r="N50" i="9"/>
  <c r="O50" i="9" s="1"/>
  <c r="T50" i="9"/>
  <c r="N215" i="9"/>
  <c r="O215" i="9" s="1"/>
  <c r="T215" i="9"/>
  <c r="N96" i="9"/>
  <c r="O96" i="9" s="1"/>
  <c r="T96" i="9"/>
  <c r="N136" i="9"/>
  <c r="O136" i="9" s="1"/>
  <c r="T136" i="9"/>
  <c r="N224" i="9"/>
  <c r="O224" i="9" s="1"/>
  <c r="T224" i="9"/>
  <c r="N154" i="9"/>
  <c r="O154" i="9" s="1"/>
  <c r="T154" i="9"/>
  <c r="T40" i="9"/>
  <c r="T76" i="9"/>
  <c r="T190" i="9"/>
  <c r="N141" i="9"/>
  <c r="O141" i="9" s="1"/>
  <c r="T141" i="9"/>
  <c r="N106" i="9"/>
  <c r="O106" i="9" s="1"/>
  <c r="T106" i="9"/>
  <c r="N272" i="9"/>
  <c r="O272" i="9" s="1"/>
  <c r="T272" i="9"/>
  <c r="T110" i="9"/>
  <c r="R13" i="9"/>
  <c r="N85" i="9"/>
  <c r="O85" i="9" s="1"/>
  <c r="T85" i="9"/>
  <c r="N221" i="9"/>
  <c r="O221" i="9" s="1"/>
  <c r="T221" i="9"/>
  <c r="N261" i="9"/>
  <c r="O261" i="9" s="1"/>
  <c r="T261" i="9"/>
  <c r="N309" i="9"/>
  <c r="O309" i="9" s="1"/>
  <c r="T309" i="9"/>
  <c r="N214" i="9"/>
  <c r="O214" i="9" s="1"/>
  <c r="T214" i="9"/>
  <c r="N254" i="9"/>
  <c r="O254" i="9" s="1"/>
  <c r="T254" i="9"/>
  <c r="N278" i="9"/>
  <c r="O278" i="9" s="1"/>
  <c r="T278" i="9"/>
  <c r="N75" i="9"/>
  <c r="O75" i="9" s="1"/>
  <c r="T75" i="9"/>
  <c r="N131" i="9"/>
  <c r="O131" i="9" s="1"/>
  <c r="T131" i="9"/>
  <c r="N147" i="9"/>
  <c r="O147" i="9" s="1"/>
  <c r="T147" i="9"/>
  <c r="N92" i="9"/>
  <c r="O92" i="9" s="1"/>
  <c r="T92" i="9"/>
  <c r="N108" i="9"/>
  <c r="O108" i="9" s="1"/>
  <c r="T108" i="9"/>
  <c r="N124" i="9"/>
  <c r="O124" i="9" s="1"/>
  <c r="T124" i="9"/>
  <c r="N140" i="9"/>
  <c r="O140" i="9" s="1"/>
  <c r="T140" i="9"/>
  <c r="N172" i="9"/>
  <c r="O172" i="9" s="1"/>
  <c r="T172" i="9"/>
  <c r="N188" i="9"/>
  <c r="O188" i="9" s="1"/>
  <c r="T188" i="9"/>
  <c r="N204" i="9"/>
  <c r="O204" i="9" s="1"/>
  <c r="T204" i="9"/>
  <c r="N220" i="9"/>
  <c r="O220" i="9" s="1"/>
  <c r="T220" i="9"/>
  <c r="N236" i="9"/>
  <c r="O236" i="9" s="1"/>
  <c r="T236" i="9"/>
  <c r="N177" i="9"/>
  <c r="O177" i="9" s="1"/>
  <c r="T177" i="9"/>
  <c r="N234" i="9"/>
  <c r="O234" i="9" s="1"/>
  <c r="T234" i="9"/>
  <c r="N299" i="9"/>
  <c r="O299" i="9" s="1"/>
  <c r="T299" i="9"/>
  <c r="N227" i="9"/>
  <c r="O227" i="9" s="1"/>
  <c r="T227" i="9"/>
  <c r="N55" i="9"/>
  <c r="O55" i="9" s="1"/>
  <c r="T55" i="9"/>
  <c r="N175" i="9"/>
  <c r="O175" i="9" s="1"/>
  <c r="T175" i="9"/>
  <c r="N231" i="9"/>
  <c r="O231" i="9" s="1"/>
  <c r="T231" i="9"/>
  <c r="N152" i="9"/>
  <c r="O152" i="9" s="1"/>
  <c r="T152" i="9"/>
  <c r="N209" i="9"/>
  <c r="O209" i="9" s="1"/>
  <c r="T209" i="9"/>
  <c r="N66" i="9"/>
  <c r="O66" i="9" s="1"/>
  <c r="T66" i="9"/>
  <c r="T80" i="9"/>
  <c r="T36" i="9"/>
  <c r="T302" i="9"/>
  <c r="N301" i="9"/>
  <c r="O301" i="9" s="1"/>
  <c r="T301" i="9"/>
  <c r="I15" i="9"/>
  <c r="J12" i="9"/>
  <c r="J15" i="9"/>
  <c r="J13" i="9"/>
  <c r="L12" i="9"/>
  <c r="L15" i="9"/>
  <c r="L13" i="9"/>
  <c r="K12" i="9"/>
  <c r="K15" i="9"/>
  <c r="K13" i="9"/>
  <c r="M12" i="9"/>
  <c r="M15" i="9"/>
  <c r="M13" i="9"/>
  <c r="H14" i="9"/>
  <c r="I13" i="9"/>
  <c r="I14" i="9" s="1"/>
  <c r="A2" i="11"/>
  <c r="D15" i="8"/>
  <c r="B15" i="8"/>
  <c r="L14" i="9" l="1"/>
  <c r="S14" i="9"/>
  <c r="AC17" i="9"/>
  <c r="T15" i="9"/>
  <c r="T13" i="9"/>
  <c r="T12" i="9"/>
  <c r="N15" i="9"/>
  <c r="N13" i="9"/>
  <c r="P14" i="9"/>
  <c r="N12" i="9"/>
  <c r="R14" i="9"/>
  <c r="Q14" i="9"/>
  <c r="O12" i="9"/>
  <c r="O13" i="9"/>
  <c r="O15" i="9"/>
  <c r="M14" i="9"/>
  <c r="K14" i="9"/>
  <c r="J14" i="9"/>
  <c r="T14" i="9" l="1"/>
  <c r="N14" i="9"/>
  <c r="O14" i="9"/>
  <c r="E309" i="9" l="1"/>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D7" i="8" l="1"/>
  <c r="K6" i="10" l="1"/>
  <c r="K32" i="10" l="1"/>
  <c r="K31" i="10"/>
  <c r="K7" i="10"/>
  <c r="J6" i="10"/>
  <c r="J7" i="10"/>
  <c r="E8" i="11" l="1"/>
  <c r="F8" i="11"/>
  <c r="G8" i="11"/>
  <c r="H8" i="11"/>
  <c r="J8" i="11"/>
  <c r="K8" i="11"/>
  <c r="L8" i="11"/>
  <c r="M8" i="11"/>
  <c r="N8"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298" i="11"/>
  <c r="O299" i="11"/>
  <c r="O300" i="11"/>
  <c r="O301" i="11"/>
  <c r="D8" i="11"/>
  <c r="O8" i="11" l="1"/>
  <c r="P10" i="12" l="1"/>
  <c r="R10" i="12" l="1"/>
  <c r="V19" i="9" l="1"/>
  <c r="O303" i="12" l="1"/>
  <c r="Q303" i="12" s="1"/>
  <c r="O302" i="12"/>
  <c r="Q302" i="12" s="1"/>
  <c r="O301" i="12"/>
  <c r="Q301" i="12" s="1"/>
  <c r="O300" i="12"/>
  <c r="Q300" i="12" s="1"/>
  <c r="O299" i="12"/>
  <c r="Q299" i="12" s="1"/>
  <c r="O298" i="12"/>
  <c r="Q298" i="12" s="1"/>
  <c r="O297" i="12"/>
  <c r="Q297" i="12" s="1"/>
  <c r="O296" i="12"/>
  <c r="Q296" i="12" s="1"/>
  <c r="O295" i="12"/>
  <c r="Q295" i="12" s="1"/>
  <c r="O294" i="12"/>
  <c r="Q294" i="12" s="1"/>
  <c r="O293" i="12"/>
  <c r="Q293" i="12" s="1"/>
  <c r="O292" i="12"/>
  <c r="Q292" i="12" s="1"/>
  <c r="O291" i="12"/>
  <c r="Q291" i="12" s="1"/>
  <c r="O290" i="12"/>
  <c r="Q290" i="12" s="1"/>
  <c r="O289" i="12"/>
  <c r="Q289" i="12" s="1"/>
  <c r="O288" i="12"/>
  <c r="Q288" i="12" s="1"/>
  <c r="O287" i="12"/>
  <c r="Q287" i="12" s="1"/>
  <c r="O286" i="12"/>
  <c r="Q286" i="12" s="1"/>
  <c r="O285" i="12"/>
  <c r="Q285" i="12" s="1"/>
  <c r="O284" i="12"/>
  <c r="Q284" i="12" s="1"/>
  <c r="O283" i="12"/>
  <c r="Q283" i="12" s="1"/>
  <c r="O282" i="12"/>
  <c r="Q282" i="12" s="1"/>
  <c r="O281" i="12"/>
  <c r="Q281" i="12" s="1"/>
  <c r="O280" i="12"/>
  <c r="Q280" i="12" s="1"/>
  <c r="O279" i="12"/>
  <c r="Q279" i="12" s="1"/>
  <c r="O278" i="12"/>
  <c r="Q278" i="12" s="1"/>
  <c r="O277" i="12"/>
  <c r="Q277" i="12" s="1"/>
  <c r="O276" i="12"/>
  <c r="Q276" i="12" s="1"/>
  <c r="O275" i="12"/>
  <c r="Q275" i="12" s="1"/>
  <c r="O274" i="12"/>
  <c r="Q274" i="12" s="1"/>
  <c r="O273" i="12"/>
  <c r="Q273" i="12" s="1"/>
  <c r="O272" i="12"/>
  <c r="Q272" i="12" s="1"/>
  <c r="O271" i="12"/>
  <c r="Q271" i="12" s="1"/>
  <c r="O270" i="12"/>
  <c r="Q270" i="12" s="1"/>
  <c r="O269" i="12"/>
  <c r="Q269" i="12" s="1"/>
  <c r="O268" i="12"/>
  <c r="Q268" i="12" s="1"/>
  <c r="O267" i="12"/>
  <c r="Q267" i="12" s="1"/>
  <c r="O266" i="12"/>
  <c r="Q266" i="12" s="1"/>
  <c r="O265" i="12"/>
  <c r="Q265" i="12" s="1"/>
  <c r="O264" i="12"/>
  <c r="Q264" i="12" s="1"/>
  <c r="O263" i="12"/>
  <c r="Q263" i="12" s="1"/>
  <c r="O262" i="12"/>
  <c r="Q262" i="12" s="1"/>
  <c r="O261" i="12"/>
  <c r="Q261" i="12" s="1"/>
  <c r="O260" i="12"/>
  <c r="Q260" i="12" s="1"/>
  <c r="O259" i="12"/>
  <c r="Q259" i="12" s="1"/>
  <c r="O258" i="12"/>
  <c r="Q258" i="12" s="1"/>
  <c r="O257" i="12"/>
  <c r="Q257" i="12" s="1"/>
  <c r="O256" i="12"/>
  <c r="Q256" i="12" s="1"/>
  <c r="O255" i="12"/>
  <c r="Q255" i="12" s="1"/>
  <c r="O254" i="12"/>
  <c r="Q254" i="12" s="1"/>
  <c r="O253" i="12"/>
  <c r="Q253" i="12" s="1"/>
  <c r="O252" i="12"/>
  <c r="Q252" i="12" s="1"/>
  <c r="O251" i="12"/>
  <c r="Q251" i="12" s="1"/>
  <c r="O250" i="12"/>
  <c r="Q250" i="12" s="1"/>
  <c r="O249" i="12"/>
  <c r="Q249" i="12" s="1"/>
  <c r="O248" i="12"/>
  <c r="Q248" i="12" s="1"/>
  <c r="O247" i="12"/>
  <c r="Q247" i="12" s="1"/>
  <c r="O246" i="12"/>
  <c r="Q246" i="12" s="1"/>
  <c r="O245" i="12"/>
  <c r="Q245" i="12" s="1"/>
  <c r="O244" i="12"/>
  <c r="Q244" i="12" s="1"/>
  <c r="O243" i="12"/>
  <c r="Q243" i="12" s="1"/>
  <c r="O242" i="12"/>
  <c r="Q242" i="12" s="1"/>
  <c r="O241" i="12"/>
  <c r="Q241" i="12" s="1"/>
  <c r="O240" i="12"/>
  <c r="Q240" i="12" s="1"/>
  <c r="O239" i="12"/>
  <c r="Q239" i="12" s="1"/>
  <c r="O238" i="12"/>
  <c r="Q238" i="12" s="1"/>
  <c r="O237" i="12"/>
  <c r="Q237" i="12" s="1"/>
  <c r="O236" i="12"/>
  <c r="Q236" i="12" s="1"/>
  <c r="O235" i="12"/>
  <c r="Q235" i="12" s="1"/>
  <c r="O234" i="12"/>
  <c r="Q234" i="12" s="1"/>
  <c r="O233" i="12"/>
  <c r="Q233" i="12" s="1"/>
  <c r="O232" i="12"/>
  <c r="Q232" i="12" s="1"/>
  <c r="O231" i="12"/>
  <c r="Q231" i="12" s="1"/>
  <c r="O230" i="12"/>
  <c r="Q230" i="12" s="1"/>
  <c r="O229" i="12"/>
  <c r="Q229" i="12" s="1"/>
  <c r="O228" i="12"/>
  <c r="Q228" i="12" s="1"/>
  <c r="O227" i="12"/>
  <c r="Q227" i="12" s="1"/>
  <c r="O226" i="12"/>
  <c r="Q226" i="12" s="1"/>
  <c r="O225" i="12"/>
  <c r="Q225" i="12" s="1"/>
  <c r="O224" i="12"/>
  <c r="Q224" i="12" s="1"/>
  <c r="O223" i="12"/>
  <c r="Q223" i="12" s="1"/>
  <c r="O222" i="12"/>
  <c r="Q222" i="12" s="1"/>
  <c r="O221" i="12"/>
  <c r="Q221" i="12" s="1"/>
  <c r="O220" i="12"/>
  <c r="Q220" i="12" s="1"/>
  <c r="O219" i="12"/>
  <c r="Q219" i="12" s="1"/>
  <c r="O218" i="12"/>
  <c r="Q218" i="12" s="1"/>
  <c r="O217" i="12"/>
  <c r="Q217" i="12" s="1"/>
  <c r="O216" i="12"/>
  <c r="Q216" i="12" s="1"/>
  <c r="O215" i="12"/>
  <c r="Q215" i="12" s="1"/>
  <c r="O214" i="12"/>
  <c r="Q214" i="12" s="1"/>
  <c r="O213" i="12"/>
  <c r="Q213" i="12" s="1"/>
  <c r="O212" i="12"/>
  <c r="Q212" i="12" s="1"/>
  <c r="O211" i="12"/>
  <c r="Q211" i="12" s="1"/>
  <c r="O210" i="12"/>
  <c r="Q210" i="12" s="1"/>
  <c r="O209" i="12"/>
  <c r="Q209" i="12" s="1"/>
  <c r="O208" i="12"/>
  <c r="Q208" i="12" s="1"/>
  <c r="O207" i="12"/>
  <c r="Q207" i="12" s="1"/>
  <c r="O206" i="12"/>
  <c r="Q206" i="12" s="1"/>
  <c r="O205" i="12"/>
  <c r="Q205" i="12" s="1"/>
  <c r="O204" i="12"/>
  <c r="Q204" i="12" s="1"/>
  <c r="O203" i="12"/>
  <c r="Q203" i="12" s="1"/>
  <c r="O202" i="12"/>
  <c r="Q202" i="12" s="1"/>
  <c r="O201" i="12"/>
  <c r="Q201" i="12" s="1"/>
  <c r="O200" i="12"/>
  <c r="Q200" i="12" s="1"/>
  <c r="O199" i="12"/>
  <c r="Q199" i="12" s="1"/>
  <c r="O198" i="12"/>
  <c r="Q198" i="12" s="1"/>
  <c r="O197" i="12"/>
  <c r="Q197" i="12" s="1"/>
  <c r="O196" i="12"/>
  <c r="Q196" i="12" s="1"/>
  <c r="O195" i="12"/>
  <c r="Q195" i="12" s="1"/>
  <c r="O194" i="12"/>
  <c r="Q194" i="12" s="1"/>
  <c r="O193" i="12"/>
  <c r="Q193" i="12" s="1"/>
  <c r="O192" i="12"/>
  <c r="Q192" i="12" s="1"/>
  <c r="O191" i="12"/>
  <c r="Q191" i="12" s="1"/>
  <c r="O190" i="12"/>
  <c r="Q190" i="12" s="1"/>
  <c r="O189" i="12"/>
  <c r="Q189" i="12" s="1"/>
  <c r="O188" i="12"/>
  <c r="Q188" i="12" s="1"/>
  <c r="O187" i="12"/>
  <c r="Q187" i="12" s="1"/>
  <c r="O186" i="12"/>
  <c r="Q186" i="12" s="1"/>
  <c r="O185" i="12"/>
  <c r="Q185" i="12" s="1"/>
  <c r="O184" i="12"/>
  <c r="Q184" i="12" s="1"/>
  <c r="O183" i="12"/>
  <c r="Q183" i="12" s="1"/>
  <c r="O182" i="12"/>
  <c r="Q182" i="12" s="1"/>
  <c r="O181" i="12"/>
  <c r="Q181" i="12" s="1"/>
  <c r="O180" i="12"/>
  <c r="Q180" i="12" s="1"/>
  <c r="O179" i="12"/>
  <c r="Q179" i="12" s="1"/>
  <c r="O178" i="12"/>
  <c r="Q178" i="12" s="1"/>
  <c r="O177" i="12"/>
  <c r="Q177" i="12" s="1"/>
  <c r="O176" i="12"/>
  <c r="Q176" i="12" s="1"/>
  <c r="O175" i="12"/>
  <c r="Q175" i="12" s="1"/>
  <c r="O174" i="12"/>
  <c r="Q174" i="12" s="1"/>
  <c r="O173" i="12"/>
  <c r="Q173" i="12" s="1"/>
  <c r="O172" i="12"/>
  <c r="Q172" i="12" s="1"/>
  <c r="O171" i="12"/>
  <c r="Q171" i="12" s="1"/>
  <c r="O170" i="12"/>
  <c r="Q170" i="12" s="1"/>
  <c r="O169" i="12"/>
  <c r="Q169" i="12" s="1"/>
  <c r="O168" i="12"/>
  <c r="Q168" i="12" s="1"/>
  <c r="O167" i="12"/>
  <c r="Q167" i="12" s="1"/>
  <c r="O166" i="12"/>
  <c r="Q166" i="12" s="1"/>
  <c r="O165" i="12"/>
  <c r="Q165" i="12" s="1"/>
  <c r="O164" i="12"/>
  <c r="Q164" i="12" s="1"/>
  <c r="O163" i="12"/>
  <c r="Q163" i="12" s="1"/>
  <c r="O162" i="12"/>
  <c r="Q162" i="12" s="1"/>
  <c r="O161" i="12"/>
  <c r="Q161" i="12" s="1"/>
  <c r="O160" i="12"/>
  <c r="Q160" i="12" s="1"/>
  <c r="O159" i="12"/>
  <c r="Q159" i="12" s="1"/>
  <c r="O158" i="12"/>
  <c r="Q158" i="12" s="1"/>
  <c r="O157" i="12"/>
  <c r="Q157" i="12" s="1"/>
  <c r="O156" i="12"/>
  <c r="Q156" i="12" s="1"/>
  <c r="O155" i="12"/>
  <c r="Q155" i="12" s="1"/>
  <c r="O154" i="12"/>
  <c r="Q154" i="12" s="1"/>
  <c r="O153" i="12"/>
  <c r="Q153" i="12" s="1"/>
  <c r="O152" i="12"/>
  <c r="Q152" i="12" s="1"/>
  <c r="O151" i="12"/>
  <c r="Q151" i="12" s="1"/>
  <c r="O150" i="12"/>
  <c r="Q150" i="12" s="1"/>
  <c r="O149" i="12"/>
  <c r="Q149" i="12" s="1"/>
  <c r="O148" i="12"/>
  <c r="Q148" i="12" s="1"/>
  <c r="O147" i="12"/>
  <c r="Q147" i="12" s="1"/>
  <c r="O146" i="12"/>
  <c r="Q146" i="12" s="1"/>
  <c r="O145" i="12"/>
  <c r="Q145" i="12" s="1"/>
  <c r="O144" i="12"/>
  <c r="Q144" i="12" s="1"/>
  <c r="O143" i="12"/>
  <c r="Q143" i="12" s="1"/>
  <c r="O142" i="12"/>
  <c r="Q142" i="12" s="1"/>
  <c r="O141" i="12"/>
  <c r="Q141" i="12" s="1"/>
  <c r="O140" i="12"/>
  <c r="Q140" i="12" s="1"/>
  <c r="O139" i="12"/>
  <c r="Q139" i="12" s="1"/>
  <c r="O138" i="12"/>
  <c r="Q138" i="12" s="1"/>
  <c r="O137" i="12"/>
  <c r="Q137" i="12" s="1"/>
  <c r="O136" i="12"/>
  <c r="Q136" i="12" s="1"/>
  <c r="O135" i="12"/>
  <c r="Q135" i="12" s="1"/>
  <c r="O134" i="12"/>
  <c r="Q134" i="12" s="1"/>
  <c r="O133" i="12"/>
  <c r="Q133" i="12" s="1"/>
  <c r="O132" i="12"/>
  <c r="Q132" i="12" s="1"/>
  <c r="O131" i="12"/>
  <c r="Q131" i="12" s="1"/>
  <c r="O130" i="12"/>
  <c r="Q130" i="12" s="1"/>
  <c r="O129" i="12"/>
  <c r="Q129" i="12" s="1"/>
  <c r="O128" i="12"/>
  <c r="Q128" i="12" s="1"/>
  <c r="O127" i="12"/>
  <c r="Q127" i="12" s="1"/>
  <c r="O126" i="12"/>
  <c r="Q126" i="12" s="1"/>
  <c r="O125" i="12"/>
  <c r="Q125" i="12" s="1"/>
  <c r="O124" i="12"/>
  <c r="Q124" i="12" s="1"/>
  <c r="O123" i="12"/>
  <c r="Q123" i="12" s="1"/>
  <c r="O122" i="12"/>
  <c r="Q122" i="12" s="1"/>
  <c r="O121" i="12"/>
  <c r="Q121" i="12" s="1"/>
  <c r="O120" i="12"/>
  <c r="Q120" i="12" s="1"/>
  <c r="O119" i="12"/>
  <c r="Q119" i="12" s="1"/>
  <c r="O118" i="12"/>
  <c r="Q118" i="12" s="1"/>
  <c r="O117" i="12"/>
  <c r="Q117" i="12" s="1"/>
  <c r="O116" i="12"/>
  <c r="Q116" i="12" s="1"/>
  <c r="O115" i="12"/>
  <c r="Q115" i="12" s="1"/>
  <c r="O114" i="12"/>
  <c r="Q114" i="12" s="1"/>
  <c r="O113" i="12"/>
  <c r="Q113" i="12" s="1"/>
  <c r="O112" i="12"/>
  <c r="Q112" i="12" s="1"/>
  <c r="O111" i="12"/>
  <c r="Q111" i="12" s="1"/>
  <c r="O110" i="12"/>
  <c r="Q110" i="12" s="1"/>
  <c r="O109" i="12"/>
  <c r="Q109" i="12" s="1"/>
  <c r="O108" i="12"/>
  <c r="Q108" i="12" s="1"/>
  <c r="O107" i="12"/>
  <c r="Q107" i="12" s="1"/>
  <c r="O106" i="12"/>
  <c r="Q106" i="12" s="1"/>
  <c r="O105" i="12"/>
  <c r="Q105" i="12" s="1"/>
  <c r="O104" i="12"/>
  <c r="Q104" i="12" s="1"/>
  <c r="O103" i="12"/>
  <c r="Q103" i="12" s="1"/>
  <c r="O102" i="12"/>
  <c r="Q102" i="12" s="1"/>
  <c r="O101" i="12"/>
  <c r="Q101" i="12" s="1"/>
  <c r="O100" i="12"/>
  <c r="Q100" i="12" s="1"/>
  <c r="O99" i="12"/>
  <c r="Q99" i="12" s="1"/>
  <c r="O98" i="12"/>
  <c r="Q98" i="12" s="1"/>
  <c r="O97" i="12"/>
  <c r="Q97" i="12" s="1"/>
  <c r="O96" i="12"/>
  <c r="Q96" i="12" s="1"/>
  <c r="O95" i="12"/>
  <c r="Q95" i="12" s="1"/>
  <c r="O94" i="12"/>
  <c r="Q94" i="12" s="1"/>
  <c r="O93" i="12"/>
  <c r="Q93" i="12" s="1"/>
  <c r="O92" i="12"/>
  <c r="Q92" i="12" s="1"/>
  <c r="O91" i="12"/>
  <c r="Q91" i="12" s="1"/>
  <c r="O90" i="12"/>
  <c r="Q90" i="12" s="1"/>
  <c r="O89" i="12"/>
  <c r="Q89" i="12" s="1"/>
  <c r="O88" i="12"/>
  <c r="Q88" i="12" s="1"/>
  <c r="O87" i="12"/>
  <c r="Q87" i="12" s="1"/>
  <c r="O86" i="12"/>
  <c r="Q86" i="12" s="1"/>
  <c r="O85" i="12"/>
  <c r="Q85" i="12" s="1"/>
  <c r="O84" i="12"/>
  <c r="Q84" i="12" s="1"/>
  <c r="O83" i="12"/>
  <c r="Q83" i="12" s="1"/>
  <c r="O82" i="12"/>
  <c r="Q82" i="12" s="1"/>
  <c r="O81" i="12"/>
  <c r="Q81" i="12" s="1"/>
  <c r="O80" i="12"/>
  <c r="Q80" i="12" s="1"/>
  <c r="O79" i="12"/>
  <c r="Q79" i="12" s="1"/>
  <c r="O78" i="12"/>
  <c r="Q78" i="12" s="1"/>
  <c r="O77" i="12"/>
  <c r="Q77" i="12" s="1"/>
  <c r="O76" i="12"/>
  <c r="Q76" i="12" s="1"/>
  <c r="O75" i="12"/>
  <c r="Q75" i="12" s="1"/>
  <c r="O74" i="12"/>
  <c r="Q74" i="12" s="1"/>
  <c r="O73" i="12"/>
  <c r="Q73" i="12" s="1"/>
  <c r="O72" i="12"/>
  <c r="Q72" i="12" s="1"/>
  <c r="O71" i="12"/>
  <c r="Q71" i="12" s="1"/>
  <c r="O70" i="12"/>
  <c r="Q70" i="12" s="1"/>
  <c r="O69" i="12"/>
  <c r="Q69" i="12" s="1"/>
  <c r="O68" i="12"/>
  <c r="Q68" i="12" s="1"/>
  <c r="O67" i="12"/>
  <c r="Q67" i="12" s="1"/>
  <c r="O66" i="12"/>
  <c r="Q66" i="12" s="1"/>
  <c r="O65" i="12"/>
  <c r="Q65" i="12" s="1"/>
  <c r="O64" i="12"/>
  <c r="Q64" i="12" s="1"/>
  <c r="O63" i="12"/>
  <c r="Q63" i="12" s="1"/>
  <c r="O62" i="12"/>
  <c r="Q62" i="12" s="1"/>
  <c r="O61" i="12"/>
  <c r="Q61" i="12" s="1"/>
  <c r="O60" i="12"/>
  <c r="Q60" i="12" s="1"/>
  <c r="O59" i="12"/>
  <c r="Q59" i="12" s="1"/>
  <c r="O58" i="12"/>
  <c r="Q58" i="12" s="1"/>
  <c r="O57" i="12"/>
  <c r="Q57" i="12" s="1"/>
  <c r="O56" i="12"/>
  <c r="Q56" i="12" s="1"/>
  <c r="O55" i="12"/>
  <c r="Q55" i="12" s="1"/>
  <c r="O54" i="12"/>
  <c r="Q54" i="12" s="1"/>
  <c r="O53" i="12"/>
  <c r="Q53" i="12" s="1"/>
  <c r="O52" i="12"/>
  <c r="Q52" i="12" s="1"/>
  <c r="O51" i="12"/>
  <c r="Q51" i="12" s="1"/>
  <c r="O50" i="12"/>
  <c r="Q50" i="12" s="1"/>
  <c r="O49" i="12"/>
  <c r="Q49" i="12" s="1"/>
  <c r="O48" i="12"/>
  <c r="Q48" i="12" s="1"/>
  <c r="O47" i="12"/>
  <c r="Q47" i="12" s="1"/>
  <c r="O46" i="12"/>
  <c r="Q46" i="12" s="1"/>
  <c r="O45" i="12"/>
  <c r="Q45" i="12" s="1"/>
  <c r="O44" i="12"/>
  <c r="Q44" i="12" s="1"/>
  <c r="O43" i="12"/>
  <c r="Q43" i="12" s="1"/>
  <c r="O42" i="12"/>
  <c r="Q42" i="12" s="1"/>
  <c r="O41" i="12"/>
  <c r="Q41" i="12" s="1"/>
  <c r="O40" i="12"/>
  <c r="Q40" i="12" s="1"/>
  <c r="O39" i="12"/>
  <c r="Q39" i="12" s="1"/>
  <c r="O38" i="12"/>
  <c r="Q38" i="12" s="1"/>
  <c r="O37" i="12"/>
  <c r="Q37" i="12" s="1"/>
  <c r="O36" i="12"/>
  <c r="Q36" i="12" s="1"/>
  <c r="O35" i="12"/>
  <c r="Q35" i="12" s="1"/>
  <c r="O34" i="12"/>
  <c r="Q34" i="12" s="1"/>
  <c r="O33" i="12"/>
  <c r="Q33" i="12" s="1"/>
  <c r="O32" i="12"/>
  <c r="Q32" i="12" s="1"/>
  <c r="O31" i="12"/>
  <c r="Q31" i="12" s="1"/>
  <c r="O30" i="12"/>
  <c r="Q30" i="12" s="1"/>
  <c r="O29" i="12"/>
  <c r="Q29" i="12" s="1"/>
  <c r="O28" i="12"/>
  <c r="Q28" i="12" s="1"/>
  <c r="O27" i="12"/>
  <c r="Q27" i="12" s="1"/>
  <c r="O26" i="12"/>
  <c r="Q26" i="12" s="1"/>
  <c r="O25" i="12"/>
  <c r="Q25" i="12" s="1"/>
  <c r="O24" i="12"/>
  <c r="Q24" i="12" s="1"/>
  <c r="O23" i="12"/>
  <c r="Q23" i="12" s="1"/>
  <c r="O22" i="12"/>
  <c r="Q22" i="12" s="1"/>
  <c r="O21" i="12"/>
  <c r="Q21" i="12" s="1"/>
  <c r="Q20" i="12"/>
  <c r="O19" i="12"/>
  <c r="Q19" i="12" s="1"/>
  <c r="O18" i="12"/>
  <c r="Q18" i="12" s="1"/>
  <c r="O17" i="12"/>
  <c r="Q17" i="12" s="1"/>
  <c r="O16" i="12"/>
  <c r="Q16" i="12" s="1"/>
  <c r="O15" i="12"/>
  <c r="Q15" i="12" s="1"/>
  <c r="O14" i="12"/>
  <c r="Q14" i="12" s="1"/>
  <c r="O13" i="12"/>
  <c r="Q13" i="12" s="1"/>
  <c r="O12" i="12"/>
  <c r="Q12" i="12" s="1"/>
  <c r="V10" i="12"/>
  <c r="T10" i="12"/>
  <c r="S10" i="12"/>
  <c r="N10" i="12"/>
  <c r="M10" i="12"/>
  <c r="K10" i="12"/>
  <c r="J10" i="12"/>
  <c r="I10" i="12"/>
  <c r="H10" i="12"/>
  <c r="F10" i="12"/>
  <c r="E10" i="12"/>
  <c r="D10" i="12"/>
  <c r="C10" i="12"/>
  <c r="W301" i="11"/>
  <c r="X301" i="11" s="1"/>
  <c r="W300" i="11"/>
  <c r="X300" i="11" s="1"/>
  <c r="W299" i="11"/>
  <c r="X299" i="11" s="1"/>
  <c r="P299" i="11"/>
  <c r="W298" i="11"/>
  <c r="X298" i="11" s="1"/>
  <c r="P298" i="11"/>
  <c r="W297" i="11"/>
  <c r="X297" i="11" s="1"/>
  <c r="W296" i="11"/>
  <c r="X296" i="11" s="1"/>
  <c r="W295" i="11"/>
  <c r="X295" i="11" s="1"/>
  <c r="W294" i="11"/>
  <c r="X294" i="11" s="1"/>
  <c r="W293" i="11"/>
  <c r="X293" i="11" s="1"/>
  <c r="W292" i="11"/>
  <c r="X292" i="11" s="1"/>
  <c r="W291" i="11"/>
  <c r="X291" i="11" s="1"/>
  <c r="P291" i="11"/>
  <c r="W290" i="11"/>
  <c r="X290" i="11" s="1"/>
  <c r="W289" i="11"/>
  <c r="X289" i="11" s="1"/>
  <c r="W288" i="11"/>
  <c r="X288" i="11" s="1"/>
  <c r="W287" i="11"/>
  <c r="X287" i="11" s="1"/>
  <c r="P287" i="11"/>
  <c r="W286" i="11"/>
  <c r="X286" i="11" s="1"/>
  <c r="P286" i="11"/>
  <c r="W285" i="11"/>
  <c r="X285" i="11" s="1"/>
  <c r="W284" i="11"/>
  <c r="X284" i="11" s="1"/>
  <c r="W283" i="11"/>
  <c r="X283" i="11" s="1"/>
  <c r="P283" i="11"/>
  <c r="W282" i="11"/>
  <c r="P282" i="11"/>
  <c r="W281" i="11"/>
  <c r="X281" i="11" s="1"/>
  <c r="W280" i="11"/>
  <c r="X280" i="11" s="1"/>
  <c r="W279" i="11"/>
  <c r="X279" i="11" s="1"/>
  <c r="P279" i="11"/>
  <c r="W278" i="11"/>
  <c r="X278" i="11" s="1"/>
  <c r="W277" i="11"/>
  <c r="X277" i="11" s="1"/>
  <c r="W276" i="11"/>
  <c r="X276" i="11" s="1"/>
  <c r="W275" i="11"/>
  <c r="X275" i="11" s="1"/>
  <c r="P275" i="11"/>
  <c r="W274" i="11"/>
  <c r="X274" i="11" s="1"/>
  <c r="W273" i="11"/>
  <c r="X273" i="11" s="1"/>
  <c r="W272" i="11"/>
  <c r="X272" i="11" s="1"/>
  <c r="W271" i="11"/>
  <c r="X271" i="11" s="1"/>
  <c r="P271" i="11"/>
  <c r="W270" i="11"/>
  <c r="P270" i="11"/>
  <c r="W269" i="11"/>
  <c r="X269" i="11" s="1"/>
  <c r="W268" i="11"/>
  <c r="X268" i="11" s="1"/>
  <c r="W267" i="11"/>
  <c r="X267" i="11" s="1"/>
  <c r="P267" i="11"/>
  <c r="W266" i="11"/>
  <c r="X266" i="11" s="1"/>
  <c r="W265" i="11"/>
  <c r="X265" i="11" s="1"/>
  <c r="W264" i="11"/>
  <c r="X264" i="11" s="1"/>
  <c r="W263" i="11"/>
  <c r="X263" i="11" s="1"/>
  <c r="P263" i="11"/>
  <c r="W262" i="11"/>
  <c r="P262" i="11"/>
  <c r="W261" i="11"/>
  <c r="X261" i="11" s="1"/>
  <c r="W260" i="11"/>
  <c r="X260" i="11" s="1"/>
  <c r="W259" i="11"/>
  <c r="X259" i="11" s="1"/>
  <c r="W258" i="11"/>
  <c r="X258" i="11" s="1"/>
  <c r="P258" i="11"/>
  <c r="W257" i="11"/>
  <c r="X257" i="11" s="1"/>
  <c r="W256" i="11"/>
  <c r="X256" i="11" s="1"/>
  <c r="W255" i="11"/>
  <c r="X255" i="11" s="1"/>
  <c r="W254" i="11"/>
  <c r="X254" i="11" s="1"/>
  <c r="W253" i="11"/>
  <c r="X253" i="11" s="1"/>
  <c r="W252" i="11"/>
  <c r="X252" i="11" s="1"/>
  <c r="W251" i="11"/>
  <c r="X251" i="11" s="1"/>
  <c r="P251" i="11"/>
  <c r="W250" i="11"/>
  <c r="X250" i="11" s="1"/>
  <c r="P250" i="11"/>
  <c r="W249" i="11"/>
  <c r="X249" i="11" s="1"/>
  <c r="W248" i="11"/>
  <c r="X248" i="11" s="1"/>
  <c r="W247" i="11"/>
  <c r="X247" i="11" s="1"/>
  <c r="W246" i="11"/>
  <c r="P246" i="11"/>
  <c r="W245" i="11"/>
  <c r="X245" i="11" s="1"/>
  <c r="W244" i="11"/>
  <c r="X244" i="11" s="1"/>
  <c r="W243" i="11"/>
  <c r="X243" i="11" s="1"/>
  <c r="W242" i="11"/>
  <c r="X242" i="11" s="1"/>
  <c r="P242" i="11"/>
  <c r="W241" i="11"/>
  <c r="P241" i="11"/>
  <c r="W240" i="11"/>
  <c r="X240" i="11" s="1"/>
  <c r="W239" i="11"/>
  <c r="X239" i="11" s="1"/>
  <c r="W238" i="11"/>
  <c r="X238" i="11" s="1"/>
  <c r="W237" i="11"/>
  <c r="P237" i="11"/>
  <c r="W236" i="11"/>
  <c r="X236" i="11" s="1"/>
  <c r="W235" i="11"/>
  <c r="X235" i="11" s="1"/>
  <c r="P235" i="11"/>
  <c r="W234" i="11"/>
  <c r="X234" i="11" s="1"/>
  <c r="W233" i="11"/>
  <c r="X233" i="11" s="1"/>
  <c r="P233" i="11"/>
  <c r="W232" i="11"/>
  <c r="X232" i="11" s="1"/>
  <c r="W231" i="11"/>
  <c r="X231" i="11" s="1"/>
  <c r="W230" i="11"/>
  <c r="X230" i="11" s="1"/>
  <c r="W229" i="11"/>
  <c r="X229" i="11" s="1"/>
  <c r="P229" i="11"/>
  <c r="W228" i="11"/>
  <c r="X228" i="11" s="1"/>
  <c r="W227" i="11"/>
  <c r="X227" i="11" s="1"/>
  <c r="P227" i="11"/>
  <c r="W226" i="11"/>
  <c r="X226" i="11" s="1"/>
  <c r="P226" i="11"/>
  <c r="W225" i="11"/>
  <c r="X225" i="11" s="1"/>
  <c r="P225" i="11"/>
  <c r="W224" i="11"/>
  <c r="X224" i="11" s="1"/>
  <c r="W223" i="11"/>
  <c r="X223" i="11" s="1"/>
  <c r="W222" i="11"/>
  <c r="X222" i="11" s="1"/>
  <c r="P222" i="11"/>
  <c r="W221" i="11"/>
  <c r="X221" i="11" s="1"/>
  <c r="P221" i="11"/>
  <c r="W220" i="11"/>
  <c r="X220" i="11" s="1"/>
  <c r="W219" i="11"/>
  <c r="X219" i="11" s="1"/>
  <c r="W218" i="11"/>
  <c r="X218" i="11" s="1"/>
  <c r="P218" i="11"/>
  <c r="W217" i="11"/>
  <c r="X217" i="11" s="1"/>
  <c r="P217" i="11"/>
  <c r="W216" i="11"/>
  <c r="X216" i="11" s="1"/>
  <c r="P216" i="11"/>
  <c r="W215" i="11"/>
  <c r="X215" i="11" s="1"/>
  <c r="W214" i="11"/>
  <c r="X214" i="11" s="1"/>
  <c r="P214" i="11"/>
  <c r="W213" i="11"/>
  <c r="X213" i="11" s="1"/>
  <c r="P213" i="11"/>
  <c r="W212" i="11"/>
  <c r="X212" i="11" s="1"/>
  <c r="P212" i="11"/>
  <c r="W211" i="11"/>
  <c r="X211" i="11" s="1"/>
  <c r="P211" i="11"/>
  <c r="W210" i="11"/>
  <c r="X210" i="11" s="1"/>
  <c r="W209" i="11"/>
  <c r="X209" i="11" s="1"/>
  <c r="P209" i="11"/>
  <c r="W208" i="11"/>
  <c r="X208" i="11" s="1"/>
  <c r="P208" i="11"/>
  <c r="W207" i="11"/>
  <c r="P207" i="11"/>
  <c r="W206" i="11"/>
  <c r="X206" i="11" s="1"/>
  <c r="W205" i="11"/>
  <c r="X205" i="11" s="1"/>
  <c r="P205" i="11"/>
  <c r="W204" i="11"/>
  <c r="X204" i="11" s="1"/>
  <c r="P204" i="11"/>
  <c r="W203" i="11"/>
  <c r="X203" i="11" s="1"/>
  <c r="W202" i="11"/>
  <c r="X202" i="11" s="1"/>
  <c r="P202" i="11"/>
  <c r="W201" i="11"/>
  <c r="X201" i="11" s="1"/>
  <c r="P201" i="11"/>
  <c r="W200" i="11"/>
  <c r="X200" i="11" s="1"/>
  <c r="P200" i="11"/>
  <c r="W199" i="11"/>
  <c r="X199" i="11" s="1"/>
  <c r="W198" i="11"/>
  <c r="X198" i="11" s="1"/>
  <c r="P198" i="11"/>
  <c r="W197" i="11"/>
  <c r="P197" i="11"/>
  <c r="W196" i="11"/>
  <c r="X196" i="11" s="1"/>
  <c r="P196" i="11"/>
  <c r="W195" i="11"/>
  <c r="X195" i="11" s="1"/>
  <c r="W194" i="11"/>
  <c r="X194" i="11" s="1"/>
  <c r="W193" i="11"/>
  <c r="X193" i="11" s="1"/>
  <c r="P193" i="11"/>
  <c r="W192" i="11"/>
  <c r="X192" i="11" s="1"/>
  <c r="P192" i="11"/>
  <c r="W191" i="11"/>
  <c r="X191" i="11" s="1"/>
  <c r="W190" i="11"/>
  <c r="X190" i="11" s="1"/>
  <c r="P190" i="11"/>
  <c r="W189" i="11"/>
  <c r="X189" i="11" s="1"/>
  <c r="P189" i="11"/>
  <c r="W188" i="11"/>
  <c r="X188" i="11" s="1"/>
  <c r="P188" i="11"/>
  <c r="W187" i="11"/>
  <c r="P187" i="11"/>
  <c r="W186" i="11"/>
  <c r="X186" i="11" s="1"/>
  <c r="P186" i="11"/>
  <c r="W185" i="11"/>
  <c r="X185" i="11" s="1"/>
  <c r="P185" i="11"/>
  <c r="W184" i="11"/>
  <c r="X184" i="11" s="1"/>
  <c r="P184" i="11"/>
  <c r="W183" i="11"/>
  <c r="P183" i="11"/>
  <c r="W182" i="11"/>
  <c r="X182" i="11" s="1"/>
  <c r="P182" i="11"/>
  <c r="W181" i="11"/>
  <c r="X181" i="11" s="1"/>
  <c r="P181" i="11"/>
  <c r="W180" i="11"/>
  <c r="X180" i="11" s="1"/>
  <c r="P180" i="11"/>
  <c r="W179" i="11"/>
  <c r="P179" i="11"/>
  <c r="W178" i="11"/>
  <c r="X178" i="11" s="1"/>
  <c r="P178" i="11"/>
  <c r="W177" i="11"/>
  <c r="X177" i="11" s="1"/>
  <c r="P177" i="11"/>
  <c r="W176" i="11"/>
  <c r="X176" i="11" s="1"/>
  <c r="P176" i="11"/>
  <c r="W175" i="11"/>
  <c r="P175" i="11"/>
  <c r="W174" i="11"/>
  <c r="X174" i="11" s="1"/>
  <c r="P174" i="11"/>
  <c r="W173" i="11"/>
  <c r="X173" i="11" s="1"/>
  <c r="P173" i="11"/>
  <c r="W172" i="11"/>
  <c r="X172" i="11" s="1"/>
  <c r="P172" i="11"/>
  <c r="W171" i="11"/>
  <c r="P171" i="11"/>
  <c r="W170" i="11"/>
  <c r="X170" i="11" s="1"/>
  <c r="P170" i="11"/>
  <c r="W169" i="11"/>
  <c r="X169" i="11" s="1"/>
  <c r="P169" i="11"/>
  <c r="W168" i="11"/>
  <c r="X168" i="11" s="1"/>
  <c r="P168" i="11"/>
  <c r="W167" i="11"/>
  <c r="P167" i="11"/>
  <c r="W166" i="11"/>
  <c r="X166" i="11" s="1"/>
  <c r="P166" i="11"/>
  <c r="W165" i="11"/>
  <c r="X165" i="11" s="1"/>
  <c r="P165" i="11"/>
  <c r="W164" i="11"/>
  <c r="X164" i="11" s="1"/>
  <c r="P164" i="11"/>
  <c r="W163" i="11"/>
  <c r="P163" i="11"/>
  <c r="W162" i="11"/>
  <c r="X162" i="11" s="1"/>
  <c r="P162" i="11"/>
  <c r="W161" i="11"/>
  <c r="X161" i="11" s="1"/>
  <c r="P161" i="11"/>
  <c r="W160" i="11"/>
  <c r="X160" i="11" s="1"/>
  <c r="P160" i="11"/>
  <c r="W159" i="11"/>
  <c r="P159" i="11"/>
  <c r="W158" i="11"/>
  <c r="X158" i="11" s="1"/>
  <c r="P158" i="11"/>
  <c r="W157" i="11"/>
  <c r="X157" i="11" s="1"/>
  <c r="P157" i="11"/>
  <c r="W156" i="11"/>
  <c r="X156" i="11" s="1"/>
  <c r="P156" i="11"/>
  <c r="W155" i="11"/>
  <c r="P155" i="11"/>
  <c r="W154" i="11"/>
  <c r="X154" i="11" s="1"/>
  <c r="W153" i="11"/>
  <c r="X153" i="11" s="1"/>
  <c r="P153" i="11"/>
  <c r="W152" i="11"/>
  <c r="X152" i="11" s="1"/>
  <c r="P152" i="11"/>
  <c r="W151" i="11"/>
  <c r="P151" i="11"/>
  <c r="W150" i="11"/>
  <c r="X150" i="11" s="1"/>
  <c r="W149" i="11"/>
  <c r="X149" i="11" s="1"/>
  <c r="P149" i="11"/>
  <c r="W148" i="11"/>
  <c r="X148" i="11" s="1"/>
  <c r="P148" i="11"/>
  <c r="W147" i="11"/>
  <c r="P147" i="11"/>
  <c r="W146" i="11"/>
  <c r="X146" i="11" s="1"/>
  <c r="W145" i="11"/>
  <c r="X145" i="11" s="1"/>
  <c r="P145" i="11"/>
  <c r="W144" i="11"/>
  <c r="X144" i="11" s="1"/>
  <c r="P144" i="11"/>
  <c r="W143" i="11"/>
  <c r="P143" i="11"/>
  <c r="W142" i="11"/>
  <c r="X142" i="11" s="1"/>
  <c r="W141" i="11"/>
  <c r="X141" i="11" s="1"/>
  <c r="P141" i="11"/>
  <c r="W140" i="11"/>
  <c r="X140" i="11" s="1"/>
  <c r="P140" i="11"/>
  <c r="W139" i="11"/>
  <c r="X139" i="11" s="1"/>
  <c r="P139" i="11"/>
  <c r="W138" i="11"/>
  <c r="X138" i="11" s="1"/>
  <c r="W137" i="11"/>
  <c r="X137" i="11" s="1"/>
  <c r="W136" i="11"/>
  <c r="X136" i="11" s="1"/>
  <c r="P136" i="11"/>
  <c r="W135" i="11"/>
  <c r="P135" i="11"/>
  <c r="W134" i="11"/>
  <c r="X134" i="11" s="1"/>
  <c r="W133" i="11"/>
  <c r="X133" i="11" s="1"/>
  <c r="W132" i="11"/>
  <c r="X132" i="11" s="1"/>
  <c r="W131" i="11"/>
  <c r="P131" i="11"/>
  <c r="W130" i="11"/>
  <c r="X130" i="11" s="1"/>
  <c r="W129" i="11"/>
  <c r="X129" i="11" s="1"/>
  <c r="P129" i="11"/>
  <c r="W128" i="11"/>
  <c r="X128" i="11" s="1"/>
  <c r="P128" i="11"/>
  <c r="W127" i="11"/>
  <c r="P127" i="11"/>
  <c r="W126" i="11"/>
  <c r="X126" i="11" s="1"/>
  <c r="W125" i="11"/>
  <c r="X125" i="11" s="1"/>
  <c r="W124" i="11"/>
  <c r="X124" i="11" s="1"/>
  <c r="P124" i="11"/>
  <c r="W123" i="11"/>
  <c r="P123" i="11"/>
  <c r="W122" i="11"/>
  <c r="X122" i="11" s="1"/>
  <c r="W121" i="11"/>
  <c r="X121" i="11" s="1"/>
  <c r="W120" i="11"/>
  <c r="X120" i="11" s="1"/>
  <c r="P120" i="11"/>
  <c r="W119" i="11"/>
  <c r="P119" i="11"/>
  <c r="W118" i="11"/>
  <c r="X118" i="11" s="1"/>
  <c r="W117" i="11"/>
  <c r="X117" i="11" s="1"/>
  <c r="W116" i="11"/>
  <c r="X116" i="11" s="1"/>
  <c r="W115" i="11"/>
  <c r="P115" i="11"/>
  <c r="W114" i="11"/>
  <c r="X114" i="11" s="1"/>
  <c r="W113" i="11"/>
  <c r="X113" i="11" s="1"/>
  <c r="P113" i="11"/>
  <c r="W112" i="11"/>
  <c r="X112" i="11" s="1"/>
  <c r="P112" i="11"/>
  <c r="W111" i="11"/>
  <c r="P111" i="11"/>
  <c r="W110" i="11"/>
  <c r="X110" i="11" s="1"/>
  <c r="W109" i="11"/>
  <c r="X109" i="11" s="1"/>
  <c r="W108" i="11"/>
  <c r="X108" i="11" s="1"/>
  <c r="P108" i="11"/>
  <c r="W107" i="11"/>
  <c r="P107" i="11"/>
  <c r="W106" i="11"/>
  <c r="X106" i="11" s="1"/>
  <c r="W105" i="11"/>
  <c r="X105" i="11" s="1"/>
  <c r="W104" i="11"/>
  <c r="X104" i="11" s="1"/>
  <c r="P104" i="11"/>
  <c r="W103" i="11"/>
  <c r="P103" i="11"/>
  <c r="W102" i="11"/>
  <c r="X102" i="11" s="1"/>
  <c r="W101" i="11"/>
  <c r="X101" i="11" s="1"/>
  <c r="W100" i="11"/>
  <c r="X100" i="11" s="1"/>
  <c r="W99" i="11"/>
  <c r="P99" i="11"/>
  <c r="W98" i="11"/>
  <c r="X98" i="11" s="1"/>
  <c r="W97" i="11"/>
  <c r="X97" i="11" s="1"/>
  <c r="W96" i="11"/>
  <c r="X96" i="11" s="1"/>
  <c r="P96" i="11"/>
  <c r="W95" i="11"/>
  <c r="P95" i="11"/>
  <c r="W94" i="11"/>
  <c r="X94" i="11" s="1"/>
  <c r="W93" i="11"/>
  <c r="X93" i="11" s="1"/>
  <c r="P93" i="11"/>
  <c r="W92" i="11"/>
  <c r="P92" i="11"/>
  <c r="W91" i="11"/>
  <c r="P91" i="11"/>
  <c r="W90" i="11"/>
  <c r="X90" i="11" s="1"/>
  <c r="W89" i="11"/>
  <c r="X89" i="11" s="1"/>
  <c r="W88" i="11"/>
  <c r="X88" i="11" s="1"/>
  <c r="P88" i="11"/>
  <c r="W87" i="11"/>
  <c r="P87" i="11"/>
  <c r="W86" i="11"/>
  <c r="X86" i="11" s="1"/>
  <c r="W85" i="11"/>
  <c r="X85" i="11" s="1"/>
  <c r="W84" i="11"/>
  <c r="X84" i="11" s="1"/>
  <c r="P84" i="11"/>
  <c r="W83" i="11"/>
  <c r="P83" i="11"/>
  <c r="W82" i="11"/>
  <c r="X82" i="11" s="1"/>
  <c r="W81" i="11"/>
  <c r="X81" i="11" s="1"/>
  <c r="W80" i="11"/>
  <c r="X80" i="11" s="1"/>
  <c r="P80" i="11"/>
  <c r="W79" i="11"/>
  <c r="P79" i="11"/>
  <c r="W78" i="11"/>
  <c r="X78" i="11" s="1"/>
  <c r="W77" i="11"/>
  <c r="X77" i="11" s="1"/>
  <c r="P77" i="11"/>
  <c r="W76" i="11"/>
  <c r="X76" i="11" s="1"/>
  <c r="P76" i="11"/>
  <c r="W75" i="11"/>
  <c r="P75" i="11"/>
  <c r="W74" i="11"/>
  <c r="X74" i="11" s="1"/>
  <c r="W73" i="11"/>
  <c r="X73" i="11" s="1"/>
  <c r="W72" i="11"/>
  <c r="X72" i="11" s="1"/>
  <c r="P72" i="11"/>
  <c r="W71" i="11"/>
  <c r="X71" i="11" s="1"/>
  <c r="P71" i="11"/>
  <c r="W70" i="11"/>
  <c r="X70" i="11" s="1"/>
  <c r="W69" i="11"/>
  <c r="X69" i="11" s="1"/>
  <c r="W68" i="11"/>
  <c r="X68" i="11" s="1"/>
  <c r="P68" i="11"/>
  <c r="W67" i="11"/>
  <c r="X67" i="11" s="1"/>
  <c r="W66" i="11"/>
  <c r="X66" i="11" s="1"/>
  <c r="W65" i="11"/>
  <c r="X65" i="11" s="1"/>
  <c r="P65" i="11"/>
  <c r="W64" i="11"/>
  <c r="X64" i="11" s="1"/>
  <c r="P64" i="11"/>
  <c r="W63" i="11"/>
  <c r="X63" i="11" s="1"/>
  <c r="W62" i="11"/>
  <c r="X62" i="11" s="1"/>
  <c r="W61" i="11"/>
  <c r="X61" i="11" s="1"/>
  <c r="P61" i="11"/>
  <c r="W60" i="11"/>
  <c r="X60" i="11" s="1"/>
  <c r="P60" i="11"/>
  <c r="W59" i="11"/>
  <c r="X59" i="11" s="1"/>
  <c r="P59" i="11"/>
  <c r="W58" i="11"/>
  <c r="X58" i="11" s="1"/>
  <c r="P58" i="11"/>
  <c r="W57" i="11"/>
  <c r="X57" i="11" s="1"/>
  <c r="W56" i="11"/>
  <c r="X56" i="11" s="1"/>
  <c r="P56" i="11"/>
  <c r="W55" i="11"/>
  <c r="X55" i="11" s="1"/>
  <c r="W54" i="11"/>
  <c r="X54" i="11" s="1"/>
  <c r="W53" i="11"/>
  <c r="X53" i="11" s="1"/>
  <c r="W52" i="11"/>
  <c r="X52" i="11" s="1"/>
  <c r="P52" i="11"/>
  <c r="W51" i="11"/>
  <c r="X51" i="11" s="1"/>
  <c r="W50" i="11"/>
  <c r="X50" i="11" s="1"/>
  <c r="W49" i="11"/>
  <c r="X49" i="11" s="1"/>
  <c r="P49" i="11"/>
  <c r="W48" i="11"/>
  <c r="X48" i="11" s="1"/>
  <c r="P48" i="11"/>
  <c r="W47" i="11"/>
  <c r="X47" i="11" s="1"/>
  <c r="W46" i="11"/>
  <c r="X46" i="11" s="1"/>
  <c r="W45" i="11"/>
  <c r="X45" i="11" s="1"/>
  <c r="P45" i="11"/>
  <c r="W44" i="11"/>
  <c r="X44" i="11" s="1"/>
  <c r="P44" i="11"/>
  <c r="W43" i="11"/>
  <c r="X43" i="11" s="1"/>
  <c r="P43" i="11"/>
  <c r="W42" i="11"/>
  <c r="X42" i="11" s="1"/>
  <c r="P42" i="11"/>
  <c r="W41" i="11"/>
  <c r="X41" i="11" s="1"/>
  <c r="W40" i="11"/>
  <c r="X40" i="11" s="1"/>
  <c r="P40" i="11"/>
  <c r="W39" i="11"/>
  <c r="X39" i="11" s="1"/>
  <c r="P39" i="11"/>
  <c r="W38" i="11"/>
  <c r="X38" i="11" s="1"/>
  <c r="W37" i="11"/>
  <c r="X37" i="11" s="1"/>
  <c r="P37" i="11"/>
  <c r="W36" i="11"/>
  <c r="X36" i="11" s="1"/>
  <c r="W35" i="11"/>
  <c r="X35" i="11" s="1"/>
  <c r="W34" i="11"/>
  <c r="X34" i="11" s="1"/>
  <c r="P34" i="11"/>
  <c r="W33" i="11"/>
  <c r="X33" i="11" s="1"/>
  <c r="P33" i="11"/>
  <c r="W32" i="11"/>
  <c r="X32" i="11" s="1"/>
  <c r="W31" i="11"/>
  <c r="X31" i="11" s="1"/>
  <c r="W30" i="11"/>
  <c r="X30" i="11" s="1"/>
  <c r="P30" i="11"/>
  <c r="W29" i="11"/>
  <c r="X29" i="11" s="1"/>
  <c r="P29" i="11"/>
  <c r="W28" i="11"/>
  <c r="X28" i="11" s="1"/>
  <c r="P28" i="11"/>
  <c r="W27" i="11"/>
  <c r="X27" i="11" s="1"/>
  <c r="W26" i="11"/>
  <c r="X26" i="11" s="1"/>
  <c r="W25" i="11"/>
  <c r="X25" i="11" s="1"/>
  <c r="P25" i="11"/>
  <c r="W24" i="11"/>
  <c r="X24" i="11" s="1"/>
  <c r="W23" i="11"/>
  <c r="X23" i="11" s="1"/>
  <c r="W22" i="11"/>
  <c r="X22" i="11" s="1"/>
  <c r="W21" i="11"/>
  <c r="X21" i="11" s="1"/>
  <c r="P21" i="11"/>
  <c r="W20" i="11"/>
  <c r="X20" i="11" s="1"/>
  <c r="W19" i="11"/>
  <c r="X19" i="11" s="1"/>
  <c r="W18" i="11"/>
  <c r="X18" i="11" s="1"/>
  <c r="W17" i="11"/>
  <c r="X17" i="11" s="1"/>
  <c r="P17" i="11"/>
  <c r="W16" i="11"/>
  <c r="X16" i="11" s="1"/>
  <c r="P16" i="11"/>
  <c r="W15" i="11"/>
  <c r="X15" i="11" s="1"/>
  <c r="W14" i="11"/>
  <c r="X14" i="11" s="1"/>
  <c r="W13" i="11"/>
  <c r="X13" i="11" s="1"/>
  <c r="P13" i="11"/>
  <c r="W12" i="11"/>
  <c r="X12" i="11" s="1"/>
  <c r="P12" i="11"/>
  <c r="W11" i="11"/>
  <c r="X11" i="11" s="1"/>
  <c r="W10" i="11"/>
  <c r="X10" i="11" s="1"/>
  <c r="X9" i="11"/>
  <c r="P9" i="11"/>
  <c r="V8" i="11"/>
  <c r="U8" i="11"/>
  <c r="T8" i="11"/>
  <c r="S8" i="11"/>
  <c r="R8" i="11"/>
  <c r="Q8" i="11"/>
  <c r="L32" i="10"/>
  <c r="J32" i="10"/>
  <c r="E32" i="10"/>
  <c r="D32" i="10"/>
  <c r="C32" i="10"/>
  <c r="B32" i="10"/>
  <c r="J31" i="10"/>
  <c r="E31" i="10"/>
  <c r="D31" i="10"/>
  <c r="C31" i="10"/>
  <c r="B31" i="10"/>
  <c r="L7" i="10"/>
  <c r="E7" i="10"/>
  <c r="D7" i="10"/>
  <c r="C7" i="10"/>
  <c r="B7" i="10"/>
  <c r="L6" i="10"/>
  <c r="E6" i="10"/>
  <c r="D6" i="10"/>
  <c r="C6" i="10"/>
  <c r="B6" i="10"/>
  <c r="AC309" i="9"/>
  <c r="AB309" i="9"/>
  <c r="AA309" i="9"/>
  <c r="Z309" i="9"/>
  <c r="Y309" i="9"/>
  <c r="V309" i="9"/>
  <c r="W309" i="9" s="1"/>
  <c r="AC308" i="9"/>
  <c r="AB308" i="9"/>
  <c r="AA308" i="9"/>
  <c r="Z308" i="9"/>
  <c r="Y308" i="9"/>
  <c r="V308" i="9"/>
  <c r="W308" i="9" s="1"/>
  <c r="AC307" i="9"/>
  <c r="AB307" i="9"/>
  <c r="AA307" i="9"/>
  <c r="Z307" i="9"/>
  <c r="Y307" i="9"/>
  <c r="V307" i="9"/>
  <c r="W307" i="9" s="1"/>
  <c r="AC306" i="9"/>
  <c r="AB306" i="9"/>
  <c r="AA306" i="9"/>
  <c r="Z306" i="9"/>
  <c r="Y306" i="9"/>
  <c r="V306" i="9"/>
  <c r="W306" i="9" s="1"/>
  <c r="AC305" i="9"/>
  <c r="AB305" i="9"/>
  <c r="AA305" i="9"/>
  <c r="Z305" i="9"/>
  <c r="Y305" i="9"/>
  <c r="V305" i="9"/>
  <c r="W305" i="9" s="1"/>
  <c r="AC304" i="9"/>
  <c r="AB304" i="9"/>
  <c r="AA304" i="9"/>
  <c r="Z304" i="9"/>
  <c r="Y304" i="9"/>
  <c r="V304" i="9"/>
  <c r="W304" i="9" s="1"/>
  <c r="AC303" i="9"/>
  <c r="AB303" i="9"/>
  <c r="AA303" i="9"/>
  <c r="Z303" i="9"/>
  <c r="Y303" i="9"/>
  <c r="V303" i="9"/>
  <c r="W303" i="9" s="1"/>
  <c r="AC302" i="9"/>
  <c r="AB302" i="9"/>
  <c r="AA302" i="9"/>
  <c r="Z302" i="9"/>
  <c r="Y302" i="9"/>
  <c r="V302" i="9"/>
  <c r="W302" i="9" s="1"/>
  <c r="AC301" i="9"/>
  <c r="AB301" i="9"/>
  <c r="AA301" i="9"/>
  <c r="Z301" i="9"/>
  <c r="Y301" i="9"/>
  <c r="V301" i="9"/>
  <c r="W301" i="9" s="1"/>
  <c r="AC300" i="9"/>
  <c r="AB300" i="9"/>
  <c r="AA300" i="9"/>
  <c r="Z300" i="9"/>
  <c r="Y300" i="9"/>
  <c r="V300" i="9"/>
  <c r="W300" i="9" s="1"/>
  <c r="AC299" i="9"/>
  <c r="AB299" i="9"/>
  <c r="AA299" i="9"/>
  <c r="Z299" i="9"/>
  <c r="Y299" i="9"/>
  <c r="V299" i="9"/>
  <c r="W299" i="9" s="1"/>
  <c r="AC298" i="9"/>
  <c r="AB298" i="9"/>
  <c r="AA298" i="9"/>
  <c r="Z298" i="9"/>
  <c r="Y298" i="9"/>
  <c r="V298" i="9"/>
  <c r="W298" i="9" s="1"/>
  <c r="AC297" i="9"/>
  <c r="AB297" i="9"/>
  <c r="AA297" i="9"/>
  <c r="Z297" i="9"/>
  <c r="Y297" i="9"/>
  <c r="V297" i="9"/>
  <c r="W297" i="9" s="1"/>
  <c r="AC296" i="9"/>
  <c r="AB296" i="9"/>
  <c r="AA296" i="9"/>
  <c r="Z296" i="9"/>
  <c r="Y296" i="9"/>
  <c r="V296" i="9"/>
  <c r="W296" i="9" s="1"/>
  <c r="AC295" i="9"/>
  <c r="AB295" i="9"/>
  <c r="AA295" i="9"/>
  <c r="Z295" i="9"/>
  <c r="Y295" i="9"/>
  <c r="V295" i="9"/>
  <c r="W295" i="9" s="1"/>
  <c r="AC294" i="9"/>
  <c r="AB294" i="9"/>
  <c r="AA294" i="9"/>
  <c r="Z294" i="9"/>
  <c r="Y294" i="9"/>
  <c r="V294" i="9"/>
  <c r="W294" i="9" s="1"/>
  <c r="AC293" i="9"/>
  <c r="AB293" i="9"/>
  <c r="AA293" i="9"/>
  <c r="Z293" i="9"/>
  <c r="Y293" i="9"/>
  <c r="V293" i="9"/>
  <c r="W293" i="9" s="1"/>
  <c r="AC292" i="9"/>
  <c r="AB292" i="9"/>
  <c r="AA292" i="9"/>
  <c r="Z292" i="9"/>
  <c r="Y292" i="9"/>
  <c r="V292" i="9"/>
  <c r="W292" i="9" s="1"/>
  <c r="AC291" i="9"/>
  <c r="AB291" i="9"/>
  <c r="AA291" i="9"/>
  <c r="Z291" i="9"/>
  <c r="Y291" i="9"/>
  <c r="V291" i="9"/>
  <c r="W291" i="9" s="1"/>
  <c r="AC290" i="9"/>
  <c r="AB290" i="9"/>
  <c r="AA290" i="9"/>
  <c r="Z290" i="9"/>
  <c r="Y290" i="9"/>
  <c r="V290" i="9"/>
  <c r="W290" i="9" s="1"/>
  <c r="AC289" i="9"/>
  <c r="AB289" i="9"/>
  <c r="AA289" i="9"/>
  <c r="Z289" i="9"/>
  <c r="Y289" i="9"/>
  <c r="V289" i="9"/>
  <c r="W289" i="9" s="1"/>
  <c r="AC288" i="9"/>
  <c r="AB288" i="9"/>
  <c r="AA288" i="9"/>
  <c r="Z288" i="9"/>
  <c r="Y288" i="9"/>
  <c r="V288" i="9"/>
  <c r="W288" i="9" s="1"/>
  <c r="AC287" i="9"/>
  <c r="AB287" i="9"/>
  <c r="AA287" i="9"/>
  <c r="Z287" i="9"/>
  <c r="Y287" i="9"/>
  <c r="V287" i="9"/>
  <c r="W287" i="9" s="1"/>
  <c r="AC286" i="9"/>
  <c r="AB286" i="9"/>
  <c r="AA286" i="9"/>
  <c r="Z286" i="9"/>
  <c r="Y286" i="9"/>
  <c r="V286" i="9"/>
  <c r="W286" i="9" s="1"/>
  <c r="AC285" i="9"/>
  <c r="AB285" i="9"/>
  <c r="AA285" i="9"/>
  <c r="Z285" i="9"/>
  <c r="Y285" i="9"/>
  <c r="V285" i="9"/>
  <c r="W285" i="9" s="1"/>
  <c r="AC284" i="9"/>
  <c r="AB284" i="9"/>
  <c r="AA284" i="9"/>
  <c r="Z284" i="9"/>
  <c r="Y284" i="9"/>
  <c r="V284" i="9"/>
  <c r="W284" i="9" s="1"/>
  <c r="AC283" i="9"/>
  <c r="AB283" i="9"/>
  <c r="AA283" i="9"/>
  <c r="Z283" i="9"/>
  <c r="Y283" i="9"/>
  <c r="V283" i="9"/>
  <c r="W283" i="9" s="1"/>
  <c r="AC282" i="9"/>
  <c r="AB282" i="9"/>
  <c r="AA282" i="9"/>
  <c r="Z282" i="9"/>
  <c r="Y282" i="9"/>
  <c r="V282" i="9"/>
  <c r="W282" i="9" s="1"/>
  <c r="AC281" i="9"/>
  <c r="AB281" i="9"/>
  <c r="AA281" i="9"/>
  <c r="Z281" i="9"/>
  <c r="Y281" i="9"/>
  <c r="V281" i="9"/>
  <c r="W281" i="9" s="1"/>
  <c r="AC280" i="9"/>
  <c r="AB280" i="9"/>
  <c r="AA280" i="9"/>
  <c r="Z280" i="9"/>
  <c r="Y280" i="9"/>
  <c r="V280" i="9"/>
  <c r="W280" i="9" s="1"/>
  <c r="AC279" i="9"/>
  <c r="AB279" i="9"/>
  <c r="AA279" i="9"/>
  <c r="Z279" i="9"/>
  <c r="Y279" i="9"/>
  <c r="V279" i="9"/>
  <c r="W279" i="9" s="1"/>
  <c r="AC278" i="9"/>
  <c r="AB278" i="9"/>
  <c r="AA278" i="9"/>
  <c r="Z278" i="9"/>
  <c r="Y278" i="9"/>
  <c r="V278" i="9"/>
  <c r="W278" i="9" s="1"/>
  <c r="AC277" i="9"/>
  <c r="AB277" i="9"/>
  <c r="AA277" i="9"/>
  <c r="Z277" i="9"/>
  <c r="Y277" i="9"/>
  <c r="V277" i="9"/>
  <c r="W277" i="9" s="1"/>
  <c r="AC276" i="9"/>
  <c r="AB276" i="9"/>
  <c r="AA276" i="9"/>
  <c r="Z276" i="9"/>
  <c r="Y276" i="9"/>
  <c r="V276" i="9"/>
  <c r="W276" i="9" s="1"/>
  <c r="AC275" i="9"/>
  <c r="AB275" i="9"/>
  <c r="AA275" i="9"/>
  <c r="Z275" i="9"/>
  <c r="Y275" i="9"/>
  <c r="V275" i="9"/>
  <c r="W275" i="9" s="1"/>
  <c r="AC274" i="9"/>
  <c r="AB274" i="9"/>
  <c r="AA274" i="9"/>
  <c r="Z274" i="9"/>
  <c r="Y274" i="9"/>
  <c r="V274" i="9"/>
  <c r="W274" i="9" s="1"/>
  <c r="AC273" i="9"/>
  <c r="AB273" i="9"/>
  <c r="AA273" i="9"/>
  <c r="Z273" i="9"/>
  <c r="Y273" i="9"/>
  <c r="V273" i="9"/>
  <c r="W273" i="9" s="1"/>
  <c r="AC272" i="9"/>
  <c r="AB272" i="9"/>
  <c r="AA272" i="9"/>
  <c r="Z272" i="9"/>
  <c r="Y272" i="9"/>
  <c r="V272" i="9"/>
  <c r="W272" i="9" s="1"/>
  <c r="AC271" i="9"/>
  <c r="AB271" i="9"/>
  <c r="AA271" i="9"/>
  <c r="Z271" i="9"/>
  <c r="Y271" i="9"/>
  <c r="V271" i="9"/>
  <c r="W271" i="9" s="1"/>
  <c r="AC270" i="9"/>
  <c r="AB270" i="9"/>
  <c r="AA270" i="9"/>
  <c r="Z270" i="9"/>
  <c r="Y270" i="9"/>
  <c r="V270" i="9"/>
  <c r="W270" i="9" s="1"/>
  <c r="AC269" i="9"/>
  <c r="AB269" i="9"/>
  <c r="AA269" i="9"/>
  <c r="Z269" i="9"/>
  <c r="Y269" i="9"/>
  <c r="V269" i="9"/>
  <c r="W269" i="9" s="1"/>
  <c r="AC268" i="9"/>
  <c r="AB268" i="9"/>
  <c r="AA268" i="9"/>
  <c r="Z268" i="9"/>
  <c r="Y268" i="9"/>
  <c r="V268" i="9"/>
  <c r="W268" i="9" s="1"/>
  <c r="AC267" i="9"/>
  <c r="AB267" i="9"/>
  <c r="AA267" i="9"/>
  <c r="Z267" i="9"/>
  <c r="Y267" i="9"/>
  <c r="V267" i="9"/>
  <c r="W267" i="9" s="1"/>
  <c r="AC266" i="9"/>
  <c r="AB266" i="9"/>
  <c r="AA266" i="9"/>
  <c r="Z266" i="9"/>
  <c r="Y266" i="9"/>
  <c r="V266" i="9"/>
  <c r="W266" i="9" s="1"/>
  <c r="AC265" i="9"/>
  <c r="AB265" i="9"/>
  <c r="AA265" i="9"/>
  <c r="Z265" i="9"/>
  <c r="Y265" i="9"/>
  <c r="V265" i="9"/>
  <c r="W265" i="9" s="1"/>
  <c r="AC264" i="9"/>
  <c r="AB264" i="9"/>
  <c r="AA264" i="9"/>
  <c r="Z264" i="9"/>
  <c r="Y264" i="9"/>
  <c r="V264" i="9"/>
  <c r="W264" i="9" s="1"/>
  <c r="AC263" i="9"/>
  <c r="AB263" i="9"/>
  <c r="AA263" i="9"/>
  <c r="Z263" i="9"/>
  <c r="Y263" i="9"/>
  <c r="V263" i="9"/>
  <c r="W263" i="9" s="1"/>
  <c r="AC262" i="9"/>
  <c r="AB262" i="9"/>
  <c r="AA262" i="9"/>
  <c r="Z262" i="9"/>
  <c r="Y262" i="9"/>
  <c r="V262" i="9"/>
  <c r="W262" i="9" s="1"/>
  <c r="AC261" i="9"/>
  <c r="AB261" i="9"/>
  <c r="AA261" i="9"/>
  <c r="Z261" i="9"/>
  <c r="Y261" i="9"/>
  <c r="V261" i="9"/>
  <c r="W261" i="9" s="1"/>
  <c r="AC260" i="9"/>
  <c r="AB260" i="9"/>
  <c r="AA260" i="9"/>
  <c r="Z260" i="9"/>
  <c r="Y260" i="9"/>
  <c r="V260" i="9"/>
  <c r="W260" i="9" s="1"/>
  <c r="AC259" i="9"/>
  <c r="AB259" i="9"/>
  <c r="AA259" i="9"/>
  <c r="Z259" i="9"/>
  <c r="Y259" i="9"/>
  <c r="V259" i="9"/>
  <c r="W259" i="9" s="1"/>
  <c r="AC258" i="9"/>
  <c r="AB258" i="9"/>
  <c r="AA258" i="9"/>
  <c r="Z258" i="9"/>
  <c r="Y258" i="9"/>
  <c r="V258" i="9"/>
  <c r="W258" i="9" s="1"/>
  <c r="AC257" i="9"/>
  <c r="AB257" i="9"/>
  <c r="AA257" i="9"/>
  <c r="Z257" i="9"/>
  <c r="Y257" i="9"/>
  <c r="V257" i="9"/>
  <c r="W257" i="9" s="1"/>
  <c r="AC256" i="9"/>
  <c r="AB256" i="9"/>
  <c r="AA256" i="9"/>
  <c r="Z256" i="9"/>
  <c r="Y256" i="9"/>
  <c r="V256" i="9"/>
  <c r="W256" i="9" s="1"/>
  <c r="AC255" i="9"/>
  <c r="AB255" i="9"/>
  <c r="AA255" i="9"/>
  <c r="Z255" i="9"/>
  <c r="Y255" i="9"/>
  <c r="V255" i="9"/>
  <c r="W255" i="9" s="1"/>
  <c r="AC254" i="9"/>
  <c r="AB254" i="9"/>
  <c r="AA254" i="9"/>
  <c r="Z254" i="9"/>
  <c r="Y254" i="9"/>
  <c r="V254" i="9"/>
  <c r="W254" i="9" s="1"/>
  <c r="AC253" i="9"/>
  <c r="AB253" i="9"/>
  <c r="AA253" i="9"/>
  <c r="Z253" i="9"/>
  <c r="Y253" i="9"/>
  <c r="V253" i="9"/>
  <c r="W253" i="9" s="1"/>
  <c r="AC252" i="9"/>
  <c r="AB252" i="9"/>
  <c r="AA252" i="9"/>
  <c r="Z252" i="9"/>
  <c r="Y252" i="9"/>
  <c r="V252" i="9"/>
  <c r="W252" i="9" s="1"/>
  <c r="AC251" i="9"/>
  <c r="AB251" i="9"/>
  <c r="AA251" i="9"/>
  <c r="Z251" i="9"/>
  <c r="Y251" i="9"/>
  <c r="V251" i="9"/>
  <c r="W251" i="9" s="1"/>
  <c r="AC250" i="9"/>
  <c r="AB250" i="9"/>
  <c r="AA250" i="9"/>
  <c r="Z250" i="9"/>
  <c r="Y250" i="9"/>
  <c r="V250" i="9"/>
  <c r="W250" i="9" s="1"/>
  <c r="AC249" i="9"/>
  <c r="AB249" i="9"/>
  <c r="AA249" i="9"/>
  <c r="Z249" i="9"/>
  <c r="Y249" i="9"/>
  <c r="V249" i="9"/>
  <c r="W249" i="9" s="1"/>
  <c r="AC248" i="9"/>
  <c r="AB248" i="9"/>
  <c r="AA248" i="9"/>
  <c r="Z248" i="9"/>
  <c r="Y248" i="9"/>
  <c r="V248" i="9"/>
  <c r="W248" i="9" s="1"/>
  <c r="AC247" i="9"/>
  <c r="AB247" i="9"/>
  <c r="AA247" i="9"/>
  <c r="Z247" i="9"/>
  <c r="Y247" i="9"/>
  <c r="V247" i="9"/>
  <c r="W247" i="9" s="1"/>
  <c r="AC246" i="9"/>
  <c r="AB246" i="9"/>
  <c r="AA246" i="9"/>
  <c r="Z246" i="9"/>
  <c r="Y246" i="9"/>
  <c r="V246" i="9"/>
  <c r="W246" i="9" s="1"/>
  <c r="AC245" i="9"/>
  <c r="AB245" i="9"/>
  <c r="AA245" i="9"/>
  <c r="Z245" i="9"/>
  <c r="Y245" i="9"/>
  <c r="V245" i="9"/>
  <c r="W245" i="9" s="1"/>
  <c r="AC244" i="9"/>
  <c r="AB244" i="9"/>
  <c r="AA244" i="9"/>
  <c r="Z244" i="9"/>
  <c r="Y244" i="9"/>
  <c r="V244" i="9"/>
  <c r="W244" i="9" s="1"/>
  <c r="AC243" i="9"/>
  <c r="AB243" i="9"/>
  <c r="AA243" i="9"/>
  <c r="Z243" i="9"/>
  <c r="Y243" i="9"/>
  <c r="V243" i="9"/>
  <c r="W243" i="9" s="1"/>
  <c r="AC242" i="9"/>
  <c r="AB242" i="9"/>
  <c r="AA242" i="9"/>
  <c r="Z242" i="9"/>
  <c r="Y242" i="9"/>
  <c r="V242" i="9"/>
  <c r="W242" i="9" s="1"/>
  <c r="AC241" i="9"/>
  <c r="AB241" i="9"/>
  <c r="AA241" i="9"/>
  <c r="Z241" i="9"/>
  <c r="Y241" i="9"/>
  <c r="V241" i="9"/>
  <c r="W241" i="9" s="1"/>
  <c r="AC240" i="9"/>
  <c r="AB240" i="9"/>
  <c r="AA240" i="9"/>
  <c r="Z240" i="9"/>
  <c r="Y240" i="9"/>
  <c r="V240" i="9"/>
  <c r="W240" i="9" s="1"/>
  <c r="AC239" i="9"/>
  <c r="AB239" i="9"/>
  <c r="AA239" i="9"/>
  <c r="Z239" i="9"/>
  <c r="Y239" i="9"/>
  <c r="V239" i="9"/>
  <c r="W239" i="9" s="1"/>
  <c r="AC238" i="9"/>
  <c r="AB238" i="9"/>
  <c r="AA238" i="9"/>
  <c r="Z238" i="9"/>
  <c r="Y238" i="9"/>
  <c r="V238" i="9"/>
  <c r="W238" i="9" s="1"/>
  <c r="AC237" i="9"/>
  <c r="AB237" i="9"/>
  <c r="AA237" i="9"/>
  <c r="Z237" i="9"/>
  <c r="Y237" i="9"/>
  <c r="V237" i="9"/>
  <c r="W237" i="9" s="1"/>
  <c r="AC236" i="9"/>
  <c r="AB236" i="9"/>
  <c r="AA236" i="9"/>
  <c r="Z236" i="9"/>
  <c r="Y236" i="9"/>
  <c r="V236" i="9"/>
  <c r="W236" i="9" s="1"/>
  <c r="AC235" i="9"/>
  <c r="AB235" i="9"/>
  <c r="AA235" i="9"/>
  <c r="Z235" i="9"/>
  <c r="Y235" i="9"/>
  <c r="V235" i="9"/>
  <c r="W235" i="9" s="1"/>
  <c r="AC234" i="9"/>
  <c r="AB234" i="9"/>
  <c r="AA234" i="9"/>
  <c r="Z234" i="9"/>
  <c r="Y234" i="9"/>
  <c r="V234" i="9"/>
  <c r="W234" i="9" s="1"/>
  <c r="AC233" i="9"/>
  <c r="AB233" i="9"/>
  <c r="AA233" i="9"/>
  <c r="Z233" i="9"/>
  <c r="Y233" i="9"/>
  <c r="V233" i="9"/>
  <c r="W233" i="9" s="1"/>
  <c r="AC232" i="9"/>
  <c r="AB232" i="9"/>
  <c r="AA232" i="9"/>
  <c r="Z232" i="9"/>
  <c r="Y232" i="9"/>
  <c r="V232" i="9"/>
  <c r="W232" i="9" s="1"/>
  <c r="AC231" i="9"/>
  <c r="AB231" i="9"/>
  <c r="AA231" i="9"/>
  <c r="Z231" i="9"/>
  <c r="Y231" i="9"/>
  <c r="V231" i="9"/>
  <c r="W231" i="9" s="1"/>
  <c r="AC230" i="9"/>
  <c r="AB230" i="9"/>
  <c r="AA230" i="9"/>
  <c r="Z230" i="9"/>
  <c r="Y230" i="9"/>
  <c r="V230" i="9"/>
  <c r="W230" i="9" s="1"/>
  <c r="AC229" i="9"/>
  <c r="AB229" i="9"/>
  <c r="AA229" i="9"/>
  <c r="Z229" i="9"/>
  <c r="Y229" i="9"/>
  <c r="V229" i="9"/>
  <c r="W229" i="9" s="1"/>
  <c r="AC228" i="9"/>
  <c r="AB228" i="9"/>
  <c r="AA228" i="9"/>
  <c r="Z228" i="9"/>
  <c r="Y228" i="9"/>
  <c r="V228" i="9"/>
  <c r="W228" i="9" s="1"/>
  <c r="AC227" i="9"/>
  <c r="AB227" i="9"/>
  <c r="AA227" i="9"/>
  <c r="Z227" i="9"/>
  <c r="Y227" i="9"/>
  <c r="V227" i="9"/>
  <c r="W227" i="9" s="1"/>
  <c r="AC226" i="9"/>
  <c r="AB226" i="9"/>
  <c r="AA226" i="9"/>
  <c r="Z226" i="9"/>
  <c r="Y226" i="9"/>
  <c r="V226" i="9"/>
  <c r="W226" i="9" s="1"/>
  <c r="AC225" i="9"/>
  <c r="AB225" i="9"/>
  <c r="AA225" i="9"/>
  <c r="Z225" i="9"/>
  <c r="Y225" i="9"/>
  <c r="V225" i="9"/>
  <c r="W225" i="9" s="1"/>
  <c r="AC224" i="9"/>
  <c r="AB224" i="9"/>
  <c r="AA224" i="9"/>
  <c r="Z224" i="9"/>
  <c r="Y224" i="9"/>
  <c r="V224" i="9"/>
  <c r="W224" i="9" s="1"/>
  <c r="AC223" i="9"/>
  <c r="AB223" i="9"/>
  <c r="AA223" i="9"/>
  <c r="Z223" i="9"/>
  <c r="Y223" i="9"/>
  <c r="V223" i="9"/>
  <c r="W223" i="9" s="1"/>
  <c r="AC222" i="9"/>
  <c r="AB222" i="9"/>
  <c r="AA222" i="9"/>
  <c r="Z222" i="9"/>
  <c r="Y222" i="9"/>
  <c r="V222" i="9"/>
  <c r="W222" i="9" s="1"/>
  <c r="AC221" i="9"/>
  <c r="AB221" i="9"/>
  <c r="AA221" i="9"/>
  <c r="Z221" i="9"/>
  <c r="Y221" i="9"/>
  <c r="V221" i="9"/>
  <c r="W221" i="9" s="1"/>
  <c r="AC220" i="9"/>
  <c r="AB220" i="9"/>
  <c r="AA220" i="9"/>
  <c r="Z220" i="9"/>
  <c r="Y220" i="9"/>
  <c r="V220" i="9"/>
  <c r="W220" i="9" s="1"/>
  <c r="AC219" i="9"/>
  <c r="AB219" i="9"/>
  <c r="AA219" i="9"/>
  <c r="Z219" i="9"/>
  <c r="Y219" i="9"/>
  <c r="V219" i="9"/>
  <c r="W219" i="9" s="1"/>
  <c r="AC218" i="9"/>
  <c r="AB218" i="9"/>
  <c r="AA218" i="9"/>
  <c r="Z218" i="9"/>
  <c r="Y218" i="9"/>
  <c r="V218" i="9"/>
  <c r="W218" i="9" s="1"/>
  <c r="AC217" i="9"/>
  <c r="AB217" i="9"/>
  <c r="AA217" i="9"/>
  <c r="Z217" i="9"/>
  <c r="Y217" i="9"/>
  <c r="V217" i="9"/>
  <c r="W217" i="9" s="1"/>
  <c r="AC216" i="9"/>
  <c r="AB216" i="9"/>
  <c r="AA216" i="9"/>
  <c r="Z216" i="9"/>
  <c r="Y216" i="9"/>
  <c r="V216" i="9"/>
  <c r="W216" i="9" s="1"/>
  <c r="AC215" i="9"/>
  <c r="AB215" i="9"/>
  <c r="AA215" i="9"/>
  <c r="Z215" i="9"/>
  <c r="Y215" i="9"/>
  <c r="V215" i="9"/>
  <c r="W215" i="9" s="1"/>
  <c r="AC214" i="9"/>
  <c r="AB214" i="9"/>
  <c r="AA214" i="9"/>
  <c r="Z214" i="9"/>
  <c r="Y214" i="9"/>
  <c r="V214" i="9"/>
  <c r="W214" i="9" s="1"/>
  <c r="AC213" i="9"/>
  <c r="AB213" i="9"/>
  <c r="AA213" i="9"/>
  <c r="Z213" i="9"/>
  <c r="Y213" i="9"/>
  <c r="V213" i="9"/>
  <c r="W213" i="9" s="1"/>
  <c r="AC212" i="9"/>
  <c r="AB212" i="9"/>
  <c r="AA212" i="9"/>
  <c r="Z212" i="9"/>
  <c r="Y212" i="9"/>
  <c r="V212" i="9"/>
  <c r="W212" i="9" s="1"/>
  <c r="AC211" i="9"/>
  <c r="AB211" i="9"/>
  <c r="AA211" i="9"/>
  <c r="Z211" i="9"/>
  <c r="Y211" i="9"/>
  <c r="V211" i="9"/>
  <c r="W211" i="9" s="1"/>
  <c r="AC210" i="9"/>
  <c r="AB210" i="9"/>
  <c r="AA210" i="9"/>
  <c r="Z210" i="9"/>
  <c r="Y210" i="9"/>
  <c r="V210" i="9"/>
  <c r="W210" i="9" s="1"/>
  <c r="AC209" i="9"/>
  <c r="AB209" i="9"/>
  <c r="AA209" i="9"/>
  <c r="Z209" i="9"/>
  <c r="Y209" i="9"/>
  <c r="V209" i="9"/>
  <c r="W209" i="9" s="1"/>
  <c r="AC208" i="9"/>
  <c r="AB208" i="9"/>
  <c r="AA208" i="9"/>
  <c r="Z208" i="9"/>
  <c r="Y208" i="9"/>
  <c r="V208" i="9"/>
  <c r="W208" i="9" s="1"/>
  <c r="AC207" i="9"/>
  <c r="AB207" i="9"/>
  <c r="AA207" i="9"/>
  <c r="Z207" i="9"/>
  <c r="Y207" i="9"/>
  <c r="V207" i="9"/>
  <c r="W207" i="9" s="1"/>
  <c r="AC206" i="9"/>
  <c r="AB206" i="9"/>
  <c r="AA206" i="9"/>
  <c r="Z206" i="9"/>
  <c r="Y206" i="9"/>
  <c r="V206" i="9"/>
  <c r="W206" i="9" s="1"/>
  <c r="AC205" i="9"/>
  <c r="AB205" i="9"/>
  <c r="AA205" i="9"/>
  <c r="Z205" i="9"/>
  <c r="Y205" i="9"/>
  <c r="V205" i="9"/>
  <c r="W205" i="9" s="1"/>
  <c r="AC204" i="9"/>
  <c r="AB204" i="9"/>
  <c r="AA204" i="9"/>
  <c r="Z204" i="9"/>
  <c r="Y204" i="9"/>
  <c r="V204" i="9"/>
  <c r="W204" i="9" s="1"/>
  <c r="AC203" i="9"/>
  <c r="AB203" i="9"/>
  <c r="AA203" i="9"/>
  <c r="Z203" i="9"/>
  <c r="Y203" i="9"/>
  <c r="V203" i="9"/>
  <c r="W203" i="9" s="1"/>
  <c r="AC202" i="9"/>
  <c r="AB202" i="9"/>
  <c r="AA202" i="9"/>
  <c r="Z202" i="9"/>
  <c r="Y202" i="9"/>
  <c r="V202" i="9"/>
  <c r="W202" i="9" s="1"/>
  <c r="AC201" i="9"/>
  <c r="AB201" i="9"/>
  <c r="AA201" i="9"/>
  <c r="Z201" i="9"/>
  <c r="Y201" i="9"/>
  <c r="V201" i="9"/>
  <c r="W201" i="9" s="1"/>
  <c r="AC200" i="9"/>
  <c r="AB200" i="9"/>
  <c r="AA200" i="9"/>
  <c r="Z200" i="9"/>
  <c r="Y200" i="9"/>
  <c r="V200" i="9"/>
  <c r="W200" i="9" s="1"/>
  <c r="AC199" i="9"/>
  <c r="AB199" i="9"/>
  <c r="AA199" i="9"/>
  <c r="Z199" i="9"/>
  <c r="Y199" i="9"/>
  <c r="V199" i="9"/>
  <c r="W199" i="9" s="1"/>
  <c r="AC198" i="9"/>
  <c r="AB198" i="9"/>
  <c r="AA198" i="9"/>
  <c r="Z198" i="9"/>
  <c r="Y198" i="9"/>
  <c r="V198" i="9"/>
  <c r="W198" i="9" s="1"/>
  <c r="AC197" i="9"/>
  <c r="AB197" i="9"/>
  <c r="AA197" i="9"/>
  <c r="Z197" i="9"/>
  <c r="Y197" i="9"/>
  <c r="V197" i="9"/>
  <c r="W197" i="9" s="1"/>
  <c r="AC196" i="9"/>
  <c r="AB196" i="9"/>
  <c r="AA196" i="9"/>
  <c r="Z196" i="9"/>
  <c r="Y196" i="9"/>
  <c r="V196" i="9"/>
  <c r="W196" i="9" s="1"/>
  <c r="AC195" i="9"/>
  <c r="AB195" i="9"/>
  <c r="AA195" i="9"/>
  <c r="Z195" i="9"/>
  <c r="Y195" i="9"/>
  <c r="V195" i="9"/>
  <c r="W195" i="9" s="1"/>
  <c r="AC194" i="9"/>
  <c r="AB194" i="9"/>
  <c r="AA194" i="9"/>
  <c r="Z194" i="9"/>
  <c r="Y194" i="9"/>
  <c r="V194" i="9"/>
  <c r="W194" i="9" s="1"/>
  <c r="AC193" i="9"/>
  <c r="AB193" i="9"/>
  <c r="AA193" i="9"/>
  <c r="Z193" i="9"/>
  <c r="Y193" i="9"/>
  <c r="V193" i="9"/>
  <c r="W193" i="9" s="1"/>
  <c r="AC192" i="9"/>
  <c r="AB192" i="9"/>
  <c r="AA192" i="9"/>
  <c r="Z192" i="9"/>
  <c r="Y192" i="9"/>
  <c r="V192" i="9"/>
  <c r="W192" i="9" s="1"/>
  <c r="AC191" i="9"/>
  <c r="AB191" i="9"/>
  <c r="AA191" i="9"/>
  <c r="Z191" i="9"/>
  <c r="Y191" i="9"/>
  <c r="V191" i="9"/>
  <c r="W191" i="9" s="1"/>
  <c r="AC190" i="9"/>
  <c r="AB190" i="9"/>
  <c r="AA190" i="9"/>
  <c r="Z190" i="9"/>
  <c r="Y190" i="9"/>
  <c r="V190" i="9"/>
  <c r="W190" i="9" s="1"/>
  <c r="AC189" i="9"/>
  <c r="AB189" i="9"/>
  <c r="AA189" i="9"/>
  <c r="Z189" i="9"/>
  <c r="Y189" i="9"/>
  <c r="V189" i="9"/>
  <c r="W189" i="9" s="1"/>
  <c r="AC188" i="9"/>
  <c r="AB188" i="9"/>
  <c r="AA188" i="9"/>
  <c r="Z188" i="9"/>
  <c r="Y188" i="9"/>
  <c r="V188" i="9"/>
  <c r="W188" i="9" s="1"/>
  <c r="AC187" i="9"/>
  <c r="AB187" i="9"/>
  <c r="AA187" i="9"/>
  <c r="Z187" i="9"/>
  <c r="Y187" i="9"/>
  <c r="V187" i="9"/>
  <c r="W187" i="9" s="1"/>
  <c r="AC186" i="9"/>
  <c r="AB186" i="9"/>
  <c r="AA186" i="9"/>
  <c r="Z186" i="9"/>
  <c r="Y186" i="9"/>
  <c r="V186" i="9"/>
  <c r="W186" i="9" s="1"/>
  <c r="AC185" i="9"/>
  <c r="AB185" i="9"/>
  <c r="AA185" i="9"/>
  <c r="Z185" i="9"/>
  <c r="Y185" i="9"/>
  <c r="V185" i="9"/>
  <c r="W185" i="9" s="1"/>
  <c r="AC184" i="9"/>
  <c r="AB184" i="9"/>
  <c r="AA184" i="9"/>
  <c r="Z184" i="9"/>
  <c r="Y184" i="9"/>
  <c r="V184" i="9"/>
  <c r="W184" i="9" s="1"/>
  <c r="AC183" i="9"/>
  <c r="AB183" i="9"/>
  <c r="AA183" i="9"/>
  <c r="Z183" i="9"/>
  <c r="Y183" i="9"/>
  <c r="V183" i="9"/>
  <c r="W183" i="9" s="1"/>
  <c r="AC182" i="9"/>
  <c r="AB182" i="9"/>
  <c r="AA182" i="9"/>
  <c r="Z182" i="9"/>
  <c r="Y182" i="9"/>
  <c r="V182" i="9"/>
  <c r="W182" i="9" s="1"/>
  <c r="AC181" i="9"/>
  <c r="AB181" i="9"/>
  <c r="AA181" i="9"/>
  <c r="Z181" i="9"/>
  <c r="Y181" i="9"/>
  <c r="V181" i="9"/>
  <c r="W181" i="9" s="1"/>
  <c r="AC180" i="9"/>
  <c r="AB180" i="9"/>
  <c r="AA180" i="9"/>
  <c r="Z180" i="9"/>
  <c r="Y180" i="9"/>
  <c r="V180" i="9"/>
  <c r="W180" i="9" s="1"/>
  <c r="AC179" i="9"/>
  <c r="AB179" i="9"/>
  <c r="AA179" i="9"/>
  <c r="Z179" i="9"/>
  <c r="Y179" i="9"/>
  <c r="V179" i="9"/>
  <c r="W179" i="9" s="1"/>
  <c r="AC178" i="9"/>
  <c r="AB178" i="9"/>
  <c r="AA178" i="9"/>
  <c r="Z178" i="9"/>
  <c r="Y178" i="9"/>
  <c r="V178" i="9"/>
  <c r="W178" i="9" s="1"/>
  <c r="AC177" i="9"/>
  <c r="AB177" i="9"/>
  <c r="AA177" i="9"/>
  <c r="Z177" i="9"/>
  <c r="Y177" i="9"/>
  <c r="V177" i="9"/>
  <c r="W177" i="9" s="1"/>
  <c r="AC176" i="9"/>
  <c r="AB176" i="9"/>
  <c r="AA176" i="9"/>
  <c r="Z176" i="9"/>
  <c r="Y176" i="9"/>
  <c r="V176" i="9"/>
  <c r="W176" i="9" s="1"/>
  <c r="AC175" i="9"/>
  <c r="AB175" i="9"/>
  <c r="AA175" i="9"/>
  <c r="Z175" i="9"/>
  <c r="Y175" i="9"/>
  <c r="V175" i="9"/>
  <c r="W175" i="9" s="1"/>
  <c r="AC174" i="9"/>
  <c r="AB174" i="9"/>
  <c r="AA174" i="9"/>
  <c r="Z174" i="9"/>
  <c r="Y174" i="9"/>
  <c r="V174" i="9"/>
  <c r="W174" i="9" s="1"/>
  <c r="AC173" i="9"/>
  <c r="AB173" i="9"/>
  <c r="AA173" i="9"/>
  <c r="Z173" i="9"/>
  <c r="Y173" i="9"/>
  <c r="V173" i="9"/>
  <c r="W173" i="9" s="1"/>
  <c r="AC172" i="9"/>
  <c r="AB172" i="9"/>
  <c r="AA172" i="9"/>
  <c r="Z172" i="9"/>
  <c r="Y172" i="9"/>
  <c r="V172" i="9"/>
  <c r="W172" i="9" s="1"/>
  <c r="AC171" i="9"/>
  <c r="AB171" i="9"/>
  <c r="AA171" i="9"/>
  <c r="Z171" i="9"/>
  <c r="Y171" i="9"/>
  <c r="V171" i="9"/>
  <c r="W171" i="9" s="1"/>
  <c r="AC170" i="9"/>
  <c r="AB170" i="9"/>
  <c r="AA170" i="9"/>
  <c r="Z170" i="9"/>
  <c r="Y170" i="9"/>
  <c r="V170" i="9"/>
  <c r="W170" i="9" s="1"/>
  <c r="AC169" i="9"/>
  <c r="AB169" i="9"/>
  <c r="AA169" i="9"/>
  <c r="Z169" i="9"/>
  <c r="Y169" i="9"/>
  <c r="V169" i="9"/>
  <c r="W169" i="9" s="1"/>
  <c r="AC168" i="9"/>
  <c r="AB168" i="9"/>
  <c r="AA168" i="9"/>
  <c r="Z168" i="9"/>
  <c r="Y168" i="9"/>
  <c r="V168" i="9"/>
  <c r="W168" i="9" s="1"/>
  <c r="AC167" i="9"/>
  <c r="AB167" i="9"/>
  <c r="AA167" i="9"/>
  <c r="Z167" i="9"/>
  <c r="Y167" i="9"/>
  <c r="V167" i="9"/>
  <c r="W167" i="9" s="1"/>
  <c r="AC166" i="9"/>
  <c r="AB166" i="9"/>
  <c r="AA166" i="9"/>
  <c r="Z166" i="9"/>
  <c r="Y166" i="9"/>
  <c r="V166" i="9"/>
  <c r="W166" i="9" s="1"/>
  <c r="AC165" i="9"/>
  <c r="AB165" i="9"/>
  <c r="AA165" i="9"/>
  <c r="Z165" i="9"/>
  <c r="Y165" i="9"/>
  <c r="V165" i="9"/>
  <c r="W165" i="9" s="1"/>
  <c r="AC164" i="9"/>
  <c r="AB164" i="9"/>
  <c r="AA164" i="9"/>
  <c r="Z164" i="9"/>
  <c r="Y164" i="9"/>
  <c r="V164" i="9"/>
  <c r="W164" i="9" s="1"/>
  <c r="AC163" i="9"/>
  <c r="AB163" i="9"/>
  <c r="AA163" i="9"/>
  <c r="Z163" i="9"/>
  <c r="Y163" i="9"/>
  <c r="V163" i="9"/>
  <c r="W163" i="9" s="1"/>
  <c r="AC162" i="9"/>
  <c r="AB162" i="9"/>
  <c r="AA162" i="9"/>
  <c r="Z162" i="9"/>
  <c r="Y162" i="9"/>
  <c r="V162" i="9"/>
  <c r="W162" i="9" s="1"/>
  <c r="AC161" i="9"/>
  <c r="AB161" i="9"/>
  <c r="AA161" i="9"/>
  <c r="Z161" i="9"/>
  <c r="Y161" i="9"/>
  <c r="V161" i="9"/>
  <c r="W161" i="9" s="1"/>
  <c r="AC160" i="9"/>
  <c r="AB160" i="9"/>
  <c r="AA160" i="9"/>
  <c r="Z160" i="9"/>
  <c r="Y160" i="9"/>
  <c r="V160" i="9"/>
  <c r="W160" i="9" s="1"/>
  <c r="AC159" i="9"/>
  <c r="AB159" i="9"/>
  <c r="AA159" i="9"/>
  <c r="Z159" i="9"/>
  <c r="Y159" i="9"/>
  <c r="V159" i="9"/>
  <c r="W159" i="9" s="1"/>
  <c r="AC158" i="9"/>
  <c r="AB158" i="9"/>
  <c r="AA158" i="9"/>
  <c r="Z158" i="9"/>
  <c r="Y158" i="9"/>
  <c r="V158" i="9"/>
  <c r="W158" i="9" s="1"/>
  <c r="AC157" i="9"/>
  <c r="AB157" i="9"/>
  <c r="AA157" i="9"/>
  <c r="Z157" i="9"/>
  <c r="Y157" i="9"/>
  <c r="V157" i="9"/>
  <c r="W157" i="9" s="1"/>
  <c r="AC156" i="9"/>
  <c r="AB156" i="9"/>
  <c r="AA156" i="9"/>
  <c r="Z156" i="9"/>
  <c r="Y156" i="9"/>
  <c r="V156" i="9"/>
  <c r="W156" i="9" s="1"/>
  <c r="AC155" i="9"/>
  <c r="AB155" i="9"/>
  <c r="AA155" i="9"/>
  <c r="Z155" i="9"/>
  <c r="Y155" i="9"/>
  <c r="V155" i="9"/>
  <c r="W155" i="9" s="1"/>
  <c r="AC154" i="9"/>
  <c r="AB154" i="9"/>
  <c r="AA154" i="9"/>
  <c r="Z154" i="9"/>
  <c r="Y154" i="9"/>
  <c r="V154" i="9"/>
  <c r="W154" i="9" s="1"/>
  <c r="AC153" i="9"/>
  <c r="AB153" i="9"/>
  <c r="AA153" i="9"/>
  <c r="Z153" i="9"/>
  <c r="Y153" i="9"/>
  <c r="V153" i="9"/>
  <c r="W153" i="9" s="1"/>
  <c r="AC152" i="9"/>
  <c r="AB152" i="9"/>
  <c r="AA152" i="9"/>
  <c r="Z152" i="9"/>
  <c r="Y152" i="9"/>
  <c r="V152" i="9"/>
  <c r="W152" i="9" s="1"/>
  <c r="AC151" i="9"/>
  <c r="AB151" i="9"/>
  <c r="AA151" i="9"/>
  <c r="Z151" i="9"/>
  <c r="Y151" i="9"/>
  <c r="V151" i="9"/>
  <c r="W151" i="9" s="1"/>
  <c r="AC150" i="9"/>
  <c r="AB150" i="9"/>
  <c r="AA150" i="9"/>
  <c r="Z150" i="9"/>
  <c r="Y150" i="9"/>
  <c r="V150" i="9"/>
  <c r="W150" i="9" s="1"/>
  <c r="AC149" i="9"/>
  <c r="AB149" i="9"/>
  <c r="AA149" i="9"/>
  <c r="Z149" i="9"/>
  <c r="Y149" i="9"/>
  <c r="V149" i="9"/>
  <c r="W149" i="9" s="1"/>
  <c r="AC148" i="9"/>
  <c r="AB148" i="9"/>
  <c r="AA148" i="9"/>
  <c r="Z148" i="9"/>
  <c r="Y148" i="9"/>
  <c r="V148" i="9"/>
  <c r="W148" i="9" s="1"/>
  <c r="AC147" i="9"/>
  <c r="AB147" i="9"/>
  <c r="AA147" i="9"/>
  <c r="Z147" i="9"/>
  <c r="Y147" i="9"/>
  <c r="V147" i="9"/>
  <c r="W147" i="9" s="1"/>
  <c r="AC146" i="9"/>
  <c r="AB146" i="9"/>
  <c r="AA146" i="9"/>
  <c r="Z146" i="9"/>
  <c r="Y146" i="9"/>
  <c r="V146" i="9"/>
  <c r="W146" i="9" s="1"/>
  <c r="AC145" i="9"/>
  <c r="AB145" i="9"/>
  <c r="AA145" i="9"/>
  <c r="Z145" i="9"/>
  <c r="Y145" i="9"/>
  <c r="V145" i="9"/>
  <c r="W145" i="9" s="1"/>
  <c r="AC144" i="9"/>
  <c r="AB144" i="9"/>
  <c r="AA144" i="9"/>
  <c r="Z144" i="9"/>
  <c r="Y144" i="9"/>
  <c r="V144" i="9"/>
  <c r="W144" i="9" s="1"/>
  <c r="AC143" i="9"/>
  <c r="AB143" i="9"/>
  <c r="AA143" i="9"/>
  <c r="Z143" i="9"/>
  <c r="Y143" i="9"/>
  <c r="V143" i="9"/>
  <c r="W143" i="9" s="1"/>
  <c r="AC142" i="9"/>
  <c r="AB142" i="9"/>
  <c r="AA142" i="9"/>
  <c r="Z142" i="9"/>
  <c r="Y142" i="9"/>
  <c r="V142" i="9"/>
  <c r="W142" i="9" s="1"/>
  <c r="AC141" i="9"/>
  <c r="AB141" i="9"/>
  <c r="AA141" i="9"/>
  <c r="Z141" i="9"/>
  <c r="Y141" i="9"/>
  <c r="V141" i="9"/>
  <c r="W141" i="9" s="1"/>
  <c r="AC140" i="9"/>
  <c r="AB140" i="9"/>
  <c r="AA140" i="9"/>
  <c r="Z140" i="9"/>
  <c r="Y140" i="9"/>
  <c r="V140" i="9"/>
  <c r="W140" i="9" s="1"/>
  <c r="AC139" i="9"/>
  <c r="AB139" i="9"/>
  <c r="AA139" i="9"/>
  <c r="Z139" i="9"/>
  <c r="Y139" i="9"/>
  <c r="V139" i="9"/>
  <c r="W139" i="9" s="1"/>
  <c r="AC138" i="9"/>
  <c r="AB138" i="9"/>
  <c r="AA138" i="9"/>
  <c r="Z138" i="9"/>
  <c r="Y138" i="9"/>
  <c r="V138" i="9"/>
  <c r="W138" i="9" s="1"/>
  <c r="AC137" i="9"/>
  <c r="AB137" i="9"/>
  <c r="AA137" i="9"/>
  <c r="Z137" i="9"/>
  <c r="Y137" i="9"/>
  <c r="V137" i="9"/>
  <c r="W137" i="9" s="1"/>
  <c r="AC136" i="9"/>
  <c r="AB136" i="9"/>
  <c r="AA136" i="9"/>
  <c r="Z136" i="9"/>
  <c r="Y136" i="9"/>
  <c r="V136" i="9"/>
  <c r="W136" i="9" s="1"/>
  <c r="AC135" i="9"/>
  <c r="AB135" i="9"/>
  <c r="AA135" i="9"/>
  <c r="Z135" i="9"/>
  <c r="Y135" i="9"/>
  <c r="V135" i="9"/>
  <c r="W135" i="9" s="1"/>
  <c r="AC134" i="9"/>
  <c r="AB134" i="9"/>
  <c r="AA134" i="9"/>
  <c r="Z134" i="9"/>
  <c r="Y134" i="9"/>
  <c r="V134" i="9"/>
  <c r="W134" i="9" s="1"/>
  <c r="AC133" i="9"/>
  <c r="AB133" i="9"/>
  <c r="AA133" i="9"/>
  <c r="Z133" i="9"/>
  <c r="Y133" i="9"/>
  <c r="V133" i="9"/>
  <c r="W133" i="9" s="1"/>
  <c r="AC132" i="9"/>
  <c r="AB132" i="9"/>
  <c r="AA132" i="9"/>
  <c r="Z132" i="9"/>
  <c r="Y132" i="9"/>
  <c r="V132" i="9"/>
  <c r="W132" i="9" s="1"/>
  <c r="AC131" i="9"/>
  <c r="AB131" i="9"/>
  <c r="AA131" i="9"/>
  <c r="Z131" i="9"/>
  <c r="Y131" i="9"/>
  <c r="V131" i="9"/>
  <c r="W131" i="9" s="1"/>
  <c r="AC130" i="9"/>
  <c r="AB130" i="9"/>
  <c r="AA130" i="9"/>
  <c r="Z130" i="9"/>
  <c r="Y130" i="9"/>
  <c r="V130" i="9"/>
  <c r="W130" i="9" s="1"/>
  <c r="AC129" i="9"/>
  <c r="AB129" i="9"/>
  <c r="AA129" i="9"/>
  <c r="Z129" i="9"/>
  <c r="Y129" i="9"/>
  <c r="V129" i="9"/>
  <c r="W129" i="9" s="1"/>
  <c r="AC128" i="9"/>
  <c r="AB128" i="9"/>
  <c r="AA128" i="9"/>
  <c r="Z128" i="9"/>
  <c r="Y128" i="9"/>
  <c r="V128" i="9"/>
  <c r="W128" i="9" s="1"/>
  <c r="AC127" i="9"/>
  <c r="AB127" i="9"/>
  <c r="AA127" i="9"/>
  <c r="Z127" i="9"/>
  <c r="Y127" i="9"/>
  <c r="V127" i="9"/>
  <c r="W127" i="9" s="1"/>
  <c r="AC126" i="9"/>
  <c r="AB126" i="9"/>
  <c r="AA126" i="9"/>
  <c r="Z126" i="9"/>
  <c r="Y126" i="9"/>
  <c r="V126" i="9"/>
  <c r="W126" i="9" s="1"/>
  <c r="AC125" i="9"/>
  <c r="AB125" i="9"/>
  <c r="AA125" i="9"/>
  <c r="Z125" i="9"/>
  <c r="Y125" i="9"/>
  <c r="V125" i="9"/>
  <c r="W125" i="9" s="1"/>
  <c r="AC124" i="9"/>
  <c r="AB124" i="9"/>
  <c r="AA124" i="9"/>
  <c r="Z124" i="9"/>
  <c r="Y124" i="9"/>
  <c r="V124" i="9"/>
  <c r="W124" i="9" s="1"/>
  <c r="AC123" i="9"/>
  <c r="AB123" i="9"/>
  <c r="AA123" i="9"/>
  <c r="Z123" i="9"/>
  <c r="Y123" i="9"/>
  <c r="V123" i="9"/>
  <c r="W123" i="9" s="1"/>
  <c r="AC122" i="9"/>
  <c r="AB122" i="9"/>
  <c r="AA122" i="9"/>
  <c r="Z122" i="9"/>
  <c r="Y122" i="9"/>
  <c r="V122" i="9"/>
  <c r="W122" i="9" s="1"/>
  <c r="AC121" i="9"/>
  <c r="AB121" i="9"/>
  <c r="AA121" i="9"/>
  <c r="Z121" i="9"/>
  <c r="Y121" i="9"/>
  <c r="V121" i="9"/>
  <c r="W121" i="9" s="1"/>
  <c r="AC120" i="9"/>
  <c r="AB120" i="9"/>
  <c r="AA120" i="9"/>
  <c r="Z120" i="9"/>
  <c r="Y120" i="9"/>
  <c r="V120" i="9"/>
  <c r="W120" i="9" s="1"/>
  <c r="AC119" i="9"/>
  <c r="AB119" i="9"/>
  <c r="AA119" i="9"/>
  <c r="Z119" i="9"/>
  <c r="Y119" i="9"/>
  <c r="V119" i="9"/>
  <c r="W119" i="9" s="1"/>
  <c r="AC118" i="9"/>
  <c r="AB118" i="9"/>
  <c r="AA118" i="9"/>
  <c r="Z118" i="9"/>
  <c r="Y118" i="9"/>
  <c r="V118" i="9"/>
  <c r="W118" i="9" s="1"/>
  <c r="AC117" i="9"/>
  <c r="AB117" i="9"/>
  <c r="AA117" i="9"/>
  <c r="Z117" i="9"/>
  <c r="Y117" i="9"/>
  <c r="V117" i="9"/>
  <c r="W117" i="9" s="1"/>
  <c r="AC116" i="9"/>
  <c r="AB116" i="9"/>
  <c r="AA116" i="9"/>
  <c r="Z116" i="9"/>
  <c r="Y116" i="9"/>
  <c r="V116" i="9"/>
  <c r="W116" i="9" s="1"/>
  <c r="AC115" i="9"/>
  <c r="AB115" i="9"/>
  <c r="AA115" i="9"/>
  <c r="Z115" i="9"/>
  <c r="Y115" i="9"/>
  <c r="V115" i="9"/>
  <c r="W115" i="9" s="1"/>
  <c r="AC114" i="9"/>
  <c r="AB114" i="9"/>
  <c r="AA114" i="9"/>
  <c r="Z114" i="9"/>
  <c r="Y114" i="9"/>
  <c r="V114" i="9"/>
  <c r="W114" i="9" s="1"/>
  <c r="AC113" i="9"/>
  <c r="AB113" i="9"/>
  <c r="AA113" i="9"/>
  <c r="Z113" i="9"/>
  <c r="Y113" i="9"/>
  <c r="V113" i="9"/>
  <c r="W113" i="9" s="1"/>
  <c r="AC112" i="9"/>
  <c r="AB112" i="9"/>
  <c r="AA112" i="9"/>
  <c r="Z112" i="9"/>
  <c r="Y112" i="9"/>
  <c r="V112" i="9"/>
  <c r="W112" i="9" s="1"/>
  <c r="AC111" i="9"/>
  <c r="AB111" i="9"/>
  <c r="AA111" i="9"/>
  <c r="Z111" i="9"/>
  <c r="Y111" i="9"/>
  <c r="V111" i="9"/>
  <c r="W111" i="9" s="1"/>
  <c r="AC110" i="9"/>
  <c r="AB110" i="9"/>
  <c r="AA110" i="9"/>
  <c r="Z110" i="9"/>
  <c r="Y110" i="9"/>
  <c r="V110" i="9"/>
  <c r="W110" i="9" s="1"/>
  <c r="AC109" i="9"/>
  <c r="AB109" i="9"/>
  <c r="AA109" i="9"/>
  <c r="Z109" i="9"/>
  <c r="Y109" i="9"/>
  <c r="V109" i="9"/>
  <c r="W109" i="9" s="1"/>
  <c r="AC108" i="9"/>
  <c r="AB108" i="9"/>
  <c r="AA108" i="9"/>
  <c r="Z108" i="9"/>
  <c r="Y108" i="9"/>
  <c r="V108" i="9"/>
  <c r="W108" i="9" s="1"/>
  <c r="AC107" i="9"/>
  <c r="AB107" i="9"/>
  <c r="AA107" i="9"/>
  <c r="Z107" i="9"/>
  <c r="Y107" i="9"/>
  <c r="V107" i="9"/>
  <c r="W107" i="9" s="1"/>
  <c r="AC106" i="9"/>
  <c r="AB106" i="9"/>
  <c r="AA106" i="9"/>
  <c r="Z106" i="9"/>
  <c r="Y106" i="9"/>
  <c r="V106" i="9"/>
  <c r="W106" i="9" s="1"/>
  <c r="AC105" i="9"/>
  <c r="AB105" i="9"/>
  <c r="AA105" i="9"/>
  <c r="Z105" i="9"/>
  <c r="Y105" i="9"/>
  <c r="V105" i="9"/>
  <c r="W105" i="9" s="1"/>
  <c r="AC104" i="9"/>
  <c r="AB104" i="9"/>
  <c r="AA104" i="9"/>
  <c r="Z104" i="9"/>
  <c r="Y104" i="9"/>
  <c r="V104" i="9"/>
  <c r="W104" i="9" s="1"/>
  <c r="AC103" i="9"/>
  <c r="AB103" i="9"/>
  <c r="AA103" i="9"/>
  <c r="Z103" i="9"/>
  <c r="Y103" i="9"/>
  <c r="V103" i="9"/>
  <c r="W103" i="9" s="1"/>
  <c r="AC102" i="9"/>
  <c r="AB102" i="9"/>
  <c r="AA102" i="9"/>
  <c r="Z102" i="9"/>
  <c r="Y102" i="9"/>
  <c r="V102" i="9"/>
  <c r="W102" i="9" s="1"/>
  <c r="AC101" i="9"/>
  <c r="AB101" i="9"/>
  <c r="AA101" i="9"/>
  <c r="Z101" i="9"/>
  <c r="Y101" i="9"/>
  <c r="V101" i="9"/>
  <c r="W101" i="9" s="1"/>
  <c r="AC100" i="9"/>
  <c r="AB100" i="9"/>
  <c r="AA100" i="9"/>
  <c r="Z100" i="9"/>
  <c r="Y100" i="9"/>
  <c r="V100" i="9"/>
  <c r="W100" i="9" s="1"/>
  <c r="AC99" i="9"/>
  <c r="AB99" i="9"/>
  <c r="AA99" i="9"/>
  <c r="Z99" i="9"/>
  <c r="Y99" i="9"/>
  <c r="V99" i="9"/>
  <c r="W99" i="9" s="1"/>
  <c r="AC98" i="9"/>
  <c r="AB98" i="9"/>
  <c r="AA98" i="9"/>
  <c r="Z98" i="9"/>
  <c r="Y98" i="9"/>
  <c r="V98" i="9"/>
  <c r="W98" i="9" s="1"/>
  <c r="AC97" i="9"/>
  <c r="AB97" i="9"/>
  <c r="AA97" i="9"/>
  <c r="Z97" i="9"/>
  <c r="Y97" i="9"/>
  <c r="V97" i="9"/>
  <c r="W97" i="9" s="1"/>
  <c r="AC96" i="9"/>
  <c r="AB96" i="9"/>
  <c r="AA96" i="9"/>
  <c r="Z96" i="9"/>
  <c r="Y96" i="9"/>
  <c r="V96" i="9"/>
  <c r="W96" i="9" s="1"/>
  <c r="AC95" i="9"/>
  <c r="AB95" i="9"/>
  <c r="AA95" i="9"/>
  <c r="Z95" i="9"/>
  <c r="Y95" i="9"/>
  <c r="V95" i="9"/>
  <c r="W95" i="9" s="1"/>
  <c r="AC94" i="9"/>
  <c r="AB94" i="9"/>
  <c r="AA94" i="9"/>
  <c r="Z94" i="9"/>
  <c r="Y94" i="9"/>
  <c r="V94" i="9"/>
  <c r="W94" i="9" s="1"/>
  <c r="AC93" i="9"/>
  <c r="AB93" i="9"/>
  <c r="AA93" i="9"/>
  <c r="Z93" i="9"/>
  <c r="Y93" i="9"/>
  <c r="V93" i="9"/>
  <c r="W93" i="9" s="1"/>
  <c r="AC92" i="9"/>
  <c r="AB92" i="9"/>
  <c r="AA92" i="9"/>
  <c r="Z92" i="9"/>
  <c r="Y92" i="9"/>
  <c r="V92" i="9"/>
  <c r="W92" i="9" s="1"/>
  <c r="AC91" i="9"/>
  <c r="AB91" i="9"/>
  <c r="AA91" i="9"/>
  <c r="Z91" i="9"/>
  <c r="Y91" i="9"/>
  <c r="V91" i="9"/>
  <c r="W91" i="9" s="1"/>
  <c r="AC90" i="9"/>
  <c r="AB90" i="9"/>
  <c r="AA90" i="9"/>
  <c r="Z90" i="9"/>
  <c r="Y90" i="9"/>
  <c r="V90" i="9"/>
  <c r="W90" i="9" s="1"/>
  <c r="AC89" i="9"/>
  <c r="AB89" i="9"/>
  <c r="AA89" i="9"/>
  <c r="Z89" i="9"/>
  <c r="Y89" i="9"/>
  <c r="V89" i="9"/>
  <c r="W89" i="9" s="1"/>
  <c r="AC88" i="9"/>
  <c r="AB88" i="9"/>
  <c r="AA88" i="9"/>
  <c r="Z88" i="9"/>
  <c r="Y88" i="9"/>
  <c r="V88" i="9"/>
  <c r="W88" i="9" s="1"/>
  <c r="AC87" i="9"/>
  <c r="AB87" i="9"/>
  <c r="AA87" i="9"/>
  <c r="Z87" i="9"/>
  <c r="Y87" i="9"/>
  <c r="V87" i="9"/>
  <c r="W87" i="9" s="1"/>
  <c r="AC86" i="9"/>
  <c r="AB86" i="9"/>
  <c r="AA86" i="9"/>
  <c r="Z86" i="9"/>
  <c r="Y86" i="9"/>
  <c r="V86" i="9"/>
  <c r="W86" i="9" s="1"/>
  <c r="AC85" i="9"/>
  <c r="AB85" i="9"/>
  <c r="AA85" i="9"/>
  <c r="Z85" i="9"/>
  <c r="Y85" i="9"/>
  <c r="V85" i="9"/>
  <c r="W85" i="9" s="1"/>
  <c r="AC84" i="9"/>
  <c r="AB84" i="9"/>
  <c r="AA84" i="9"/>
  <c r="Z84" i="9"/>
  <c r="Y84" i="9"/>
  <c r="V84" i="9"/>
  <c r="W84" i="9" s="1"/>
  <c r="AC83" i="9"/>
  <c r="AB83" i="9"/>
  <c r="AA83" i="9"/>
  <c r="Z83" i="9"/>
  <c r="Y83" i="9"/>
  <c r="V83" i="9"/>
  <c r="W83" i="9" s="1"/>
  <c r="AC82" i="9"/>
  <c r="AB82" i="9"/>
  <c r="AA82" i="9"/>
  <c r="Z82" i="9"/>
  <c r="Y82" i="9"/>
  <c r="V82" i="9"/>
  <c r="W82" i="9" s="1"/>
  <c r="AC81" i="9"/>
  <c r="AB81" i="9"/>
  <c r="AA81" i="9"/>
  <c r="Z81" i="9"/>
  <c r="Y81" i="9"/>
  <c r="V81" i="9"/>
  <c r="W81" i="9" s="1"/>
  <c r="AC80" i="9"/>
  <c r="AB80" i="9"/>
  <c r="AA80" i="9"/>
  <c r="Z80" i="9"/>
  <c r="Y80" i="9"/>
  <c r="V80" i="9"/>
  <c r="W80" i="9" s="1"/>
  <c r="AC79" i="9"/>
  <c r="AB79" i="9"/>
  <c r="AA79" i="9"/>
  <c r="Z79" i="9"/>
  <c r="Y79" i="9"/>
  <c r="V79" i="9"/>
  <c r="W79" i="9" s="1"/>
  <c r="AC78" i="9"/>
  <c r="AB78" i="9"/>
  <c r="AA78" i="9"/>
  <c r="Z78" i="9"/>
  <c r="Y78" i="9"/>
  <c r="V78" i="9"/>
  <c r="W78" i="9" s="1"/>
  <c r="AC77" i="9"/>
  <c r="AB77" i="9"/>
  <c r="AA77" i="9"/>
  <c r="Z77" i="9"/>
  <c r="Y77" i="9"/>
  <c r="V77" i="9"/>
  <c r="W77" i="9" s="1"/>
  <c r="AC76" i="9"/>
  <c r="AB76" i="9"/>
  <c r="AA76" i="9"/>
  <c r="Z76" i="9"/>
  <c r="Y76" i="9"/>
  <c r="V76" i="9"/>
  <c r="W76" i="9" s="1"/>
  <c r="AC75" i="9"/>
  <c r="AB75" i="9"/>
  <c r="AA75" i="9"/>
  <c r="Z75" i="9"/>
  <c r="Y75" i="9"/>
  <c r="V75" i="9"/>
  <c r="W75" i="9" s="1"/>
  <c r="AC74" i="9"/>
  <c r="AB74" i="9"/>
  <c r="AA74" i="9"/>
  <c r="Z74" i="9"/>
  <c r="Y74" i="9"/>
  <c r="V74" i="9"/>
  <c r="W74" i="9" s="1"/>
  <c r="AC73" i="9"/>
  <c r="AB73" i="9"/>
  <c r="AA73" i="9"/>
  <c r="Z73" i="9"/>
  <c r="Y73" i="9"/>
  <c r="V73" i="9"/>
  <c r="W73" i="9" s="1"/>
  <c r="AC72" i="9"/>
  <c r="AB72" i="9"/>
  <c r="AA72" i="9"/>
  <c r="Z72" i="9"/>
  <c r="Y72" i="9"/>
  <c r="V72" i="9"/>
  <c r="W72" i="9" s="1"/>
  <c r="AC71" i="9"/>
  <c r="AB71" i="9"/>
  <c r="AA71" i="9"/>
  <c r="Z71" i="9"/>
  <c r="Y71" i="9"/>
  <c r="V71" i="9"/>
  <c r="W71" i="9" s="1"/>
  <c r="AC70" i="9"/>
  <c r="AB70" i="9"/>
  <c r="AA70" i="9"/>
  <c r="Z70" i="9"/>
  <c r="Y70" i="9"/>
  <c r="V70" i="9"/>
  <c r="W70" i="9" s="1"/>
  <c r="AC69" i="9"/>
  <c r="AB69" i="9"/>
  <c r="AA69" i="9"/>
  <c r="Z69" i="9"/>
  <c r="Y69" i="9"/>
  <c r="V69" i="9"/>
  <c r="W69" i="9" s="1"/>
  <c r="AC68" i="9"/>
  <c r="AB68" i="9"/>
  <c r="AA68" i="9"/>
  <c r="Z68" i="9"/>
  <c r="Y68" i="9"/>
  <c r="V68" i="9"/>
  <c r="W68" i="9" s="1"/>
  <c r="AC67" i="9"/>
  <c r="AB67" i="9"/>
  <c r="AA67" i="9"/>
  <c r="Z67" i="9"/>
  <c r="Y67" i="9"/>
  <c r="V67" i="9"/>
  <c r="W67" i="9" s="1"/>
  <c r="AC66" i="9"/>
  <c r="AB66" i="9"/>
  <c r="AA66" i="9"/>
  <c r="Z66" i="9"/>
  <c r="Y66" i="9"/>
  <c r="V66" i="9"/>
  <c r="W66" i="9" s="1"/>
  <c r="AC65" i="9"/>
  <c r="AB65" i="9"/>
  <c r="AA65" i="9"/>
  <c r="Z65" i="9"/>
  <c r="Y65" i="9"/>
  <c r="V65" i="9"/>
  <c r="W65" i="9" s="1"/>
  <c r="AC64" i="9"/>
  <c r="AB64" i="9"/>
  <c r="AA64" i="9"/>
  <c r="Z64" i="9"/>
  <c r="Y64" i="9"/>
  <c r="V64" i="9"/>
  <c r="W64" i="9" s="1"/>
  <c r="AC63" i="9"/>
  <c r="AB63" i="9"/>
  <c r="AA63" i="9"/>
  <c r="Z63" i="9"/>
  <c r="Y63" i="9"/>
  <c r="V63" i="9"/>
  <c r="W63" i="9" s="1"/>
  <c r="AC62" i="9"/>
  <c r="AB62" i="9"/>
  <c r="AA62" i="9"/>
  <c r="Z62" i="9"/>
  <c r="Y62" i="9"/>
  <c r="V62" i="9"/>
  <c r="W62" i="9" s="1"/>
  <c r="AC61" i="9"/>
  <c r="AB61" i="9"/>
  <c r="AA61" i="9"/>
  <c r="Z61" i="9"/>
  <c r="Y61" i="9"/>
  <c r="V61" i="9"/>
  <c r="W61" i="9" s="1"/>
  <c r="AC60" i="9"/>
  <c r="AB60" i="9"/>
  <c r="AA60" i="9"/>
  <c r="Z60" i="9"/>
  <c r="Y60" i="9"/>
  <c r="V60" i="9"/>
  <c r="W60" i="9" s="1"/>
  <c r="AC59" i="9"/>
  <c r="AB59" i="9"/>
  <c r="AA59" i="9"/>
  <c r="Z59" i="9"/>
  <c r="Y59" i="9"/>
  <c r="V59" i="9"/>
  <c r="W59" i="9" s="1"/>
  <c r="AC58" i="9"/>
  <c r="AB58" i="9"/>
  <c r="AA58" i="9"/>
  <c r="Z58" i="9"/>
  <c r="Y58" i="9"/>
  <c r="V58" i="9"/>
  <c r="W58" i="9" s="1"/>
  <c r="AC57" i="9"/>
  <c r="AB57" i="9"/>
  <c r="AA57" i="9"/>
  <c r="Z57" i="9"/>
  <c r="Y57" i="9"/>
  <c r="V57" i="9"/>
  <c r="W57" i="9" s="1"/>
  <c r="AC56" i="9"/>
  <c r="AB56" i="9"/>
  <c r="AA56" i="9"/>
  <c r="Z56" i="9"/>
  <c r="Y56" i="9"/>
  <c r="V56" i="9"/>
  <c r="W56" i="9" s="1"/>
  <c r="AC55" i="9"/>
  <c r="AB55" i="9"/>
  <c r="AA55" i="9"/>
  <c r="Z55" i="9"/>
  <c r="Y55" i="9"/>
  <c r="V55" i="9"/>
  <c r="W55" i="9" s="1"/>
  <c r="AC54" i="9"/>
  <c r="AB54" i="9"/>
  <c r="AA54" i="9"/>
  <c r="Z54" i="9"/>
  <c r="Y54" i="9"/>
  <c r="V54" i="9"/>
  <c r="W54" i="9" s="1"/>
  <c r="AC53" i="9"/>
  <c r="AB53" i="9"/>
  <c r="AA53" i="9"/>
  <c r="Z53" i="9"/>
  <c r="Y53" i="9"/>
  <c r="V53" i="9"/>
  <c r="W53" i="9" s="1"/>
  <c r="AC52" i="9"/>
  <c r="AB52" i="9"/>
  <c r="AA52" i="9"/>
  <c r="Z52" i="9"/>
  <c r="Y52" i="9"/>
  <c r="V52" i="9"/>
  <c r="W52" i="9" s="1"/>
  <c r="AC51" i="9"/>
  <c r="AB51" i="9"/>
  <c r="AA51" i="9"/>
  <c r="Z51" i="9"/>
  <c r="Y51" i="9"/>
  <c r="V51" i="9"/>
  <c r="W51" i="9" s="1"/>
  <c r="AC50" i="9"/>
  <c r="AB50" i="9"/>
  <c r="AA50" i="9"/>
  <c r="Z50" i="9"/>
  <c r="Y50" i="9"/>
  <c r="V50" i="9"/>
  <c r="W50" i="9" s="1"/>
  <c r="AC49" i="9"/>
  <c r="AB49" i="9"/>
  <c r="AA49" i="9"/>
  <c r="Z49" i="9"/>
  <c r="Y49" i="9"/>
  <c r="V49" i="9"/>
  <c r="W49" i="9" s="1"/>
  <c r="AC48" i="9"/>
  <c r="AB48" i="9"/>
  <c r="AA48" i="9"/>
  <c r="Z48" i="9"/>
  <c r="Y48" i="9"/>
  <c r="V48" i="9"/>
  <c r="W48" i="9" s="1"/>
  <c r="AC47" i="9"/>
  <c r="AB47" i="9"/>
  <c r="AA47" i="9"/>
  <c r="Z47" i="9"/>
  <c r="Y47" i="9"/>
  <c r="V47" i="9"/>
  <c r="W47" i="9" s="1"/>
  <c r="AC46" i="9"/>
  <c r="AB46" i="9"/>
  <c r="AA46" i="9"/>
  <c r="Z46" i="9"/>
  <c r="Y46" i="9"/>
  <c r="V46" i="9"/>
  <c r="W46" i="9" s="1"/>
  <c r="AC45" i="9"/>
  <c r="AB45" i="9"/>
  <c r="AA45" i="9"/>
  <c r="Z45" i="9"/>
  <c r="Y45" i="9"/>
  <c r="V45" i="9"/>
  <c r="W45" i="9" s="1"/>
  <c r="AC44" i="9"/>
  <c r="AB44" i="9"/>
  <c r="AA44" i="9"/>
  <c r="Z44" i="9"/>
  <c r="Y44" i="9"/>
  <c r="V44" i="9"/>
  <c r="W44" i="9" s="1"/>
  <c r="AC43" i="9"/>
  <c r="AB43" i="9"/>
  <c r="AA43" i="9"/>
  <c r="Z43" i="9"/>
  <c r="Y43" i="9"/>
  <c r="V43" i="9"/>
  <c r="W43" i="9" s="1"/>
  <c r="AC42" i="9"/>
  <c r="AB42" i="9"/>
  <c r="AA42" i="9"/>
  <c r="Z42" i="9"/>
  <c r="Y42" i="9"/>
  <c r="V42" i="9"/>
  <c r="W42" i="9" s="1"/>
  <c r="AC41" i="9"/>
  <c r="AB41" i="9"/>
  <c r="AA41" i="9"/>
  <c r="Z41" i="9"/>
  <c r="Y41" i="9"/>
  <c r="V41" i="9"/>
  <c r="W41" i="9" s="1"/>
  <c r="AC40" i="9"/>
  <c r="AB40" i="9"/>
  <c r="AA40" i="9"/>
  <c r="Z40" i="9"/>
  <c r="Y40" i="9"/>
  <c r="V40" i="9"/>
  <c r="W40" i="9" s="1"/>
  <c r="AC39" i="9"/>
  <c r="AB39" i="9"/>
  <c r="AA39" i="9"/>
  <c r="Z39" i="9"/>
  <c r="Y39" i="9"/>
  <c r="V39" i="9"/>
  <c r="W39" i="9" s="1"/>
  <c r="AC38" i="9"/>
  <c r="AB38" i="9"/>
  <c r="AA38" i="9"/>
  <c r="Z38" i="9"/>
  <c r="Y38" i="9"/>
  <c r="V38" i="9"/>
  <c r="W38" i="9" s="1"/>
  <c r="AC37" i="9"/>
  <c r="AB37" i="9"/>
  <c r="AA37" i="9"/>
  <c r="Z37" i="9"/>
  <c r="Y37" i="9"/>
  <c r="V37" i="9"/>
  <c r="W37" i="9" s="1"/>
  <c r="AC36" i="9"/>
  <c r="AB36" i="9"/>
  <c r="AA36" i="9"/>
  <c r="Z36" i="9"/>
  <c r="Y36" i="9"/>
  <c r="V36" i="9"/>
  <c r="W36" i="9" s="1"/>
  <c r="AC35" i="9"/>
  <c r="AB35" i="9"/>
  <c r="AA35" i="9"/>
  <c r="Z35" i="9"/>
  <c r="Y35" i="9"/>
  <c r="V35" i="9"/>
  <c r="W35" i="9" s="1"/>
  <c r="AC34" i="9"/>
  <c r="AB34" i="9"/>
  <c r="AA34" i="9"/>
  <c r="Z34" i="9"/>
  <c r="Y34" i="9"/>
  <c r="V34" i="9"/>
  <c r="W34" i="9" s="1"/>
  <c r="AC33" i="9"/>
  <c r="AB33" i="9"/>
  <c r="AA33" i="9"/>
  <c r="Z33" i="9"/>
  <c r="Y33" i="9"/>
  <c r="V33" i="9"/>
  <c r="W33" i="9" s="1"/>
  <c r="AC32" i="9"/>
  <c r="AB32" i="9"/>
  <c r="AA32" i="9"/>
  <c r="Z32" i="9"/>
  <c r="Y32" i="9"/>
  <c r="V32" i="9"/>
  <c r="W32" i="9" s="1"/>
  <c r="AC31" i="9"/>
  <c r="AB31" i="9"/>
  <c r="AA31" i="9"/>
  <c r="Z31" i="9"/>
  <c r="Y31" i="9"/>
  <c r="V31" i="9"/>
  <c r="W31" i="9" s="1"/>
  <c r="AC30" i="9"/>
  <c r="AB30" i="9"/>
  <c r="AA30" i="9"/>
  <c r="Z30" i="9"/>
  <c r="Y30" i="9"/>
  <c r="V30" i="9"/>
  <c r="W30" i="9" s="1"/>
  <c r="AC29" i="9"/>
  <c r="AB29" i="9"/>
  <c r="AA29" i="9"/>
  <c r="Z29" i="9"/>
  <c r="Y29" i="9"/>
  <c r="V29" i="9"/>
  <c r="W29" i="9" s="1"/>
  <c r="AC28" i="9"/>
  <c r="AB28" i="9"/>
  <c r="AA28" i="9"/>
  <c r="Z28" i="9"/>
  <c r="Y28" i="9"/>
  <c r="V28" i="9"/>
  <c r="W28" i="9" s="1"/>
  <c r="AC27" i="9"/>
  <c r="AB27" i="9"/>
  <c r="AA27" i="9"/>
  <c r="Z27" i="9"/>
  <c r="Y27" i="9"/>
  <c r="V27" i="9"/>
  <c r="W27" i="9" s="1"/>
  <c r="AC26" i="9"/>
  <c r="AB26" i="9"/>
  <c r="AA26" i="9"/>
  <c r="Z26" i="9"/>
  <c r="Y26" i="9"/>
  <c r="V26" i="9"/>
  <c r="W26" i="9" s="1"/>
  <c r="AC25" i="9"/>
  <c r="AB25" i="9"/>
  <c r="AA25" i="9"/>
  <c r="Z25" i="9"/>
  <c r="Y25" i="9"/>
  <c r="V25" i="9"/>
  <c r="W25" i="9" s="1"/>
  <c r="AC24" i="9"/>
  <c r="AB24" i="9"/>
  <c r="AA24" i="9"/>
  <c r="Z24" i="9"/>
  <c r="Y24" i="9"/>
  <c r="V24" i="9"/>
  <c r="W24" i="9" s="1"/>
  <c r="AC23" i="9"/>
  <c r="AB23" i="9"/>
  <c r="AA23" i="9"/>
  <c r="Z23" i="9"/>
  <c r="Y23" i="9"/>
  <c r="V23" i="9"/>
  <c r="W23" i="9" s="1"/>
  <c r="AC22" i="9"/>
  <c r="AB22" i="9"/>
  <c r="AA22" i="9"/>
  <c r="Z22" i="9"/>
  <c r="Y22" i="9"/>
  <c r="V22" i="9"/>
  <c r="AC21" i="9"/>
  <c r="AB21" i="9"/>
  <c r="AA21" i="9"/>
  <c r="Z21" i="9"/>
  <c r="Y21" i="9"/>
  <c r="V21" i="9"/>
  <c r="W21" i="9" s="1"/>
  <c r="AC20" i="9"/>
  <c r="AB20" i="9"/>
  <c r="AA20" i="9"/>
  <c r="Z20" i="9"/>
  <c r="Y20" i="9"/>
  <c r="V20" i="9"/>
  <c r="W20" i="9" s="1"/>
  <c r="AC19" i="9"/>
  <c r="AB19" i="9"/>
  <c r="AA19" i="9"/>
  <c r="Z19" i="9"/>
  <c r="Y19" i="9"/>
  <c r="W19" i="9"/>
  <c r="AC18" i="9"/>
  <c r="AB18" i="9"/>
  <c r="AA18" i="9"/>
  <c r="Z18" i="9"/>
  <c r="Y18" i="9"/>
  <c r="V18" i="9"/>
  <c r="W18" i="9" s="1"/>
  <c r="AB17" i="9"/>
  <c r="AA17" i="9"/>
  <c r="Z17" i="9"/>
  <c r="Y17" i="9"/>
  <c r="V17" i="9"/>
  <c r="W17" i="9" s="1"/>
  <c r="AC16" i="9"/>
  <c r="AB16" i="9"/>
  <c r="AA16" i="9"/>
  <c r="Z16" i="9"/>
  <c r="Y16" i="9"/>
  <c r="V16" i="9"/>
  <c r="W16" i="9" s="1"/>
  <c r="E16" i="9"/>
  <c r="X15" i="9"/>
  <c r="X13" i="9"/>
  <c r="X12" i="9"/>
  <c r="C15" i="8"/>
  <c r="D14" i="8"/>
  <c r="D13" i="8"/>
  <c r="D12" i="8"/>
  <c r="D11" i="8"/>
  <c r="D10" i="8"/>
  <c r="D9" i="8"/>
  <c r="D8" i="8"/>
  <c r="D6" i="8"/>
  <c r="D5" i="8"/>
  <c r="Y22" i="11" l="1"/>
  <c r="Z22" i="11" s="1"/>
  <c r="Y293" i="11"/>
  <c r="Z293" i="11" s="1"/>
  <c r="Y38" i="11"/>
  <c r="Z38" i="11" s="1"/>
  <c r="Y18" i="11"/>
  <c r="Z18" i="11" s="1"/>
  <c r="Y289" i="11"/>
  <c r="Z289" i="11" s="1"/>
  <c r="Y285" i="11"/>
  <c r="Z285" i="11" s="1"/>
  <c r="Y301" i="11"/>
  <c r="Z301" i="11" s="1"/>
  <c r="Y15" i="11"/>
  <c r="Z15" i="11" s="1"/>
  <c r="Y36" i="11"/>
  <c r="Z36" i="11" s="1"/>
  <c r="Y50" i="11"/>
  <c r="Z50" i="11" s="1"/>
  <c r="Y66" i="11"/>
  <c r="Z66" i="11" s="1"/>
  <c r="Y108" i="11"/>
  <c r="Z108" i="11" s="1"/>
  <c r="Y48" i="11"/>
  <c r="Z48" i="11" s="1"/>
  <c r="Y277" i="11"/>
  <c r="Z277" i="11" s="1"/>
  <c r="Y295" i="11"/>
  <c r="Z295" i="11" s="1"/>
  <c r="Y67" i="11"/>
  <c r="Z67" i="11" s="1"/>
  <c r="Y69" i="11"/>
  <c r="Z69" i="11" s="1"/>
  <c r="Y72" i="11"/>
  <c r="Z72" i="11" s="1"/>
  <c r="Y152" i="11"/>
  <c r="Z152" i="11" s="1"/>
  <c r="Y194" i="11"/>
  <c r="Z194" i="11" s="1"/>
  <c r="Y278" i="11"/>
  <c r="Z278" i="11" s="1"/>
  <c r="O11" i="12"/>
  <c r="Q11" i="12" s="1"/>
  <c r="Q10" i="12" s="1"/>
  <c r="Y9" i="11"/>
  <c r="Z9" i="11" s="1"/>
  <c r="Y136" i="11"/>
  <c r="Z136" i="11" s="1"/>
  <c r="Y168" i="11"/>
  <c r="Z168" i="11" s="1"/>
  <c r="Y188" i="11"/>
  <c r="Z188" i="11" s="1"/>
  <c r="Y88" i="11"/>
  <c r="Z88" i="11" s="1"/>
  <c r="Y223" i="11"/>
  <c r="Z223" i="11" s="1"/>
  <c r="Y156" i="11"/>
  <c r="Z156" i="11" s="1"/>
  <c r="Y26" i="11"/>
  <c r="Z26" i="11" s="1"/>
  <c r="Y35" i="11"/>
  <c r="Z35" i="11" s="1"/>
  <c r="Y41" i="11"/>
  <c r="Z41" i="11" s="1"/>
  <c r="Y53" i="11"/>
  <c r="Z53" i="11" s="1"/>
  <c r="Y55" i="11"/>
  <c r="Z55" i="11" s="1"/>
  <c r="Y101" i="11"/>
  <c r="Z101" i="11" s="1"/>
  <c r="Y140" i="11"/>
  <c r="Z140" i="11" s="1"/>
  <c r="Y184" i="11"/>
  <c r="Z184" i="11" s="1"/>
  <c r="Y202" i="11"/>
  <c r="Z202" i="11" s="1"/>
  <c r="Y243" i="11"/>
  <c r="Z243" i="11" s="1"/>
  <c r="Y14" i="11"/>
  <c r="Z14" i="11" s="1"/>
  <c r="Y19" i="11"/>
  <c r="Z19" i="11" s="1"/>
  <c r="Y32" i="11"/>
  <c r="Z32" i="11" s="1"/>
  <c r="Y81" i="11"/>
  <c r="Z81" i="11" s="1"/>
  <c r="Y104" i="11"/>
  <c r="Z104" i="11" s="1"/>
  <c r="Y124" i="11"/>
  <c r="Z124" i="11" s="1"/>
  <c r="Y172" i="11"/>
  <c r="Z172" i="11" s="1"/>
  <c r="Y203" i="11"/>
  <c r="Z203" i="11" s="1"/>
  <c r="Y215" i="11"/>
  <c r="Z215" i="11" s="1"/>
  <c r="Y234" i="11"/>
  <c r="Z234" i="11" s="1"/>
  <c r="P15" i="11"/>
  <c r="P41" i="11"/>
  <c r="Y226" i="11"/>
  <c r="Z226" i="11" s="1"/>
  <c r="Y242" i="11"/>
  <c r="Z242" i="11" s="1"/>
  <c r="P278" i="11"/>
  <c r="Y10" i="11"/>
  <c r="Z10" i="11" s="1"/>
  <c r="P14" i="11"/>
  <c r="P18" i="11"/>
  <c r="Y31" i="11"/>
  <c r="Z31" i="11" s="1"/>
  <c r="P32" i="11"/>
  <c r="Y54" i="11"/>
  <c r="Z54" i="11" s="1"/>
  <c r="P55" i="11"/>
  <c r="Y57" i="11"/>
  <c r="Z57" i="11" s="1"/>
  <c r="Y64" i="11"/>
  <c r="Z64" i="11" s="1"/>
  <c r="P81" i="11"/>
  <c r="Y92" i="11"/>
  <c r="Z92" i="11" s="1"/>
  <c r="Y97" i="11"/>
  <c r="Z97" i="11" s="1"/>
  <c r="Y133" i="11"/>
  <c r="Z133" i="11" s="1"/>
  <c r="Y148" i="11"/>
  <c r="Z148" i="11" s="1"/>
  <c r="Y160" i="11"/>
  <c r="Z160" i="11" s="1"/>
  <c r="Y176" i="11"/>
  <c r="Z176" i="11" s="1"/>
  <c r="Y190" i="11"/>
  <c r="Z190" i="11" s="1"/>
  <c r="Y204" i="11"/>
  <c r="Z204" i="11" s="1"/>
  <c r="Y230" i="11"/>
  <c r="Z230" i="11" s="1"/>
  <c r="Y250" i="11"/>
  <c r="Z250" i="11" s="1"/>
  <c r="Y258" i="11"/>
  <c r="Z258" i="11" s="1"/>
  <c r="Y267" i="11"/>
  <c r="Z267" i="11" s="1"/>
  <c r="Y294" i="11"/>
  <c r="Z294" i="11" s="1"/>
  <c r="P295" i="11"/>
  <c r="P26" i="11"/>
  <c r="Y213" i="11"/>
  <c r="Z213" i="11" s="1"/>
  <c r="P234" i="11"/>
  <c r="Y286" i="11"/>
  <c r="Z286" i="11" s="1"/>
  <c r="P10" i="11"/>
  <c r="Y16" i="11"/>
  <c r="Z16" i="11" s="1"/>
  <c r="Y20" i="11"/>
  <c r="Z20" i="11" s="1"/>
  <c r="Y25" i="11"/>
  <c r="Z25" i="11" s="1"/>
  <c r="Y30" i="11"/>
  <c r="Z30" i="11" s="1"/>
  <c r="P31" i="11"/>
  <c r="Y34" i="11"/>
  <c r="Z34" i="11" s="1"/>
  <c r="Y39" i="11"/>
  <c r="Z39" i="11" s="1"/>
  <c r="Y51" i="11"/>
  <c r="Z51" i="11" s="1"/>
  <c r="P54" i="11"/>
  <c r="P57" i="11"/>
  <c r="Y85" i="11"/>
  <c r="Z85" i="11" s="1"/>
  <c r="X92" i="11"/>
  <c r="P97" i="11"/>
  <c r="Y117" i="11"/>
  <c r="Z117" i="11" s="1"/>
  <c r="P133" i="11"/>
  <c r="Y143" i="11"/>
  <c r="Z143" i="11" s="1"/>
  <c r="Y144" i="11"/>
  <c r="Z144" i="11" s="1"/>
  <c r="Y164" i="11"/>
  <c r="Z164" i="11" s="1"/>
  <c r="Y180" i="11"/>
  <c r="Z180" i="11" s="1"/>
  <c r="Y191" i="11"/>
  <c r="Z191" i="11" s="1"/>
  <c r="Y222" i="11"/>
  <c r="Z222" i="11" s="1"/>
  <c r="P230" i="11"/>
  <c r="Y245" i="11"/>
  <c r="Z245" i="11" s="1"/>
  <c r="Y259" i="11"/>
  <c r="Z259" i="11" s="1"/>
  <c r="Y279" i="11"/>
  <c r="Z279" i="11" s="1"/>
  <c r="P294" i="11"/>
  <c r="Y147" i="11"/>
  <c r="Z147" i="11" s="1"/>
  <c r="X147" i="11"/>
  <c r="Y159" i="11"/>
  <c r="Z159" i="11" s="1"/>
  <c r="X159" i="11"/>
  <c r="Y219" i="11"/>
  <c r="Z219" i="11" s="1"/>
  <c r="P219" i="11"/>
  <c r="Y255" i="11"/>
  <c r="Z255" i="11" s="1"/>
  <c r="P255" i="11"/>
  <c r="Y266" i="11"/>
  <c r="Z266" i="11" s="1"/>
  <c r="P266" i="11"/>
  <c r="Y13" i="11"/>
  <c r="Z13" i="11" s="1"/>
  <c r="Y17" i="11"/>
  <c r="Z17" i="11" s="1"/>
  <c r="P19" i="11"/>
  <c r="P20" i="11"/>
  <c r="P22" i="11"/>
  <c r="Y23" i="11"/>
  <c r="Z23" i="11" s="1"/>
  <c r="Y24" i="11"/>
  <c r="Z24" i="11" s="1"/>
  <c r="Y29" i="11"/>
  <c r="Z29" i="11" s="1"/>
  <c r="Y33" i="11"/>
  <c r="Z33" i="11" s="1"/>
  <c r="P35" i="11"/>
  <c r="P36" i="11"/>
  <c r="P38" i="11"/>
  <c r="Y44" i="11"/>
  <c r="Z44" i="11" s="1"/>
  <c r="Y46" i="11"/>
  <c r="Z46" i="11" s="1"/>
  <c r="Y47" i="11"/>
  <c r="Z47" i="11" s="1"/>
  <c r="Y49" i="11"/>
  <c r="Z49" i="11" s="1"/>
  <c r="P50" i="11"/>
  <c r="P51" i="11"/>
  <c r="P53" i="11"/>
  <c r="Y60" i="11"/>
  <c r="Z60" i="11" s="1"/>
  <c r="Y62" i="11"/>
  <c r="Z62" i="11" s="1"/>
  <c r="Y63" i="11"/>
  <c r="Z63" i="11" s="1"/>
  <c r="Y65" i="11"/>
  <c r="Z65" i="11" s="1"/>
  <c r="P66" i="11"/>
  <c r="P67" i="11"/>
  <c r="P69" i="11"/>
  <c r="Y73" i="11"/>
  <c r="Z73" i="11" s="1"/>
  <c r="Y76" i="11"/>
  <c r="Z76" i="11" s="1"/>
  <c r="P85" i="11"/>
  <c r="Y89" i="11"/>
  <c r="Z89" i="11" s="1"/>
  <c r="Y105" i="11"/>
  <c r="Z105" i="11" s="1"/>
  <c r="P105" i="11"/>
  <c r="P117" i="11"/>
  <c r="X143" i="11"/>
  <c r="Y163" i="11"/>
  <c r="Z163" i="11" s="1"/>
  <c r="X163" i="11"/>
  <c r="Y179" i="11"/>
  <c r="Z179" i="11" s="1"/>
  <c r="X179" i="11"/>
  <c r="P195" i="11"/>
  <c r="Y195" i="11"/>
  <c r="Z195" i="11" s="1"/>
  <c r="X262" i="11"/>
  <c r="Y262" i="11"/>
  <c r="Z262" i="11" s="1"/>
  <c r="Y274" i="11"/>
  <c r="Z274" i="11" s="1"/>
  <c r="P274" i="11"/>
  <c r="Y275" i="11"/>
  <c r="Z275" i="11" s="1"/>
  <c r="Y290" i="11"/>
  <c r="Z290" i="11" s="1"/>
  <c r="P290" i="11"/>
  <c r="Y291" i="11"/>
  <c r="Z291" i="11" s="1"/>
  <c r="W8" i="11"/>
  <c r="X8" i="11" s="1"/>
  <c r="P132" i="11"/>
  <c r="Y132" i="11"/>
  <c r="Z132" i="11" s="1"/>
  <c r="Y175" i="11"/>
  <c r="Z175" i="11" s="1"/>
  <c r="X175" i="11"/>
  <c r="Y238" i="11"/>
  <c r="Z238" i="11" s="1"/>
  <c r="P238" i="11"/>
  <c r="X246" i="11"/>
  <c r="Y246" i="11"/>
  <c r="Z246" i="11" s="1"/>
  <c r="P23" i="11"/>
  <c r="P24" i="11"/>
  <c r="Y40" i="11"/>
  <c r="Z40" i="11" s="1"/>
  <c r="Y42" i="11"/>
  <c r="Z42" i="11" s="1"/>
  <c r="Y43" i="11"/>
  <c r="Z43" i="11" s="1"/>
  <c r="Y45" i="11"/>
  <c r="Z45" i="11" s="1"/>
  <c r="P46" i="11"/>
  <c r="P47" i="11"/>
  <c r="Y56" i="11"/>
  <c r="Z56" i="11" s="1"/>
  <c r="Y58" i="11"/>
  <c r="Z58" i="11" s="1"/>
  <c r="Y59" i="11"/>
  <c r="Z59" i="11" s="1"/>
  <c r="Y61" i="11"/>
  <c r="Z61" i="11" s="1"/>
  <c r="P62" i="11"/>
  <c r="P63" i="11"/>
  <c r="Y71" i="11"/>
  <c r="Z71" i="11" s="1"/>
  <c r="P73" i="11"/>
  <c r="Y77" i="11"/>
  <c r="Z77" i="11" s="1"/>
  <c r="Y80" i="11"/>
  <c r="Z80" i="11" s="1"/>
  <c r="P89" i="11"/>
  <c r="Y93" i="11"/>
  <c r="Z93" i="11" s="1"/>
  <c r="Y96" i="11"/>
  <c r="Z96" i="11" s="1"/>
  <c r="P101" i="11"/>
  <c r="P116" i="11"/>
  <c r="Y116" i="11"/>
  <c r="Z116" i="11" s="1"/>
  <c r="Y120" i="11"/>
  <c r="Z120" i="11" s="1"/>
  <c r="Y137" i="11"/>
  <c r="Z137" i="11" s="1"/>
  <c r="P137" i="11"/>
  <c r="Y167" i="11"/>
  <c r="Z167" i="11" s="1"/>
  <c r="X167" i="11"/>
  <c r="Y183" i="11"/>
  <c r="Z183" i="11" s="1"/>
  <c r="X183" i="11"/>
  <c r="X197" i="11"/>
  <c r="Y197" i="11"/>
  <c r="Z197" i="11" s="1"/>
  <c r="Y239" i="11"/>
  <c r="Z239" i="11" s="1"/>
  <c r="P239" i="11"/>
  <c r="Y254" i="11"/>
  <c r="Z254" i="11" s="1"/>
  <c r="P254" i="11"/>
  <c r="X270" i="11"/>
  <c r="Y270" i="11"/>
  <c r="Z270" i="11" s="1"/>
  <c r="X282" i="11"/>
  <c r="Y282" i="11"/>
  <c r="Z282" i="11" s="1"/>
  <c r="Y11" i="11"/>
  <c r="Z11" i="11" s="1"/>
  <c r="Y21" i="11"/>
  <c r="Z21" i="11" s="1"/>
  <c r="Y27" i="11"/>
  <c r="Z27" i="11" s="1"/>
  <c r="Y37" i="11"/>
  <c r="Z37" i="11" s="1"/>
  <c r="Y52" i="11"/>
  <c r="Z52" i="11" s="1"/>
  <c r="Y68" i="11"/>
  <c r="Z68" i="11" s="1"/>
  <c r="Y84" i="11"/>
  <c r="Z84" i="11" s="1"/>
  <c r="P100" i="11"/>
  <c r="Y100" i="11"/>
  <c r="Z100" i="11" s="1"/>
  <c r="Y121" i="11"/>
  <c r="Z121" i="11" s="1"/>
  <c r="P121" i="11"/>
  <c r="Y151" i="11"/>
  <c r="Z151" i="11" s="1"/>
  <c r="X151" i="11"/>
  <c r="Y155" i="11"/>
  <c r="Z155" i="11" s="1"/>
  <c r="X155" i="11"/>
  <c r="Y171" i="11"/>
  <c r="Z171" i="11" s="1"/>
  <c r="X171" i="11"/>
  <c r="Y187" i="11"/>
  <c r="Z187" i="11" s="1"/>
  <c r="X187" i="11"/>
  <c r="Y206" i="11"/>
  <c r="Z206" i="11" s="1"/>
  <c r="P206" i="11"/>
  <c r="Y210" i="11"/>
  <c r="Z210" i="11" s="1"/>
  <c r="P210" i="11"/>
  <c r="Y227" i="11"/>
  <c r="Z227" i="11" s="1"/>
  <c r="Y287" i="11"/>
  <c r="Z287" i="11" s="1"/>
  <c r="Y298" i="11"/>
  <c r="Z298" i="11" s="1"/>
  <c r="Y109" i="11"/>
  <c r="Z109" i="11" s="1"/>
  <c r="Y112" i="11"/>
  <c r="Z112" i="11" s="1"/>
  <c r="Y125" i="11"/>
  <c r="Z125" i="11" s="1"/>
  <c r="Y128" i="11"/>
  <c r="Z128" i="11" s="1"/>
  <c r="Y142" i="11"/>
  <c r="Z142" i="11" s="1"/>
  <c r="Y146" i="11"/>
  <c r="Z146" i="11" s="1"/>
  <c r="Y150" i="11"/>
  <c r="Z150" i="11" s="1"/>
  <c r="Y154" i="11"/>
  <c r="Z154" i="11" s="1"/>
  <c r="Y158" i="11"/>
  <c r="Z158" i="11" s="1"/>
  <c r="Y162" i="11"/>
  <c r="Z162" i="11" s="1"/>
  <c r="Y166" i="11"/>
  <c r="Z166" i="11" s="1"/>
  <c r="Y170" i="11"/>
  <c r="Z170" i="11" s="1"/>
  <c r="Y174" i="11"/>
  <c r="Z174" i="11" s="1"/>
  <c r="Y178" i="11"/>
  <c r="Z178" i="11" s="1"/>
  <c r="Y182" i="11"/>
  <c r="Z182" i="11" s="1"/>
  <c r="Y186" i="11"/>
  <c r="Z186" i="11" s="1"/>
  <c r="P191" i="11"/>
  <c r="P194" i="11"/>
  <c r="Y199" i="11"/>
  <c r="Z199" i="11" s="1"/>
  <c r="P203" i="11"/>
  <c r="Y207" i="11"/>
  <c r="Z207" i="11" s="1"/>
  <c r="Y211" i="11"/>
  <c r="Z211" i="11" s="1"/>
  <c r="Y214" i="11"/>
  <c r="Z214" i="11" s="1"/>
  <c r="P215" i="11"/>
  <c r="P243" i="11"/>
  <c r="Y247" i="11"/>
  <c r="Z247" i="11" s="1"/>
  <c r="P259" i="11"/>
  <c r="Y263" i="11"/>
  <c r="Z263" i="11" s="1"/>
  <c r="Y271" i="11"/>
  <c r="Z271" i="11" s="1"/>
  <c r="Y283" i="11"/>
  <c r="Z283" i="11" s="1"/>
  <c r="Y299" i="11"/>
  <c r="Z299" i="11" s="1"/>
  <c r="P109" i="11"/>
  <c r="Y113" i="11"/>
  <c r="Z113" i="11" s="1"/>
  <c r="P125" i="11"/>
  <c r="Y129" i="11"/>
  <c r="Z129" i="11" s="1"/>
  <c r="Y141" i="11"/>
  <c r="Z141" i="11" s="1"/>
  <c r="P142" i="11"/>
  <c r="Y145" i="11"/>
  <c r="Z145" i="11" s="1"/>
  <c r="P146" i="11"/>
  <c r="Y149" i="11"/>
  <c r="Z149" i="11" s="1"/>
  <c r="P150" i="11"/>
  <c r="Y153" i="11"/>
  <c r="Z153" i="11" s="1"/>
  <c r="P154" i="11"/>
  <c r="Y157" i="11"/>
  <c r="Z157" i="11" s="1"/>
  <c r="Y161" i="11"/>
  <c r="Z161" i="11" s="1"/>
  <c r="Y165" i="11"/>
  <c r="Z165" i="11" s="1"/>
  <c r="Y169" i="11"/>
  <c r="Z169" i="11" s="1"/>
  <c r="Y173" i="11"/>
  <c r="Z173" i="11" s="1"/>
  <c r="Y177" i="11"/>
  <c r="Z177" i="11" s="1"/>
  <c r="Y181" i="11"/>
  <c r="Z181" i="11" s="1"/>
  <c r="Y185" i="11"/>
  <c r="Z185" i="11" s="1"/>
  <c r="Y198" i="11"/>
  <c r="Z198" i="11" s="1"/>
  <c r="P199" i="11"/>
  <c r="Y218" i="11"/>
  <c r="Z218" i="11" s="1"/>
  <c r="Y231" i="11"/>
  <c r="Z231" i="11" s="1"/>
  <c r="Y235" i="11"/>
  <c r="Z235" i="11" s="1"/>
  <c r="P247" i="11"/>
  <c r="Y251" i="11"/>
  <c r="Z251" i="11" s="1"/>
  <c r="Y281" i="11"/>
  <c r="Z281" i="11" s="1"/>
  <c r="Y297" i="11"/>
  <c r="Z297" i="11" s="1"/>
  <c r="F7" i="10"/>
  <c r="G7" i="10"/>
  <c r="G31" i="10"/>
  <c r="F31" i="10"/>
  <c r="F32" i="10"/>
  <c r="I6" i="10"/>
  <c r="G32" i="10"/>
  <c r="H6" i="10"/>
  <c r="I31" i="10"/>
  <c r="F6" i="10"/>
  <c r="G6" i="10"/>
  <c r="AC12" i="9"/>
  <c r="AA13" i="9"/>
  <c r="AC13" i="9"/>
  <c r="Y15" i="9"/>
  <c r="Y13" i="9"/>
  <c r="V13" i="9"/>
  <c r="AC15" i="9"/>
  <c r="V15" i="9"/>
  <c r="V12" i="9"/>
  <c r="AB12" i="9"/>
  <c r="X14" i="9"/>
  <c r="AA12" i="9"/>
  <c r="Z13" i="9"/>
  <c r="X75" i="11"/>
  <c r="Y75" i="11"/>
  <c r="Z75" i="11" s="1"/>
  <c r="Y78" i="11"/>
  <c r="Z78" i="11" s="1"/>
  <c r="P78" i="11"/>
  <c r="Y107" i="11"/>
  <c r="Z107" i="11" s="1"/>
  <c r="X107" i="11"/>
  <c r="Y110" i="11"/>
  <c r="Z110" i="11" s="1"/>
  <c r="P110" i="11"/>
  <c r="X83" i="11"/>
  <c r="Y83" i="11"/>
  <c r="Z83" i="11" s="1"/>
  <c r="Y86" i="11"/>
  <c r="Z86" i="11" s="1"/>
  <c r="P86" i="11"/>
  <c r="X115" i="11"/>
  <c r="Y115" i="11"/>
  <c r="Z115" i="11" s="1"/>
  <c r="P118" i="11"/>
  <c r="Y118" i="11"/>
  <c r="Z118" i="11" s="1"/>
  <c r="P11" i="11"/>
  <c r="P27" i="11"/>
  <c r="P74" i="11"/>
  <c r="Y74" i="11"/>
  <c r="Z74" i="11" s="1"/>
  <c r="X103" i="11"/>
  <c r="Y103" i="11"/>
  <c r="Z103" i="11" s="1"/>
  <c r="P106" i="11"/>
  <c r="Y106" i="11"/>
  <c r="Z106" i="11" s="1"/>
  <c r="X135" i="11"/>
  <c r="Y135" i="11"/>
  <c r="Z135" i="11" s="1"/>
  <c r="Y138" i="11"/>
  <c r="Z138" i="11" s="1"/>
  <c r="P138" i="11"/>
  <c r="P98" i="11"/>
  <c r="Y98" i="11"/>
  <c r="Z98" i="11" s="1"/>
  <c r="X91" i="11"/>
  <c r="Y91" i="11"/>
  <c r="Z91" i="11" s="1"/>
  <c r="Y94" i="11"/>
  <c r="Z94" i="11" s="1"/>
  <c r="P94" i="11"/>
  <c r="X123" i="11"/>
  <c r="Y123" i="11"/>
  <c r="Z123" i="11" s="1"/>
  <c r="Y126" i="11"/>
  <c r="Z126" i="11" s="1"/>
  <c r="P126" i="11"/>
  <c r="X95" i="11"/>
  <c r="Y95" i="11"/>
  <c r="Z95" i="11" s="1"/>
  <c r="X79" i="11"/>
  <c r="Y79" i="11"/>
  <c r="Z79" i="11" s="1"/>
  <c r="P82" i="11"/>
  <c r="Y82" i="11"/>
  <c r="Z82" i="11" s="1"/>
  <c r="X111" i="11"/>
  <c r="Y111" i="11"/>
  <c r="Z111" i="11" s="1"/>
  <c r="P114" i="11"/>
  <c r="Y114" i="11"/>
  <c r="Z114" i="11" s="1"/>
  <c r="X127" i="11"/>
  <c r="Y127" i="11"/>
  <c r="Z127" i="11" s="1"/>
  <c r="P8" i="11"/>
  <c r="Y12" i="11"/>
  <c r="Z12" i="11" s="1"/>
  <c r="Y28" i="11"/>
  <c r="Z28" i="11" s="1"/>
  <c r="Y70" i="11"/>
  <c r="Z70" i="11" s="1"/>
  <c r="P70" i="11"/>
  <c r="Y99" i="11"/>
  <c r="Z99" i="11" s="1"/>
  <c r="X99" i="11"/>
  <c r="Y102" i="11"/>
  <c r="Z102" i="11" s="1"/>
  <c r="P102" i="11"/>
  <c r="X131" i="11"/>
  <c r="Y131" i="11"/>
  <c r="Z131" i="11" s="1"/>
  <c r="Y134" i="11"/>
  <c r="Z134" i="11" s="1"/>
  <c r="P134" i="11"/>
  <c r="Y130" i="11"/>
  <c r="Z130" i="11" s="1"/>
  <c r="P130" i="11"/>
  <c r="X87" i="11"/>
  <c r="Y87" i="11"/>
  <c r="Z87" i="11" s="1"/>
  <c r="P90" i="11"/>
  <c r="Y90" i="11"/>
  <c r="Z90" i="11" s="1"/>
  <c r="X119" i="11"/>
  <c r="Y119" i="11"/>
  <c r="Z119" i="11" s="1"/>
  <c r="Y122" i="11"/>
  <c r="Z122" i="11" s="1"/>
  <c r="P122" i="11"/>
  <c r="Y249" i="11"/>
  <c r="Z249" i="11" s="1"/>
  <c r="P264" i="11"/>
  <c r="Y264" i="11"/>
  <c r="Z264" i="11" s="1"/>
  <c r="P272" i="11"/>
  <c r="Y272" i="11"/>
  <c r="Z272" i="11" s="1"/>
  <c r="P276" i="11"/>
  <c r="Y276" i="11"/>
  <c r="Z276" i="11" s="1"/>
  <c r="P280" i="11"/>
  <c r="Y280" i="11"/>
  <c r="Z280" i="11" s="1"/>
  <c r="P284" i="11"/>
  <c r="Y284" i="11"/>
  <c r="Z284" i="11" s="1"/>
  <c r="P288" i="11"/>
  <c r="Y288" i="11"/>
  <c r="Z288" i="11" s="1"/>
  <c r="P300" i="11"/>
  <c r="Y300" i="11"/>
  <c r="Z300" i="11" s="1"/>
  <c r="Y139" i="11"/>
  <c r="Z139" i="11" s="1"/>
  <c r="Y192" i="11"/>
  <c r="Z192" i="11" s="1"/>
  <c r="Y201" i="11"/>
  <c r="Z201" i="11" s="1"/>
  <c r="Y208" i="11"/>
  <c r="Z208" i="11" s="1"/>
  <c r="Y217" i="11"/>
  <c r="Z217" i="11" s="1"/>
  <c r="P223" i="11"/>
  <c r="P256" i="11"/>
  <c r="Y256" i="11"/>
  <c r="Z256" i="11" s="1"/>
  <c r="Y221" i="11"/>
  <c r="Z221" i="11" s="1"/>
  <c r="Y241" i="11"/>
  <c r="Z241" i="11" s="1"/>
  <c r="X241" i="11"/>
  <c r="P252" i="11"/>
  <c r="Y252" i="11"/>
  <c r="Z252" i="11" s="1"/>
  <c r="P296" i="11"/>
  <c r="Y296" i="11"/>
  <c r="Z296" i="11" s="1"/>
  <c r="Y189" i="11"/>
  <c r="Z189" i="11" s="1"/>
  <c r="Y196" i="11"/>
  <c r="Z196" i="11" s="1"/>
  <c r="Y205" i="11"/>
  <c r="Z205" i="11" s="1"/>
  <c r="Y212" i="11"/>
  <c r="Z212" i="11" s="1"/>
  <c r="Y225" i="11"/>
  <c r="Z225" i="11" s="1"/>
  <c r="P231" i="11"/>
  <c r="Y237" i="11"/>
  <c r="Z237" i="11" s="1"/>
  <c r="X237" i="11"/>
  <c r="P248" i="11"/>
  <c r="Y248" i="11"/>
  <c r="Z248" i="11" s="1"/>
  <c r="P260" i="11"/>
  <c r="Y260" i="11"/>
  <c r="Z260" i="11" s="1"/>
  <c r="P268" i="11"/>
  <c r="Y268" i="11"/>
  <c r="Z268" i="11" s="1"/>
  <c r="X207" i="11"/>
  <c r="P220" i="11"/>
  <c r="Y220" i="11"/>
  <c r="Z220" i="11" s="1"/>
  <c r="Y229" i="11"/>
  <c r="Z229" i="11" s="1"/>
  <c r="Y233" i="11"/>
  <c r="Z233" i="11" s="1"/>
  <c r="P244" i="11"/>
  <c r="Y244" i="11"/>
  <c r="Z244" i="11" s="1"/>
  <c r="Y261" i="11"/>
  <c r="Z261" i="11" s="1"/>
  <c r="Y265" i="11"/>
  <c r="Z265" i="11" s="1"/>
  <c r="Y269" i="11"/>
  <c r="Z269" i="11" s="1"/>
  <c r="Y273" i="11"/>
  <c r="Z273" i="11" s="1"/>
  <c r="Y193" i="11"/>
  <c r="Z193" i="11" s="1"/>
  <c r="Y200" i="11"/>
  <c r="Z200" i="11" s="1"/>
  <c r="Y209" i="11"/>
  <c r="Z209" i="11" s="1"/>
  <c r="Y216" i="11"/>
  <c r="Z216" i="11" s="1"/>
  <c r="P224" i="11"/>
  <c r="Y224" i="11"/>
  <c r="Z224" i="11" s="1"/>
  <c r="P240" i="11"/>
  <c r="Y240" i="11"/>
  <c r="Z240" i="11" s="1"/>
  <c r="Y257" i="11"/>
  <c r="Z257" i="11" s="1"/>
  <c r="P292" i="11"/>
  <c r="Y292" i="11"/>
  <c r="Z292" i="11" s="1"/>
  <c r="P228" i="11"/>
  <c r="Y228" i="11"/>
  <c r="Z228" i="11" s="1"/>
  <c r="P232" i="11"/>
  <c r="Y232" i="11"/>
  <c r="Z232" i="11" s="1"/>
  <c r="P236" i="11"/>
  <c r="Y236" i="11"/>
  <c r="Z236" i="11" s="1"/>
  <c r="Y253" i="11"/>
  <c r="Z253" i="11" s="1"/>
  <c r="P245" i="11"/>
  <c r="P249" i="11"/>
  <c r="P253" i="11"/>
  <c r="P257" i="11"/>
  <c r="P261" i="11"/>
  <c r="P265" i="11"/>
  <c r="P269" i="11"/>
  <c r="P273" i="11"/>
  <c r="P277" i="11"/>
  <c r="P281" i="11"/>
  <c r="P285" i="11"/>
  <c r="P289" i="11"/>
  <c r="P293" i="11"/>
  <c r="P297" i="11"/>
  <c r="P301" i="11"/>
  <c r="H7" i="10"/>
  <c r="I32" i="10"/>
  <c r="I7" i="10"/>
  <c r="AB13" i="9"/>
  <c r="Z15" i="9"/>
  <c r="W22" i="9"/>
  <c r="W12" i="9" s="1"/>
  <c r="Y12" i="9"/>
  <c r="AA15" i="9"/>
  <c r="Z12" i="9"/>
  <c r="AB15" i="9"/>
  <c r="O10" i="12" l="1"/>
  <c r="AA14" i="9"/>
  <c r="AC14" i="9"/>
  <c r="AB14" i="9"/>
  <c r="V14" i="9"/>
  <c r="Z14" i="9"/>
  <c r="Y14" i="9"/>
  <c r="Y8" i="11"/>
  <c r="Z8" i="11" s="1"/>
  <c r="W15" i="9"/>
  <c r="W13" i="9"/>
  <c r="W14" i="9" s="1"/>
</calcChain>
</file>

<file path=xl/sharedStrings.xml><?xml version="1.0" encoding="utf-8"?>
<sst xmlns="http://schemas.openxmlformats.org/spreadsheetml/2006/main" count="1501" uniqueCount="542">
  <si>
    <t xml:space="preserve"> </t>
  </si>
  <si>
    <t>Euroa</t>
  </si>
  <si>
    <t>Nykyinen</t>
  </si>
  <si>
    <t>UUSI</t>
  </si>
  <si>
    <t>Muutos</t>
  </si>
  <si>
    <t>Toimintakate+poistot</t>
  </si>
  <si>
    <t>Yhteisövero</t>
  </si>
  <si>
    <t>Kiinteistövero</t>
  </si>
  <si>
    <t>VOS, peruspalvelut</t>
  </si>
  <si>
    <t>VOS, muutosrajoitin</t>
  </si>
  <si>
    <t>VOS, OKM</t>
  </si>
  <si>
    <t>Muut rahoituserät, netto</t>
  </si>
  <si>
    <t>Verotuskust. alenema</t>
  </si>
  <si>
    <t>Vuosikate - poistot (tasapaino)</t>
  </si>
  <si>
    <t>Kuntien talouden tasapainotilan muutos ja sen laskennallinen paine kunnallisveroprosenttiin</t>
  </si>
  <si>
    <t>Maks</t>
  </si>
  <si>
    <t>Min</t>
  </si>
  <si>
    <t>Vaihteluväli</t>
  </si>
  <si>
    <t>Mediaani</t>
  </si>
  <si>
    <t>nro</t>
  </si>
  <si>
    <t>Koko maa</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</si>
  <si>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</si>
  <si>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</si>
  <si>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</si>
  <si>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</si>
  <si>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</si>
  <si>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</si>
  <si>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</si>
  <si>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</si>
  <si>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</si>
  <si>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</si>
  <si>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</si>
  <si>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</si>
  <si>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</si>
  <si>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</si>
  <si>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</si>
  <si>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</si>
  <si>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</si>
  <si>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</si>
  <si>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</si>
  <si>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</si>
  <si>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</si>
  <si>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</si>
  <si>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</si>
  <si>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</si>
  <si>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</si>
  <si>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</si>
  <si>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</si>
  <si>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</si>
  <si>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</si>
  <si>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</si>
  <si>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</si>
  <si>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</si>
  <si>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</si>
  <si>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</si>
  <si>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</si>
  <si>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</si>
  <si>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</si>
  <si>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</si>
  <si>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</si>
  <si>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</si>
  <si>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</si>
  <si>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</si>
  <si>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</si>
  <si>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</si>
  <si>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</si>
  <si>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</si>
  <si>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</si>
  <si>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</si>
  <si>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</si>
  <si>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</si>
  <si>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</si>
  <si>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</si>
  <si>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</si>
  <si>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</si>
  <si>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</si>
  <si>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</si>
  <si>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</si>
  <si>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</si>
  <si>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</si>
  <si>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</si>
  <si>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</si>
  <si>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</si>
  <si>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</si>
  <si>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</si>
  <si>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</si>
  <si>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</si>
  <si>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</si>
  <si>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</si>
  <si>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</si>
  <si>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</si>
  <si>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</si>
  <si>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</si>
  <si>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</si>
  <si>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</si>
  <si>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</si>
  <si>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</si>
  <si>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</si>
  <si>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</si>
  <si>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</si>
  <si>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</si>
  <si>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</si>
  <si>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</si>
  <si>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</si>
  <si>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</si>
  <si>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</si>
  <si>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</si>
  <si>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</si>
  <si>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</si>
  <si>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</si>
  <si>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</si>
  <si>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</si>
  <si>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</si>
  <si>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</si>
  <si>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</si>
  <si>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</si>
  <si>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</si>
  <si>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</si>
  <si>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</si>
  <si>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</si>
  <si>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</si>
  <si>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</si>
  <si>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</si>
  <si>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</si>
  <si>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</si>
  <si>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</si>
  <si>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</si>
  <si>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</si>
  <si>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</si>
  <si>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</si>
  <si>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</si>
  <si>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</si>
  <si>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</si>
  <si>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</si>
  <si>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</si>
  <si>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</si>
  <si>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</si>
  <si>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</si>
  <si>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</si>
  <si>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</si>
  <si>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</si>
  <si>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</si>
  <si>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</si>
  <si>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</si>
  <si>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</si>
  <si>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</si>
  <si>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</si>
  <si>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</si>
  <si>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</si>
  <si>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</si>
  <si>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</si>
  <si>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</si>
  <si>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</si>
  <si>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</si>
  <si>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</si>
  <si>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</si>
  <si>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</si>
  <si>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</si>
  <si>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</si>
  <si>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</si>
  <si>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</si>
  <si>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</si>
  <si>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</si>
  <si>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</si>
  <si>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</si>
  <si>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</si>
  <si>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</si>
  <si>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</si>
  <si>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</si>
  <si>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</si>
  <si>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</si>
  <si>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</si>
  <si>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</si>
  <si>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</si>
  <si>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</si>
  <si>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</si>
  <si>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</si>
  <si>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</si>
  <si>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</si>
  <si>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</si>
  <si>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</si>
  <si>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</si>
  <si>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</si>
  <si>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</si>
  <si>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</si>
  <si>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</si>
  <si>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</si>
  <si>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</si>
  <si>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</si>
  <si>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</si>
  <si>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</si>
  <si>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</si>
  <si>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</si>
  <si>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</si>
  <si>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</si>
  <si>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</si>
  <si>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</si>
  <si>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</si>
  <si>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</si>
  <si>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</si>
  <si>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</si>
  <si>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</si>
  <si>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</si>
  <si>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</si>
  <si>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Pedersören k.</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</si>
  <si>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</si>
  <si>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</si>
  <si>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</si>
  <si>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</si>
  <si>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</si>
  <si>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</si>
  <si>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</si>
  <si>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</si>
  <si>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</si>
  <si>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</si>
  <si>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</si>
  <si>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</si>
  <si>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</si>
  <si>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</si>
  <si>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</si>
  <si>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</si>
  <si>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</si>
  <si>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</si>
  <si>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</si>
  <si>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</si>
  <si>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</si>
  <si>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</si>
  <si>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</si>
  <si>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</si>
  <si>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</si>
  <si>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</si>
  <si>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</si>
  <si>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</si>
  <si>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</si>
  <si>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</si>
  <si>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</si>
  <si>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</si>
  <si>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</si>
  <si>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</si>
  <si>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</si>
  <si>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</si>
  <si>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</si>
  <si>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</si>
  <si>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</si>
  <si>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</si>
  <si>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</si>
  <si>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</si>
  <si>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</si>
  <si>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</si>
  <si>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</si>
  <si>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</si>
  <si>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</si>
  <si>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</si>
  <si>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</si>
  <si>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</si>
  <si>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</si>
  <si>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</si>
  <si>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</si>
  <si>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</si>
  <si>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</si>
  <si>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</si>
  <si>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</si>
  <si>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</si>
  <si>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</si>
  <si>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</si>
  <si>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</si>
  <si>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</si>
  <si>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</si>
  <si>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</si>
  <si>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</si>
  <si>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</si>
  <si>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</si>
  <si>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</si>
  <si>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</si>
  <si>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</si>
  <si>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</si>
  <si>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</si>
  <si>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</si>
  <si>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</si>
  <si>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</si>
  <si>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</si>
  <si>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</si>
  <si>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</si>
  <si>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</si>
  <si>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</si>
  <si>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</si>
  <si>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</si>
  <si>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</si>
  <si>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</si>
  <si>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</si>
  <si>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</si>
  <si>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</si>
  <si>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</si>
  <si>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</si>
  <si>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</si>
  <si>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</si>
  <si>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</si>
  <si>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</si>
  <si>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</si>
  <si>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</si>
  <si>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</si>
  <si>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</si>
  <si>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</si>
  <si>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</si>
  <si>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</si>
  <si>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</si>
  <si>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</si>
  <si>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</si>
  <si>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</si>
  <si>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</si>
  <si>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</si>
  <si>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</si>
  <si>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</si>
  <si>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</si>
  <si>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Maksimi</t>
  </si>
  <si>
    <t>Minimi</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</si>
  <si>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</si>
  <si>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</si>
  <si>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</si>
  <si>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</si>
  <si>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</si>
  <si>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</si>
  <si>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</si>
  <si>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</si>
  <si>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</si>
  <si>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</si>
  <si>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</si>
  <si>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</si>
  <si>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</si>
  <si>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</si>
  <si>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</si>
  <si>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</si>
  <si>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</si>
  <si>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Vantaa+Kerava</t>
  </si>
  <si>
    <t>Itä-Uusimaa</t>
  </si>
  <si>
    <t>Länsi-Uusimaa</t>
  </si>
  <si>
    <t>Keski-Uusimaa</t>
  </si>
  <si>
    <t>Yli 100 000 as.</t>
  </si>
  <si>
    <t>40 001-100 000 as.</t>
  </si>
  <si>
    <t>20 001-40 000 as.</t>
  </si>
  <si>
    <t>10 001-20 000 as.</t>
  </si>
  <si>
    <t>5 001-10 000 as.</t>
  </si>
  <si>
    <t>2 000-5 000 as.</t>
  </si>
  <si>
    <t>Alle 2 000 as.</t>
  </si>
  <si>
    <t>Tasapaino = vuosikate poistojen jälkeen</t>
  </si>
  <si>
    <t>Alue</t>
  </si>
  <si>
    <t>Valtionosuus:</t>
  </si>
  <si>
    <t>Omarah.osuus:</t>
  </si>
  <si>
    <t>Omarah.osuus, €/as:</t>
  </si>
  <si>
    <t>knro</t>
  </si>
  <si>
    <t>YHTEENSÄ</t>
  </si>
  <si>
    <t>Koski Tl</t>
  </si>
  <si>
    <t>Kristiinankaupunki</t>
  </si>
  <si>
    <t>Pedersöre</t>
  </si>
  <si>
    <t>NYKYTILANNE</t>
  </si>
  <si>
    <t>Ikärakenne, lask.kust.</t>
  </si>
  <si>
    <t>Sairastavuus</t>
  </si>
  <si>
    <t>Muut lask. kust.</t>
  </si>
  <si>
    <t>Laskennalliset kust. yht.</t>
  </si>
  <si>
    <t>Omarahoitusosuus, euroa</t>
  </si>
  <si>
    <t>Omarahoitusosuus, €/as</t>
  </si>
  <si>
    <t>Valtionosuusprosentti</t>
  </si>
  <si>
    <t>Valtionosuus omarah.os. jälkeen</t>
  </si>
  <si>
    <t>Lisaosat, yht.</t>
  </si>
  <si>
    <t>Valtionosuuksien lisäykset ja vähennykset</t>
  </si>
  <si>
    <t>Osakuntaliitokset, siirtyvät asukkaat</t>
  </si>
  <si>
    <t>Osakuntaliitokset, siirtyvät eurot</t>
  </si>
  <si>
    <t>Valtionosuus, ennen verotulotas.</t>
  </si>
  <si>
    <t>Verotuloihin perustuva vos-tasaus</t>
  </si>
  <si>
    <t>Verotulotas.muutoksen neutralisointi</t>
  </si>
  <si>
    <t>-</t>
  </si>
  <si>
    <t>Kunnan peruspalvelujen valtionosuus</t>
  </si>
  <si>
    <t>Veromenetysten korvaus</t>
  </si>
  <si>
    <t>Puhdas siirto</t>
  </si>
  <si>
    <t>Esitys</t>
  </si>
  <si>
    <t>Nykytilanne</t>
  </si>
  <si>
    <t>Ikä 0-5</t>
  </si>
  <si>
    <t>Ikä 6</t>
  </si>
  <si>
    <t>Ikä 7-12</t>
  </si>
  <si>
    <t>Ikä 13-15</t>
  </si>
  <si>
    <t>Ikä 16-18 (ehdotus 16 ja vanhemmat)</t>
  </si>
  <si>
    <t>Ikä 19-64</t>
  </si>
  <si>
    <t>Ikä 65-74</t>
  </si>
  <si>
    <t>Ikä 75-84</t>
  </si>
  <si>
    <t>Ikä 85+</t>
  </si>
  <si>
    <t>Ikärakenne yht.</t>
  </si>
  <si>
    <t>Työttömyysaste</t>
  </si>
  <si>
    <t>Kaksikielisyys</t>
  </si>
  <si>
    <t>Vieraskielisyys</t>
  </si>
  <si>
    <t>Asukastiheys</t>
  </si>
  <si>
    <t>Saaristo</t>
  </si>
  <si>
    <t>Saaristo-osakunta</t>
  </si>
  <si>
    <t>Koulutustausta</t>
  </si>
  <si>
    <t>Syrjäisyys</t>
  </si>
  <si>
    <t>Saamen kotiseutualueen kunta</t>
  </si>
  <si>
    <t>Työpaikkaomavaraisuus</t>
  </si>
  <si>
    <t>Hyvinvoinnin ja terv. edistäminen (hyte)</t>
  </si>
  <si>
    <t>Lisäosat, yht.</t>
  </si>
  <si>
    <t>poistuu: TMT-kompensaatio v. 2006</t>
  </si>
  <si>
    <t>(vähentää vossien määrää)</t>
  </si>
  <si>
    <t>poistuu: v. 2010 vos-järj.muutos tasaus</t>
  </si>
  <si>
    <t>poistuu : TMT-uudist. liittyvä vos-tasaus</t>
  </si>
  <si>
    <t>(vaikutusta kuntakohtaisesti)</t>
  </si>
  <si>
    <t>Kunnallisvero*</t>
  </si>
  <si>
    <t>VOS, muutosraj. (40 %:n omavastuu)</t>
  </si>
  <si>
    <t>Rahoituserät, netto</t>
  </si>
  <si>
    <t>Uusi tasapaino, €</t>
  </si>
  <si>
    <t>Uusi tasapaino, €/as.</t>
  </si>
  <si>
    <t>Toimintakate + poistot ja arvonal.</t>
  </si>
  <si>
    <t>Muut tulot (ei muutu)</t>
  </si>
  <si>
    <t>Nykyinen tasapaino, €</t>
  </si>
  <si>
    <t xml:space="preserve">Nykyinen tasapaino, €/as. </t>
  </si>
  <si>
    <t>Yhteisövero (nykyinen)</t>
  </si>
  <si>
    <t>VOS, VM (nykyinen)</t>
  </si>
  <si>
    <t>Verokompit, VM</t>
  </si>
  <si>
    <t>Verokompit, VM (nykyinen)</t>
  </si>
  <si>
    <t xml:space="preserve">Laskennalliset kustannukset yht. </t>
  </si>
  <si>
    <t>Omarahoitusosuus, €/as.</t>
  </si>
  <si>
    <t>Omarahoitusosuus, €</t>
  </si>
  <si>
    <t>Valtionosuus omarah. osuuden jälkeen (välisumma)</t>
  </si>
  <si>
    <t xml:space="preserve">Lisäosat yht. </t>
  </si>
  <si>
    <t>Valtionosuuteen tehtävät vähennykset ja lisäykset, netto</t>
  </si>
  <si>
    <t>Valtionosuus, ennen verotuloihin perustuvaa valtionosuuksien tasausta</t>
  </si>
  <si>
    <t>Verotuloihin perustuva valtionosuuksien tasaus</t>
  </si>
  <si>
    <t>Muut lask. kustannukset yht.</t>
  </si>
  <si>
    <t>Verotul. tas. neutralisointi ja syrj.lisän rahoitus</t>
  </si>
  <si>
    <r>
      <rPr>
        <b/>
        <sz val="12"/>
        <color rgb="FFFF0000"/>
        <rFont val="Arial"/>
        <family val="2"/>
      </rPr>
      <t>UUSI</t>
    </r>
    <r>
      <rPr>
        <b/>
        <sz val="12"/>
        <rFont val="Arial"/>
        <family val="2"/>
      </rPr>
      <t xml:space="preserve"> Kunnan peruspalvelujen valtionosuus yht.  </t>
    </r>
  </si>
  <si>
    <r>
      <rPr>
        <b/>
        <sz val="12"/>
        <color rgb="FFFF0000"/>
        <rFont val="Arial"/>
        <family val="2"/>
      </rPr>
      <t xml:space="preserve">NYKYINEN </t>
    </r>
    <r>
      <rPr>
        <b/>
        <sz val="12"/>
        <rFont val="Arial"/>
        <family val="2"/>
      </rPr>
      <t>Kunnan peruspalvelujen valtionosuus yht.</t>
    </r>
  </si>
  <si>
    <r>
      <rPr>
        <b/>
        <sz val="12"/>
        <color rgb="FFFF0000"/>
        <rFont val="Arial"/>
        <family val="2"/>
      </rPr>
      <t>MUUTOS</t>
    </r>
    <r>
      <rPr>
        <b/>
        <sz val="12"/>
        <rFont val="Arial"/>
        <family val="2"/>
      </rPr>
      <t xml:space="preserve"> Kunnan peruspalvelujen valtionosuus yht. </t>
    </r>
  </si>
  <si>
    <t>Sote-vossien siirron jälkeen (puhdas siirto)</t>
  </si>
  <si>
    <t>Huomiot</t>
  </si>
  <si>
    <t>Tasauslisä-% 90  ja tasausväh.-% 10  sekä 50% kivestä. 50% kiinteistöverosta sisällytetty tasaukseen (voimalaitoksista mukana vain ydinvoima)</t>
  </si>
  <si>
    <t>Muut lask.kustannukset, yht.</t>
  </si>
  <si>
    <t>VOS, VM</t>
  </si>
  <si>
    <r>
      <t xml:space="preserve">Yksityiskohtainen jaottelu, </t>
    </r>
    <r>
      <rPr>
        <sz val="12"/>
        <rFont val="Arial"/>
        <family val="2"/>
      </rPr>
      <t>laskennalliset kustannukset</t>
    </r>
  </si>
  <si>
    <t>Lisäksi uudessa järjestelmässä sote-siirron muutosrajoitin sekä siirtymä-/järj.muutostasaus, jotka ovat kunta-valtio -suhteessa kustannusneutraaleja.</t>
  </si>
  <si>
    <t>Kunta</t>
  </si>
  <si>
    <t>Valtionosuus-%:</t>
  </si>
  <si>
    <t>Ikärakenne:</t>
  </si>
  <si>
    <t>Yksityiskohtainen jaottelu, perushinnat (€)</t>
  </si>
  <si>
    <t>Lisäosat:</t>
  </si>
  <si>
    <t>Muut lask.kustannukset:</t>
  </si>
  <si>
    <t>Asukasmäärän kasvu</t>
  </si>
  <si>
    <t>Asukasmäärä 31.12.2020</t>
  </si>
  <si>
    <t>Veronlykkäysten takaisinperintä</t>
  </si>
  <si>
    <t xml:space="preserve">Kunnan peruspalvelujen valtionosuuskriteerit nykyisen ja uuden järjestelmän mukaan vuoden 2022 tasossa </t>
  </si>
  <si>
    <t>poistuu: maakuntaliittojen tehtävät</t>
  </si>
  <si>
    <t>Asukasmäärä  31.12.2020</t>
  </si>
  <si>
    <t>Koko maan tuloslaskelman muutos vuoden 2022 tasossa</t>
  </si>
  <si>
    <t xml:space="preserve">Kunnallisvero </t>
  </si>
  <si>
    <t>NYKYINEN (2022)</t>
  </si>
  <si>
    <t>Asukasluku 31.12.2020</t>
  </si>
  <si>
    <t>Valtionosuuden lisäykset ja vähenn.</t>
  </si>
  <si>
    <t>VM/KAO 13.4.2022</t>
  </si>
  <si>
    <t>Veromenetysten korvaukset</t>
  </si>
  <si>
    <t>Jäljelle jäävien tehtävien nettokust.</t>
  </si>
  <si>
    <t>VOS OKM, 2022</t>
  </si>
  <si>
    <t>UUSI (uudistuksen jälkeen, vuonna 2022)</t>
  </si>
  <si>
    <t>Kunnallisvero (nykyverojärj.)</t>
  </si>
  <si>
    <t>Tasapainon muutos, €</t>
  </si>
  <si>
    <t>Tuloslaskelma 2022 (nykyinen ja uusi soten jälkeen) sekä tasapainotilan muutos</t>
  </si>
  <si>
    <t>Tasapainon muutos 2023, €/as</t>
  </si>
  <si>
    <t>Tasapainon muutos 2024, €/as</t>
  </si>
  <si>
    <t>Tasapainon muutos 2025, €/as</t>
  </si>
  <si>
    <t>Tasapainon muutos 2026, €/as</t>
  </si>
  <si>
    <t>Tasapainon muutos 2027 (LOPULLINEN MUUTOS), €/as</t>
  </si>
  <si>
    <t>Ilman siirtymätasausta</t>
  </si>
  <si>
    <t>Uusi tasapaino ILMAN tasausta, 2022, €/asukas</t>
  </si>
  <si>
    <t>Siirtymätasaus 2023, €/asukas</t>
  </si>
  <si>
    <t>Siirtymätasaus 2024, €/asukas</t>
  </si>
  <si>
    <t>Siirtymätasaus 2025, €/asukas</t>
  </si>
  <si>
    <t>Siirtymätasaus 2026, €/asukas</t>
  </si>
  <si>
    <t>Siirtymätasaus 2027, €/asukas</t>
  </si>
  <si>
    <t>Tasapainon muutos ILMAN tasausta, 2022, €/asukas</t>
  </si>
  <si>
    <t>Uusi tasapaino ml. tasaus, 2027 alkaen, €/asukas</t>
  </si>
  <si>
    <t>Tasapainon muutos ml. tasaus, 2027 alkaen, €/asukas</t>
  </si>
  <si>
    <t>Siirtymätasaus ml. neutralisointi</t>
  </si>
  <si>
    <t>Nykyinen kunnan vero-%, 2022</t>
  </si>
  <si>
    <t>UUSI kunnan vero-%, 2022</t>
  </si>
  <si>
    <t>Korotuspaine/laskuvara tulovero-%:iin 2024, %-yks.</t>
  </si>
  <si>
    <t>Korotuspaine/laskuvara tulovero-%:iin 2023, %-yks.</t>
  </si>
  <si>
    <t>Korotuspaine/laskuvara tulovero-%:iin 2025, %-yks.</t>
  </si>
  <si>
    <t>Korotuspaine/laskuvara tulovero-%:iin 2026, %-yks.</t>
  </si>
  <si>
    <t>LOPULLINEN lask. paine (pysyvä) 2027&gt; %-yks.</t>
  </si>
  <si>
    <t>Laskennallinen veroprosentin korotuspaine</t>
  </si>
  <si>
    <t xml:space="preserve">Vuonna 2023 muutoksen vaikutus rajataan nollaan euroon asukasta kohden, mukaan lukien lääkärihelikopterien rahoitusosuuden poistuminen (+4 €/as.). </t>
  </si>
  <si>
    <t>Tasapainotilan muutoksen vaikutusta on havainnollistettu myös laskennallisena muutospaineena kunnallisveroprosenttiin.</t>
  </si>
  <si>
    <t>Positiivinen luku kuvaa korotuspainetta ja negatiivinen luku laskuvaraa.</t>
  </si>
  <si>
    <t>Kunnallisvero-%:n muutos, 2022</t>
  </si>
  <si>
    <t>Kunnallisvero-%:n tuotto, v. 2022</t>
  </si>
  <si>
    <t>Kunnallisveroprosentin leikkuuosuus:</t>
  </si>
  <si>
    <t>Hv-alue</t>
  </si>
  <si>
    <t>Kuntakoko</t>
  </si>
  <si>
    <t>Kunnat</t>
  </si>
  <si>
    <t>Nykyinen tasapaino 2022, €/asukas</t>
  </si>
  <si>
    <t>Kuntien talouden tasapainotilan muutos ja sen laskennallinen paine kunnallisveroprosenttiin hyvinvointialueittain ja kuntakoon mukaan</t>
  </si>
  <si>
    <t>Tasapainon muutos siirtymäkautena</t>
  </si>
  <si>
    <t>Kunnallisvero-%, 2022, ennen sotea</t>
  </si>
  <si>
    <t>Kunnallisvero-%, 2022, soten jälkeen</t>
  </si>
  <si>
    <t>Kunnallisvero-%:n tuotto, 2022</t>
  </si>
  <si>
    <t>Hyvinvointialueet</t>
  </si>
  <si>
    <t>Uudistuksen jälkeinen kunnan peruspalvelujen valtionosuus vuoden 2022 tasossa, yhteenveto</t>
  </si>
  <si>
    <t>Uusien kriteereiden jälkeen</t>
  </si>
  <si>
    <t xml:space="preserve"> - hyte (100 milj. e) -1,08 %-yks. 
 - väestömuutoksen lisä (29 milj. e) -0,31 %-yks.
 - TMT-2006/2010 järj. muutostasaus/maakuntaliittojen tehtävät (yht. 30,5 milj. e) + 0,33%-yks.</t>
  </si>
  <si>
    <t>Ml. syrjäisyyslisän laskentatavan muutoksen rahoitus (-21 milj. €)</t>
  </si>
  <si>
    <t>Siirtyy 70 %</t>
  </si>
  <si>
    <t>Siirtyvät kustannukset (TPA21+TA22)</t>
  </si>
  <si>
    <t>Siirtyvä valtionosuus (sote-osat)</t>
  </si>
  <si>
    <t>Siirtyvät veromenetysten kompensaatiot</t>
  </si>
  <si>
    <t>Siirtyvä kunnallisvero</t>
  </si>
  <si>
    <t>Verotuskustannusten alenenma</t>
  </si>
  <si>
    <t>Verotulotasauksen muutos, ml. Neutralisointi</t>
  </si>
  <si>
    <t>Siirtyvien kustannusten ja tulojen erotus</t>
  </si>
  <si>
    <t>Neutralisointi</t>
  </si>
  <si>
    <t>Muutosrajoitin ml. Neutralisointi, euroa</t>
  </si>
  <si>
    <t>Siirtyvä yhteisövero</t>
  </si>
  <si>
    <t xml:space="preserve">Siirtyvät tulot ml. verokust. alenema ja tasauksen neutralisointi </t>
  </si>
  <si>
    <t>Sote-uudistuksen yhteydessä kunnilta siirtyvät kustannukset ja tulot</t>
  </si>
  <si>
    <t xml:space="preserve">Kuntien sote-uudistukseen liittyvät rahoituslaskelmat </t>
  </si>
  <si>
    <t xml:space="preserve">  * =tasasuuruinen 12,64 %-yksikön vähennys kuntien tuloveroprosentteihin</t>
  </si>
  <si>
    <t>Tasapainon muutos, €/as.</t>
  </si>
  <si>
    <t>Uudistuksen vaikutus kunnan tasapainotilaan tasataan järjestelmämuutoksen tasauksella. Tasaus on kunnan valtionosuuteen tehtävä lisäys tai vähennys.</t>
  </si>
  <si>
    <t>Järjestelmämuutoksen tasaus on kunta-valtio-suhteessa neutraali, joten kaikki kunnat osallistuvat tasauksen rahoittamiseen (netralisointitarve keltaisella pohjalla).</t>
  </si>
  <si>
    <t>Tässä tarkastelussa vain järjestelmämuutoken tasauksen muutos vaikuttaa kunnan tasapainoon. Tasauksen lisäksi todellisuudessa kunnan tulot (verotulot, valtionosuudet ja toimintatuotot) sekä kustannukset muuttuvat vuosittain normaaliin tapaan.</t>
  </si>
  <si>
    <t>Järjestelmämuutoksen tasaus ml. koko maan nettomäärän neutralisointi, 1. vuosi</t>
  </si>
  <si>
    <t>Verotuskustannusten alenema (hyöty)</t>
  </si>
  <si>
    <t>HUOM! Laskelmassa ei ole mukana järjestelmämuutoksen tasausta</t>
  </si>
  <si>
    <t>Järjestelmämuutoksen tasaus ml. koko maan nettomäärän neutralisointi, 2. vuosi</t>
  </si>
  <si>
    <t>Järjestelmämuutoksen tasaus ml. koko maan nettomäärän neutralisointi, 3. vuosi</t>
  </si>
  <si>
    <t>Järjestelmämuutoksen tasaus ml. koko maan nettomäärän neutralisointi, 4. vuosi</t>
  </si>
  <si>
    <t>Järjestelmämuutoksen tasaus ml. koko maan nettomäärän neutralisointi, 5. vuosi</t>
  </si>
  <si>
    <t>Valtionosuuksiin tehdään lisäksi järjestelmämuutoksen tasaus, jonka euromäärät taulukon lopussa. Lisäksi huomioidaan muutosrajoitin.</t>
  </si>
  <si>
    <t>Muutoksen rajaus (omavastuu 40 %)</t>
  </si>
  <si>
    <t xml:space="preserve">Kuntien sote-uudistukseen liittyvät rahoituslaskelmat on päivitetty kevään 2022 ennustekierroksen yhteydessä. Laskelma sisältää päivitetyt tiedot hyvinvointialueille siirtyvistä kustannuksista ja tuloista. </t>
  </si>
  <si>
    <t xml:space="preserve">Laskelma päivitetään seuraavan kerran kesällä 2022. Tuolloin kustannuspohjaan päivitetään TP2021 mukaiset tiedot. Päivitys ei vaikuta siirtyvien kustannusten kokonaismäärään, jotka lasketaan vuoden 2022 tasossa, mutta voi vaikuttaa kuntakohtaiseen siirtyvään kustannukseen. </t>
  </si>
  <si>
    <t xml:space="preserve">Lopullinen laskelma voidaan tehdä kesällä 2023, kun vuoden 2022 tilinpäätöstiedot valmistuvat. Tällöin laskelmat päivitetään toteutuneiden tietojen mukaisiksi. Tässä vaiheessa tehdään myös siirtyvien kustannusten ja tulojen lopullinen koko maan tasoinen täsmäytys niin, että kunnilta siirtyy uudistuksen yhteydessä yhtä paljon tuloja kuin menoja. </t>
  </si>
  <si>
    <t xml:space="preserve">Siirtyvät kustannukset: </t>
  </si>
  <si>
    <t xml:space="preserve">Kunnilta siirtyvät sote- ja pelastustoimen kustannukset perustuvat kuntakohtaisiin kuntien ilmoittamiin kustannustietoihin. Tässä laskelmassa kustannustieto perustuu vuoden 2021 tilinpäätösarviotietoon ja vuoden 2022 talousarviotietoon. Näiden vuosien kustannusten keskiarvio on skaalattu koko maan arvioituun vuoden 2022 siirtyvien kustannusten tasoon. </t>
  </si>
  <si>
    <t>Siirtyvät tulot:</t>
  </si>
  <si>
    <t xml:space="preserve">Siirtyvät verotulot perustuvat valtiovarainministeriön maaliskuussa 2022 tekemään arvioon. Tämän perusteella kiinnitetään keväällä 2022 voimaanpanolakiin kunnallisveron siirtoprosentti: 12,64 %-yksikköä. Kuntien osuutta yhteisöveron tuotosta alennetaan kolmanneksella, eli yhteensä 11,25 prosenttiyksiköllä. Valtionosuudet ja veronmenetysten korvaukset on huomioitu vuoden 2022 tietojen mukaisina. Muut rahoituserät perustuvat kuntien ilmoittamiin vuoden 2022 talousarviotietoihin. </t>
  </si>
  <si>
    <t>Tasapainotila:</t>
  </si>
  <si>
    <t>Uudistuksen vaikutusta kuntien talouteen arvioidaan tasapainotilan muutoksen myötä. Tasapainotilalla tarkoitetaan tässä tapauksessa vuosikatetta poistojen jälkeen. Muutokset kuntien tasapainotilassa rajataan uudistuksen voimaantulovuonna 2023 nollaan, minkä jälkeen tasapainotilan annetaan muuttua vaiheittain maksimissaan +/- 15 euroa asukasta kohden vuoteen 2027 asti. Vuoden 2027 tasapainotila jää pysyväksi. Pysyvä muutos kunnan tasapainotilassa on maksimissaan +/- 60 euroa asukasta kohden. Koko maan tasolla tasapainon muutos n. + 4 €/asukas johtuu lääkärihelikopterien kuntien rahoitusosuuden poistumisesta.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</si>
</sst>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_ ;[Red]\-#,##0\ "/>
    <numFmt numFmtId="166" formatCode="#,##0.00_ ;[Red]\-#,##0.00\ "/>
    <numFmt numFmtId="167" formatCode="0.00_ ;[Red]\-0.00\ "/>
    <numFmt numFmtId="168" formatCode="#,##0.00000"/>
    <numFmt numFmtId="169" formatCode="#,##0_ ;\-#,##0\ "/>
    <numFmt numFmtId="170" formatCode="0.0\ %"/>
    <numFmt numFmtId="171" formatCode="0_ ;[Red]\-0\ "/>
  </numFmts>
  <fonts count="47" x14ac:knownFonts="1">
    <font>
      <sz val="11"/>
      <color theme="1"/>
      <name val="Arial"/>
      <family val="2"/>
      <scheme val="minor"/>
    </font>
    <font>
      <sz val="11"/>
      <color theme="1"/>
      <name val="Arial"/>
      <family val="2"/>
      <scheme val="minor"/>
    </font>
    <font>
      <sz val="10"/>
      <color theme="1"/>
      <name val="Arial"/>
      <family val="2"/>
    </font>
    <font>
      <sz val="8"/>
      <color theme="1"/>
      <name val="Arial"/>
      <family val="2"/>
    </font>
    <font>
      <b/>
      <sz val="14"/>
      <color theme="1"/>
      <name val="Arial"/>
      <family val="2"/>
    </font>
    <font>
      <b/>
      <sz val="10"/>
      <color theme="1"/>
      <name val="Arial"/>
      <family val="2"/>
    </font>
    <font>
      <b/>
      <sz val="8"/>
      <name val="Arial"/>
      <family val="2"/>
    </font>
    <font>
      <sz val="8"/>
      <name val="Arial"/>
      <family val="2"/>
    </font>
    <font>
      <b/>
      <sz val="8"/>
      <color rgb="FFFF0000"/>
      <name val="Arial"/>
      <family val="2"/>
    </font>
    <font>
      <b/>
      <sz val="11"/>
      <name val="Arial"/>
      <family val="2"/>
    </font>
    <font>
      <b/>
      <sz val="8"/>
      <color theme="1"/>
      <name val="Arial"/>
      <family val="2"/>
    </font>
    <font>
      <sz val="10"/>
      <name val="Arial"/>
      <family val="2"/>
    </font>
    <font>
      <i/>
      <sz val="8"/>
      <name val="Arial"/>
      <family val="2"/>
    </font>
    <font>
      <b/>
      <u/>
      <sz val="8"/>
      <name val="Arial"/>
      <family val="2"/>
    </font>
    <font>
      <sz val="8"/>
      <color rgb="FFFF0000"/>
      <name val="Arial"/>
      <family val="2"/>
    </font>
    <font>
      <b/>
      <sz val="10"/>
      <color rgb="FFFF0000"/>
      <name val="Arial"/>
      <family val="2"/>
    </font>
    <font>
      <b/>
      <sz val="16"/>
      <name val="Arial"/>
      <family val="2"/>
    </font>
    <font>
      <b/>
      <sz val="12"/>
      <color theme="1"/>
      <name val="Arial"/>
      <family val="2"/>
    </font>
    <font>
      <u/>
      <sz val="8"/>
      <name val="Arial"/>
      <family val="2"/>
    </font>
    <font>
      <sz val="8"/>
      <color indexed="8"/>
      <name val="Arial"/>
      <family val="2"/>
    </font>
    <font>
      <b/>
      <sz val="8"/>
      <color indexed="8"/>
      <name val="Arial"/>
      <family val="2"/>
    </font>
    <font>
      <sz val="8"/>
      <color indexed="30"/>
      <name val="Arial"/>
      <family val="2"/>
    </font>
    <font>
      <b/>
      <sz val="12"/>
      <name val="Arial"/>
      <family val="2"/>
    </font>
    <font>
      <sz val="12"/>
      <color theme="1"/>
      <name val="Arial"/>
      <family val="2"/>
    </font>
    <font>
      <b/>
      <u/>
      <sz val="12"/>
      <color theme="1"/>
      <name val="Arial"/>
      <family val="2"/>
    </font>
    <font>
      <sz val="12"/>
      <name val="Arial"/>
      <family val="2"/>
    </font>
    <font>
      <i/>
      <sz val="12"/>
      <name val="Arial"/>
      <family val="2"/>
    </font>
    <font>
      <b/>
      <i/>
      <sz val="12"/>
      <name val="Arial"/>
      <family val="2"/>
    </font>
    <font>
      <b/>
      <sz val="12"/>
      <color rgb="FFFF0000"/>
      <name val="Arial"/>
      <family val="2"/>
    </font>
    <font>
      <sz val="12"/>
      <color rgb="FFFF0000"/>
      <name val="Arial"/>
      <family val="2"/>
    </font>
    <font>
      <b/>
      <u/>
      <sz val="12"/>
      <color rgb="FFFF0000"/>
      <name val="Arial"/>
      <family val="2"/>
    </font>
    <font>
      <sz val="12"/>
      <color indexed="8"/>
      <name val="Arial"/>
      <family val="2"/>
    </font>
    <font>
      <b/>
      <sz val="12"/>
      <color indexed="8"/>
      <name val="Arial"/>
      <family val="2"/>
    </font>
    <font>
      <b/>
      <u/>
      <sz val="12"/>
      <name val="Arial"/>
      <family val="2"/>
    </font>
    <font>
      <i/>
      <sz val="12"/>
      <color rgb="FFFF0000"/>
      <name val="Arial"/>
      <family val="2"/>
    </font>
    <font>
      <sz val="12"/>
      <name val="Arial"/>
      <family val="2"/>
    </font>
    <font>
      <sz val="18"/>
      <color theme="3"/>
      <name val="Arial Narrow"/>
      <family val="2"/>
      <scheme val="major"/>
    </font>
    <font>
      <sz val="12"/>
      <color theme="1"/>
      <name val="Arial"/>
      <family val="2"/>
      <scheme val="minor"/>
    </font>
    <font>
      <b/>
      <sz val="11"/>
      <color theme="1"/>
      <name val="Arial"/>
      <family val="2"/>
      <scheme val="minor"/>
    </font>
    <font>
      <sz val="10"/>
      <color rgb="FFFF0000"/>
      <name val="Arial"/>
      <family val="2"/>
    </font>
    <font>
      <b/>
      <sz val="12"/>
      <name val="Arial"/>
      <family val="2"/>
      <scheme val="minor"/>
    </font>
    <font>
      <sz val="12"/>
      <name val="Arial"/>
      <family val="2"/>
      <scheme val="minor"/>
    </font>
    <font>
      <i/>
      <sz val="12"/>
      <name val="Arial"/>
      <family val="2"/>
      <scheme val="minor"/>
    </font>
    <font>
      <b/>
      <sz val="12"/>
      <color theme="1"/>
      <name val="Arial"/>
      <family val="2"/>
      <scheme val="minor"/>
    </font>
    <font>
      <sz val="11"/>
      <color rgb="FFFF0000"/>
      <name val="Arial"/>
      <family val="2"/>
      <scheme val="minor"/>
    </font>
    <font>
      <b/>
      <sz val="13"/>
      <color theme="3"/>
      <name val="Arial"/>
      <family val="2"/>
      <scheme val="minor"/>
    </font>
    <font>
      <sz val="11"/>
      <color rgb="FF000000"/>
      <name val="Arial"/>
      <family val="2"/>
      <scheme val="minor"/>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FF00"/>
        <bgColor indexed="64"/>
      </patternFill>
    </fill>
    <fill>
      <patternFill patternType="solid">
        <fgColor theme="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s>
  <borders count="26">
    <border>
      <left/>
      <right/>
      <top/>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top style="thin">
        <color theme="1"/>
      </top>
      <bottom/>
      <diagonal/>
    </border>
    <border>
      <left style="thin">
        <color auto="1"/>
      </left>
      <right/>
      <top style="thin">
        <color theme="1"/>
      </top>
      <bottom style="thin">
        <color auto="1"/>
      </bottom>
      <diagonal/>
    </border>
    <border>
      <left/>
      <right/>
      <top style="thin">
        <color theme="1"/>
      </top>
      <bottom/>
      <diagonal/>
    </border>
    <border>
      <left/>
      <right/>
      <top style="thin">
        <color theme="1"/>
      </top>
      <bottom style="thin">
        <color theme="1"/>
      </bottom>
      <diagonal/>
    </border>
    <border>
      <left/>
      <right/>
      <top style="thin">
        <color indexed="64"/>
      </top>
      <bottom/>
      <diagonal/>
    </border>
    <border>
      <left/>
      <right/>
      <top/>
      <bottom style="medium">
        <color indexed="64"/>
      </bottom>
      <diagonal/>
    </border>
    <border>
      <left/>
      <right/>
      <top/>
      <bottom style="thick">
        <color theme="4" tint="0.499984740745262"/>
      </bottom>
      <diagonal/>
    </border>
  </borders>
  <cellStyleXfs count="6">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36" fillId="0" borderId="0" applyNumberFormat="0" applyFill="0" applyBorder="0" applyAlignment="0" applyProtection="0"/>
    <xf numFmtId="0" fontId="45" fillId="0" borderId="25" applyNumberFormat="0" applyFill="0" applyAlignment="0" applyProtection="0"/>
  </cellStyleXfs>
  <cellXfs count="400">
    <xf numFmtId="0" fontId="0" fillId="0" borderId="0" xfId="0"/>
    <xf numFmtId="0" fontId="3" fillId="2" borderId="0" xfId="2" applyFont="1" applyFill="1"/>
    <xf numFmtId="0" fontId="2" fillId="2" borderId="0" xfId="2" applyFill="1"/>
    <xf numFmtId="0" fontId="2" fillId="0" borderId="0" xfId="2"/>
    <xf numFmtId="165" fontId="3" fillId="2" borderId="0" xfId="2" applyNumberFormat="1" applyFont="1" applyFill="1"/>
    <xf numFmtId="165" fontId="7" fillId="2" borderId="0" xfId="2" applyNumberFormat="1" applyFont="1" applyFill="1"/>
    <xf numFmtId="165" fontId="6" fillId="2" borderId="0" xfId="2" applyNumberFormat="1" applyFont="1" applyFill="1"/>
    <xf numFmtId="0" fontId="6" fillId="2" borderId="0" xfId="2" applyFont="1" applyFill="1" applyBorder="1" applyAlignment="1">
      <alignment horizontal="right"/>
    </xf>
    <xf numFmtId="0" fontId="2" fillId="2" borderId="0" xfId="2" applyFill="1" applyBorder="1"/>
    <xf numFmtId="0" fontId="7" fillId="2" borderId="0" xfId="2" applyFont="1" applyFill="1" applyBorder="1"/>
    <xf numFmtId="0" fontId="6" fillId="2" borderId="0" xfId="2" applyFont="1" applyFill="1" applyBorder="1"/>
    <xf numFmtId="0" fontId="7" fillId="0" borderId="0" xfId="2" applyFont="1" applyFill="1"/>
    <xf numFmtId="0" fontId="7" fillId="2" borderId="0" xfId="2" applyFont="1" applyFill="1" applyBorder="1" applyAlignment="1">
      <alignment horizontal="right"/>
    </xf>
    <xf numFmtId="165" fontId="10" fillId="2" borderId="0" xfId="2" applyNumberFormat="1" applyFont="1" applyFill="1" applyAlignment="1">
      <alignment horizontal="right"/>
    </xf>
    <xf numFmtId="165" fontId="10" fillId="2" borderId="0" xfId="2" applyNumberFormat="1" applyFont="1" applyFill="1"/>
    <xf numFmtId="0" fontId="3" fillId="0" borderId="0" xfId="2" applyFont="1" applyFill="1"/>
    <xf numFmtId="165" fontId="3" fillId="0" borderId="0" xfId="2" applyNumberFormat="1" applyFont="1" applyFill="1"/>
    <xf numFmtId="165" fontId="7" fillId="0" borderId="0" xfId="2" applyNumberFormat="1" applyFont="1" applyFill="1"/>
    <xf numFmtId="4" fontId="7" fillId="0" borderId="0" xfId="2" applyNumberFormat="1" applyFont="1" applyFill="1"/>
    <xf numFmtId="165" fontId="6" fillId="0" borderId="0" xfId="2" applyNumberFormat="1" applyFont="1" applyFill="1"/>
    <xf numFmtId="0" fontId="6" fillId="0" borderId="0" xfId="2" applyFont="1" applyFill="1" applyBorder="1" applyAlignment="1">
      <alignment horizontal="right"/>
    </xf>
    <xf numFmtId="0" fontId="14" fillId="2" borderId="0" xfId="2" applyFont="1" applyFill="1"/>
    <xf numFmtId="165" fontId="7" fillId="2" borderId="0" xfId="2" applyNumberFormat="1" applyFont="1" applyFill="1" applyAlignment="1">
      <alignment horizontal="right"/>
    </xf>
    <xf numFmtId="0" fontId="11" fillId="2" borderId="0" xfId="2" applyFont="1" applyFill="1"/>
    <xf numFmtId="165" fontId="7" fillId="0" borderId="0" xfId="2" applyNumberFormat="1" applyFont="1"/>
    <xf numFmtId="0" fontId="2" fillId="0" borderId="0" xfId="2" applyFill="1"/>
    <xf numFmtId="0" fontId="11" fillId="0" borderId="0" xfId="2" applyFont="1"/>
    <xf numFmtId="165" fontId="7" fillId="0" borderId="0" xfId="2" applyNumberFormat="1" applyFont="1" applyAlignment="1">
      <alignment horizontal="right"/>
    </xf>
    <xf numFmtId="165" fontId="6" fillId="0" borderId="0" xfId="2" applyNumberFormat="1" applyFont="1"/>
    <xf numFmtId="3" fontId="7" fillId="2" borderId="0" xfId="2" applyNumberFormat="1" applyFont="1" applyFill="1" applyBorder="1" applyAlignment="1">
      <alignment horizontal="right"/>
    </xf>
    <xf numFmtId="4" fontId="7" fillId="2" borderId="0" xfId="2" applyNumberFormat="1" applyFont="1" applyFill="1" applyBorder="1" applyAlignment="1">
      <alignment horizontal="right"/>
    </xf>
    <xf numFmtId="3" fontId="7" fillId="2" borderId="0" xfId="2" applyNumberFormat="1" applyFont="1" applyFill="1" applyBorder="1"/>
    <xf numFmtId="3" fontId="6" fillId="2" borderId="0" xfId="2" applyNumberFormat="1" applyFont="1" applyFill="1" applyBorder="1"/>
    <xf numFmtId="3" fontId="19" fillId="2" borderId="0" xfId="2" applyNumberFormat="1" applyFont="1" applyFill="1" applyBorder="1" applyAlignment="1"/>
    <xf numFmtId="1" fontId="7" fillId="2" borderId="0" xfId="2" applyNumberFormat="1" applyFont="1" applyFill="1" applyBorder="1"/>
    <xf numFmtId="169" fontId="7" fillId="2" borderId="0" xfId="2" applyNumberFormat="1" applyFont="1" applyFill="1" applyBorder="1" applyAlignment="1">
      <alignment horizontal="right"/>
    </xf>
    <xf numFmtId="1" fontId="19" fillId="2" borderId="0" xfId="2" applyNumberFormat="1" applyFont="1" applyFill="1" applyBorder="1" applyAlignment="1"/>
    <xf numFmtId="1" fontId="20" fillId="2" borderId="0" xfId="2" applyNumberFormat="1" applyFont="1" applyFill="1" applyBorder="1" applyAlignment="1"/>
    <xf numFmtId="0" fontId="8" fillId="2" borderId="0" xfId="2" applyFont="1" applyFill="1" applyBorder="1"/>
    <xf numFmtId="1" fontId="21" fillId="2" borderId="0" xfId="2" applyNumberFormat="1" applyFont="1" applyFill="1" applyBorder="1" applyAlignment="1"/>
    <xf numFmtId="165" fontId="15" fillId="0" borderId="0" xfId="2" applyNumberFormat="1" applyFont="1" applyFill="1"/>
    <xf numFmtId="3" fontId="3" fillId="2" borderId="0" xfId="2" applyNumberFormat="1" applyFont="1" applyFill="1"/>
    <xf numFmtId="3" fontId="14" fillId="2" borderId="0" xfId="2" applyNumberFormat="1" applyFont="1" applyFill="1"/>
    <xf numFmtId="170" fontId="3" fillId="2" borderId="0" xfId="2" applyNumberFormat="1" applyFont="1" applyFill="1"/>
    <xf numFmtId="3" fontId="7" fillId="2" borderId="0" xfId="2" applyNumberFormat="1" applyFont="1" applyFill="1"/>
    <xf numFmtId="4" fontId="3" fillId="2" borderId="0" xfId="2" applyNumberFormat="1" applyFont="1" applyFill="1"/>
    <xf numFmtId="0" fontId="2" fillId="2" borderId="9" xfId="2" applyFill="1" applyBorder="1"/>
    <xf numFmtId="0" fontId="23" fillId="2" borderId="0" xfId="2" applyFont="1" applyFill="1"/>
    <xf numFmtId="3" fontId="23" fillId="2" borderId="0" xfId="2" applyNumberFormat="1" applyFont="1" applyFill="1" applyBorder="1"/>
    <xf numFmtId="3" fontId="22" fillId="2" borderId="0" xfId="2" applyNumberFormat="1" applyFont="1" applyFill="1" applyBorder="1" applyAlignment="1">
      <alignment horizontal="right"/>
    </xf>
    <xf numFmtId="0" fontId="23" fillId="2" borderId="0" xfId="2" applyFont="1" applyFill="1" applyBorder="1"/>
    <xf numFmtId="165" fontId="25" fillId="2" borderId="0" xfId="2" applyNumberFormat="1" applyFont="1" applyFill="1"/>
    <xf numFmtId="165" fontId="22" fillId="2" borderId="0" xfId="2" applyNumberFormat="1" applyFont="1" applyFill="1"/>
    <xf numFmtId="0" fontId="25" fillId="0" borderId="0" xfId="2" applyFont="1" applyFill="1"/>
    <xf numFmtId="0" fontId="25" fillId="2" borderId="0" xfId="2" applyFont="1" applyFill="1"/>
    <xf numFmtId="0" fontId="2" fillId="0" borderId="0" xfId="2" applyAlignment="1">
      <alignment vertical="center"/>
    </xf>
    <xf numFmtId="165" fontId="29" fillId="2" borderId="0" xfId="2" applyNumberFormat="1" applyFont="1" applyFill="1"/>
    <xf numFmtId="165" fontId="25" fillId="2" borderId="0" xfId="2" applyNumberFormat="1" applyFont="1" applyFill="1" applyAlignment="1">
      <alignment horizontal="right"/>
    </xf>
    <xf numFmtId="165" fontId="17" fillId="4" borderId="16" xfId="2" applyNumberFormat="1" applyFont="1" applyFill="1" applyBorder="1"/>
    <xf numFmtId="165" fontId="17" fillId="4" borderId="15" xfId="2" applyNumberFormat="1" applyFont="1" applyFill="1" applyBorder="1"/>
    <xf numFmtId="165" fontId="3" fillId="2" borderId="0" xfId="2" applyNumberFormat="1" applyFont="1" applyFill="1" applyAlignment="1">
      <alignment horizontal="left" vertical="center" wrapText="1"/>
    </xf>
    <xf numFmtId="0" fontId="2" fillId="2" borderId="0" xfId="2" applyFill="1" applyAlignment="1">
      <alignment horizontal="left" vertical="center" wrapText="1"/>
    </xf>
    <xf numFmtId="0" fontId="2" fillId="0" borderId="0" xfId="2" applyAlignment="1">
      <alignment horizontal="left" vertical="center" wrapText="1"/>
    </xf>
    <xf numFmtId="0" fontId="25" fillId="2" borderId="0" xfId="2" applyFont="1" applyFill="1" applyBorder="1"/>
    <xf numFmtId="0" fontId="22" fillId="2" borderId="0" xfId="2" applyFont="1" applyFill="1" applyBorder="1"/>
    <xf numFmtId="3" fontId="31" fillId="2" borderId="0" xfId="2" applyNumberFormat="1" applyFont="1" applyFill="1" applyBorder="1" applyAlignment="1"/>
    <xf numFmtId="3" fontId="25" fillId="2" borderId="0" xfId="2" applyNumberFormat="1" applyFont="1" applyFill="1" applyBorder="1" applyAlignment="1">
      <alignment horizontal="right"/>
    </xf>
    <xf numFmtId="4" fontId="25" fillId="2" borderId="0" xfId="2" applyNumberFormat="1" applyFont="1" applyFill="1" applyBorder="1" applyAlignment="1">
      <alignment horizontal="right"/>
    </xf>
    <xf numFmtId="3" fontId="25" fillId="2" borderId="0" xfId="2" applyNumberFormat="1" applyFont="1" applyFill="1" applyBorder="1"/>
    <xf numFmtId="3" fontId="32" fillId="2" borderId="0" xfId="2" applyNumberFormat="1" applyFont="1" applyFill="1" applyBorder="1" applyAlignment="1"/>
    <xf numFmtId="0" fontId="25" fillId="3" borderId="0" xfId="2" applyFont="1" applyFill="1" applyBorder="1" applyAlignment="1">
      <alignment horizontal="left" vertical="center" wrapText="1"/>
    </xf>
    <xf numFmtId="0" fontId="22" fillId="3" borderId="0" xfId="2" applyFont="1" applyFill="1" applyBorder="1" applyAlignment="1">
      <alignment horizontal="left" vertical="center" wrapText="1"/>
    </xf>
    <xf numFmtId="3" fontId="25" fillId="3" borderId="0" xfId="2" applyNumberFormat="1" applyFont="1" applyFill="1" applyBorder="1" applyAlignment="1">
      <alignment horizontal="left" vertical="center" wrapText="1"/>
    </xf>
    <xf numFmtId="3" fontId="22" fillId="3" borderId="0" xfId="2" applyNumberFormat="1" applyFont="1" applyFill="1" applyBorder="1" applyAlignment="1">
      <alignment horizontal="left" vertical="center" wrapText="1"/>
    </xf>
    <xf numFmtId="4" fontId="25" fillId="3" borderId="0" xfId="2" applyNumberFormat="1" applyFont="1" applyFill="1" applyBorder="1" applyAlignment="1">
      <alignment horizontal="left" vertical="center" wrapText="1"/>
    </xf>
    <xf numFmtId="3" fontId="22" fillId="3" borderId="4" xfId="2" applyNumberFormat="1" applyFont="1" applyFill="1" applyBorder="1" applyAlignment="1">
      <alignment horizontal="left" vertical="center" wrapText="1"/>
    </xf>
    <xf numFmtId="3" fontId="22" fillId="3" borderId="3" xfId="2" applyNumberFormat="1" applyFont="1" applyFill="1" applyBorder="1" applyAlignment="1">
      <alignment horizontal="left" vertical="center" wrapText="1"/>
    </xf>
    <xf numFmtId="0" fontId="22" fillId="4" borderId="13" xfId="2" applyFont="1" applyFill="1" applyBorder="1"/>
    <xf numFmtId="0" fontId="22" fillId="4" borderId="16" xfId="2" applyFont="1" applyFill="1" applyBorder="1"/>
    <xf numFmtId="3" fontId="22" fillId="4" borderId="16" xfId="2" applyNumberFormat="1" applyFont="1" applyFill="1" applyBorder="1" applyAlignment="1">
      <alignment horizontal="right"/>
    </xf>
    <xf numFmtId="4" fontId="22" fillId="4" borderId="16" xfId="2" applyNumberFormat="1" applyFont="1" applyFill="1" applyBorder="1" applyAlignment="1">
      <alignment horizontal="right"/>
    </xf>
    <xf numFmtId="3" fontId="22" fillId="4" borderId="14" xfId="2" applyNumberFormat="1" applyFont="1" applyFill="1" applyBorder="1" applyAlignment="1">
      <alignment horizontal="right"/>
    </xf>
    <xf numFmtId="165" fontId="17" fillId="4" borderId="17" xfId="2" applyNumberFormat="1" applyFont="1" applyFill="1" applyBorder="1"/>
    <xf numFmtId="0" fontId="29" fillId="2" borderId="0" xfId="2" applyFont="1" applyFill="1"/>
    <xf numFmtId="3" fontId="29" fillId="2" borderId="0" xfId="2" applyNumberFormat="1" applyFont="1" applyFill="1" applyBorder="1" applyAlignment="1">
      <alignment horizontal="right"/>
    </xf>
    <xf numFmtId="3" fontId="25" fillId="2" borderId="0" xfId="2" applyNumberFormat="1" applyFont="1" applyFill="1" applyAlignment="1">
      <alignment horizontal="left"/>
    </xf>
    <xf numFmtId="3" fontId="29" fillId="2" borderId="0" xfId="2" applyNumberFormat="1" applyFont="1" applyFill="1"/>
    <xf numFmtId="3" fontId="25" fillId="2" borderId="0" xfId="2" applyNumberFormat="1" applyFont="1" applyFill="1"/>
    <xf numFmtId="3" fontId="29" fillId="2" borderId="0" xfId="2" applyNumberFormat="1" applyFont="1" applyFill="1" applyBorder="1"/>
    <xf numFmtId="0" fontId="29" fillId="2" borderId="0" xfId="2" applyFont="1" applyFill="1" applyBorder="1" applyAlignment="1">
      <alignment horizontal="right"/>
    </xf>
    <xf numFmtId="0" fontId="28" fillId="2" borderId="0" xfId="2" applyFont="1" applyFill="1"/>
    <xf numFmtId="4" fontId="23" fillId="2" borderId="0" xfId="2" applyNumberFormat="1" applyFont="1" applyFill="1"/>
    <xf numFmtId="3" fontId="22" fillId="5" borderId="12" xfId="2" applyNumberFormat="1" applyFont="1" applyFill="1" applyBorder="1" applyAlignment="1">
      <alignment vertical="center"/>
    </xf>
    <xf numFmtId="3" fontId="22" fillId="2" borderId="12" xfId="2" applyNumberFormat="1" applyFont="1" applyFill="1" applyBorder="1" applyAlignment="1">
      <alignment vertical="center"/>
    </xf>
    <xf numFmtId="3" fontId="33" fillId="2" borderId="0" xfId="2" applyNumberFormat="1" applyFont="1" applyFill="1" applyBorder="1"/>
    <xf numFmtId="3" fontId="33" fillId="2" borderId="0" xfId="2" applyNumberFormat="1" applyFont="1" applyFill="1" applyBorder="1" applyAlignment="1">
      <alignment horizontal="right"/>
    </xf>
    <xf numFmtId="4" fontId="23" fillId="2" borderId="0" xfId="2" applyNumberFormat="1" applyFont="1" applyFill="1" applyBorder="1"/>
    <xf numFmtId="0" fontId="27" fillId="2" borderId="0" xfId="2" applyFont="1" applyFill="1" applyBorder="1"/>
    <xf numFmtId="0" fontId="2" fillId="2" borderId="0" xfId="2" applyFill="1" applyAlignment="1">
      <alignment horizontal="left" vertical="center"/>
    </xf>
    <xf numFmtId="167" fontId="25" fillId="0" borderId="0" xfId="2" applyNumberFormat="1" applyFont="1" applyFill="1" applyBorder="1" applyAlignment="1"/>
    <xf numFmtId="165" fontId="22" fillId="5" borderId="3" xfId="2" applyNumberFormat="1" applyFont="1" applyFill="1" applyBorder="1" applyAlignment="1">
      <alignment horizontal="left" vertical="center" wrapText="1"/>
    </xf>
    <xf numFmtId="0" fontId="29" fillId="5" borderId="10" xfId="2" applyFont="1" applyFill="1" applyBorder="1"/>
    <xf numFmtId="0" fontId="22" fillId="5" borderId="6" xfId="2" applyFont="1" applyFill="1" applyBorder="1" applyAlignment="1">
      <alignment horizontal="left" vertical="center"/>
    </xf>
    <xf numFmtId="0" fontId="22" fillId="5" borderId="6" xfId="2" applyFont="1" applyFill="1" applyBorder="1" applyAlignment="1">
      <alignment horizontal="left" vertical="center" wrapText="1"/>
    </xf>
    <xf numFmtId="0" fontId="22" fillId="5" borderId="5" xfId="2" applyFont="1" applyFill="1" applyBorder="1" applyAlignment="1">
      <alignment horizontal="left" vertical="center"/>
    </xf>
    <xf numFmtId="0" fontId="25" fillId="2" borderId="18" xfId="2" applyFont="1" applyFill="1" applyBorder="1" applyAlignment="1">
      <alignment horizontal="left" vertical="center"/>
    </xf>
    <xf numFmtId="165" fontId="25" fillId="2" borderId="12" xfId="2" applyNumberFormat="1" applyFont="1" applyFill="1" applyBorder="1" applyAlignment="1">
      <alignment horizontal="right" vertical="center"/>
    </xf>
    <xf numFmtId="3" fontId="28" fillId="2" borderId="11" xfId="2" applyNumberFormat="1" applyFont="1" applyFill="1" applyBorder="1" applyAlignment="1">
      <alignment horizontal="right"/>
    </xf>
    <xf numFmtId="165" fontId="25" fillId="2" borderId="12" xfId="2" applyNumberFormat="1" applyFont="1" applyFill="1" applyBorder="1" applyAlignment="1">
      <alignment vertical="center"/>
    </xf>
    <xf numFmtId="3" fontId="29" fillId="2" borderId="11" xfId="2" applyNumberFormat="1" applyFont="1" applyFill="1" applyBorder="1" applyAlignment="1">
      <alignment horizontal="right"/>
    </xf>
    <xf numFmtId="4" fontId="29" fillId="2" borderId="11" xfId="2" applyNumberFormat="1" applyFont="1" applyFill="1" applyBorder="1" applyAlignment="1">
      <alignment horizontal="right"/>
    </xf>
    <xf numFmtId="166" fontId="25" fillId="2" borderId="12" xfId="2" applyNumberFormat="1" applyFont="1" applyFill="1" applyBorder="1" applyAlignment="1">
      <alignment vertical="center"/>
    </xf>
    <xf numFmtId="166" fontId="25" fillId="2" borderId="12" xfId="2" applyNumberFormat="1" applyFont="1" applyFill="1" applyBorder="1" applyAlignment="1">
      <alignment horizontal="right" vertical="center"/>
    </xf>
    <xf numFmtId="3" fontId="25" fillId="2" borderId="11" xfId="2" applyNumberFormat="1" applyFont="1" applyFill="1" applyBorder="1" applyAlignment="1">
      <alignment horizontal="left" wrapText="1"/>
    </xf>
    <xf numFmtId="0" fontId="22" fillId="2" borderId="18" xfId="2" applyFont="1" applyFill="1" applyBorder="1" applyAlignment="1">
      <alignment horizontal="left" vertical="center"/>
    </xf>
    <xf numFmtId="3" fontId="25" fillId="2" borderId="11" xfId="2" applyNumberFormat="1" applyFont="1" applyFill="1" applyBorder="1" applyAlignment="1">
      <alignment horizontal="left"/>
    </xf>
    <xf numFmtId="0" fontId="22" fillId="2" borderId="7" xfId="2" applyFont="1" applyFill="1" applyBorder="1" applyAlignment="1">
      <alignment horizontal="left" vertical="center"/>
    </xf>
    <xf numFmtId="3" fontId="22" fillId="2" borderId="2" xfId="2" applyNumberFormat="1" applyFont="1" applyFill="1" applyBorder="1" applyAlignment="1">
      <alignment vertical="center"/>
    </xf>
    <xf numFmtId="3" fontId="22" fillId="5" borderId="2" xfId="2" applyNumberFormat="1" applyFont="1" applyFill="1" applyBorder="1" applyAlignment="1">
      <alignment vertical="center"/>
    </xf>
    <xf numFmtId="3" fontId="28" fillId="2" borderId="1" xfId="2" applyNumberFormat="1" applyFont="1" applyFill="1" applyBorder="1" applyAlignment="1">
      <alignment horizontal="right"/>
    </xf>
    <xf numFmtId="0" fontId="25" fillId="3" borderId="10" xfId="2" applyFont="1" applyFill="1" applyBorder="1" applyAlignment="1">
      <alignment horizontal="left" vertical="center" wrapText="1"/>
    </xf>
    <xf numFmtId="3" fontId="22" fillId="3" borderId="6" xfId="2" applyNumberFormat="1" applyFont="1" applyFill="1" applyBorder="1" applyAlignment="1">
      <alignment horizontal="left" vertical="center"/>
    </xf>
    <xf numFmtId="0" fontId="22" fillId="3" borderId="6" xfId="2" applyFont="1" applyFill="1" applyBorder="1" applyAlignment="1">
      <alignment horizontal="left" vertical="center"/>
    </xf>
    <xf numFmtId="0" fontId="22" fillId="3" borderId="5" xfId="2" applyFont="1" applyFill="1" applyBorder="1" applyAlignment="1">
      <alignment horizontal="left" vertical="center"/>
    </xf>
    <xf numFmtId="165" fontId="29" fillId="2" borderId="12" xfId="2" applyNumberFormat="1" applyFont="1" applyFill="1" applyBorder="1" applyAlignment="1">
      <alignment horizontal="right"/>
    </xf>
    <xf numFmtId="165" fontId="34" fillId="2" borderId="12" xfId="2" applyNumberFormat="1" applyFont="1" applyFill="1" applyBorder="1" applyAlignment="1">
      <alignment horizontal="right"/>
    </xf>
    <xf numFmtId="165" fontId="26" fillId="2" borderId="12" xfId="2" applyNumberFormat="1" applyFont="1" applyFill="1" applyBorder="1" applyAlignment="1">
      <alignment horizontal="right"/>
    </xf>
    <xf numFmtId="3" fontId="22" fillId="6" borderId="4" xfId="2" applyNumberFormat="1" applyFont="1" applyFill="1" applyBorder="1" applyAlignment="1">
      <alignment horizontal="left" vertical="center" wrapText="1"/>
    </xf>
    <xf numFmtId="165" fontId="22" fillId="5" borderId="12" xfId="2" applyNumberFormat="1" applyFont="1" applyFill="1" applyBorder="1" applyAlignment="1">
      <alignment horizontal="right" vertical="center"/>
    </xf>
    <xf numFmtId="165" fontId="22" fillId="5" borderId="12" xfId="2" applyNumberFormat="1" applyFont="1" applyFill="1" applyBorder="1" applyAlignment="1">
      <alignment vertical="center"/>
    </xf>
    <xf numFmtId="0" fontId="3" fillId="2" borderId="9" xfId="2" applyFont="1" applyFill="1" applyBorder="1"/>
    <xf numFmtId="0" fontId="2" fillId="0" borderId="9" xfId="2" applyBorder="1"/>
    <xf numFmtId="0" fontId="22" fillId="6" borderId="18" xfId="2" applyFont="1" applyFill="1" applyBorder="1" applyAlignment="1">
      <alignment horizontal="left" vertical="center"/>
    </xf>
    <xf numFmtId="3" fontId="22" fillId="6" borderId="12" xfId="2" applyNumberFormat="1" applyFont="1" applyFill="1" applyBorder="1" applyAlignment="1">
      <alignment vertical="center"/>
    </xf>
    <xf numFmtId="3" fontId="28" fillId="6" borderId="11" xfId="2" applyNumberFormat="1" applyFont="1" applyFill="1" applyBorder="1" applyAlignment="1">
      <alignment horizontal="right"/>
    </xf>
    <xf numFmtId="165" fontId="25" fillId="2" borderId="18" xfId="2" applyNumberFormat="1" applyFont="1" applyFill="1" applyBorder="1"/>
    <xf numFmtId="165" fontId="25" fillId="2" borderId="12" xfId="2" applyNumberFormat="1" applyFont="1" applyFill="1" applyBorder="1"/>
    <xf numFmtId="165" fontId="25" fillId="3" borderId="12" xfId="2" applyNumberFormat="1" applyFont="1" applyFill="1" applyBorder="1"/>
    <xf numFmtId="165" fontId="29" fillId="2" borderId="11" xfId="2" applyNumberFormat="1" applyFont="1" applyFill="1" applyBorder="1"/>
    <xf numFmtId="165" fontId="25" fillId="2" borderId="12" xfId="2" applyNumberFormat="1" applyFont="1" applyFill="1" applyBorder="1" applyAlignment="1">
      <alignment horizontal="right"/>
    </xf>
    <xf numFmtId="165" fontId="25" fillId="3" borderId="12" xfId="2" applyNumberFormat="1" applyFont="1" applyFill="1" applyBorder="1" applyAlignment="1">
      <alignment horizontal="right"/>
    </xf>
    <xf numFmtId="165" fontId="22" fillId="2" borderId="18" xfId="2" applyNumberFormat="1" applyFont="1" applyFill="1" applyBorder="1"/>
    <xf numFmtId="165" fontId="22" fillId="2" borderId="12" xfId="2" applyNumberFormat="1" applyFont="1" applyFill="1" applyBorder="1"/>
    <xf numFmtId="165" fontId="22" fillId="3" borderId="12" xfId="2" applyNumberFormat="1" applyFont="1" applyFill="1" applyBorder="1"/>
    <xf numFmtId="165" fontId="25" fillId="2" borderId="11" xfId="2" applyNumberFormat="1" applyFont="1" applyFill="1" applyBorder="1"/>
    <xf numFmtId="165" fontId="25" fillId="2" borderId="12" xfId="2" applyNumberFormat="1" applyFont="1" applyFill="1" applyBorder="1" applyAlignment="1">
      <alignment horizontal="center"/>
    </xf>
    <xf numFmtId="165" fontId="26" fillId="2" borderId="11" xfId="2" applyNumberFormat="1" applyFont="1" applyFill="1" applyBorder="1" applyAlignment="1">
      <alignment horizontal="left"/>
    </xf>
    <xf numFmtId="165" fontId="27" fillId="2" borderId="2" xfId="2" applyNumberFormat="1" applyFont="1" applyFill="1" applyBorder="1"/>
    <xf numFmtId="165" fontId="27" fillId="3" borderId="2" xfId="2" applyNumberFormat="1" applyFont="1" applyFill="1" applyBorder="1"/>
    <xf numFmtId="165" fontId="25" fillId="2" borderId="1" xfId="2" applyNumberFormat="1" applyFont="1" applyFill="1" applyBorder="1"/>
    <xf numFmtId="166" fontId="22" fillId="5" borderId="12" xfId="2" applyNumberFormat="1" applyFont="1" applyFill="1" applyBorder="1" applyAlignment="1">
      <alignment horizontal="right" vertical="center"/>
    </xf>
    <xf numFmtId="165" fontId="35" fillId="2" borderId="1" xfId="2" applyNumberFormat="1" applyFont="1" applyFill="1" applyBorder="1"/>
    <xf numFmtId="165" fontId="26" fillId="2" borderId="7" xfId="2" applyNumberFormat="1" applyFont="1" applyFill="1" applyBorder="1"/>
    <xf numFmtId="165" fontId="22" fillId="2" borderId="7" xfId="2" applyNumberFormat="1" applyFont="1" applyFill="1" applyBorder="1"/>
    <xf numFmtId="165" fontId="26" fillId="3" borderId="2" xfId="2" applyNumberFormat="1" applyFont="1" applyFill="1" applyBorder="1"/>
    <xf numFmtId="0" fontId="23" fillId="0" borderId="0" xfId="2" applyFont="1"/>
    <xf numFmtId="3" fontId="36" fillId="2" borderId="0" xfId="4" applyNumberFormat="1" applyFill="1" applyBorder="1"/>
    <xf numFmtId="3" fontId="22" fillId="0" borderId="21" xfId="2" applyNumberFormat="1" applyFont="1" applyFill="1" applyBorder="1" applyAlignment="1">
      <alignment vertical="center"/>
    </xf>
    <xf numFmtId="3" fontId="22" fillId="0" borderId="1" xfId="2" applyNumberFormat="1" applyFont="1" applyFill="1" applyBorder="1" applyAlignment="1">
      <alignment horizontal="left" vertical="center"/>
    </xf>
    <xf numFmtId="3" fontId="22" fillId="0" borderId="21" xfId="2" applyNumberFormat="1" applyFont="1" applyFill="1" applyBorder="1" applyAlignment="1">
      <alignment horizontal="left"/>
    </xf>
    <xf numFmtId="165" fontId="22" fillId="0" borderId="19" xfId="2" applyNumberFormat="1" applyFont="1" applyFill="1" applyBorder="1" applyAlignment="1">
      <alignment horizontal="right"/>
    </xf>
    <xf numFmtId="165" fontId="22" fillId="0" borderId="19" xfId="2" applyNumberFormat="1" applyFont="1" applyFill="1" applyBorder="1" applyAlignment="1"/>
    <xf numFmtId="0" fontId="36" fillId="0" borderId="0" xfId="4"/>
    <xf numFmtId="0" fontId="2" fillId="0" borderId="0" xfId="2" applyBorder="1"/>
    <xf numFmtId="3" fontId="22" fillId="7" borderId="22" xfId="2" applyNumberFormat="1" applyFont="1" applyFill="1" applyBorder="1" applyAlignment="1">
      <alignment horizontal="left"/>
    </xf>
    <xf numFmtId="165" fontId="22" fillId="7" borderId="20" xfId="2" applyNumberFormat="1" applyFont="1" applyFill="1" applyBorder="1" applyAlignment="1"/>
    <xf numFmtId="165" fontId="22" fillId="7" borderId="20" xfId="2" applyNumberFormat="1" applyFont="1" applyFill="1" applyBorder="1" applyAlignment="1">
      <alignment horizontal="right"/>
    </xf>
    <xf numFmtId="3" fontId="22" fillId="0" borderId="0" xfId="2" applyNumberFormat="1" applyFont="1" applyBorder="1" applyAlignment="1">
      <alignment horizontal="left"/>
    </xf>
    <xf numFmtId="14" fontId="39" fillId="2" borderId="0" xfId="2" applyNumberFormat="1" applyFont="1" applyFill="1"/>
    <xf numFmtId="165" fontId="22" fillId="7" borderId="3" xfId="2" applyNumberFormat="1" applyFont="1" applyFill="1" applyBorder="1" applyAlignment="1">
      <alignment horizontal="left" vertical="center" wrapText="1"/>
    </xf>
    <xf numFmtId="0" fontId="25" fillId="0" borderId="0" xfId="2" applyFont="1" applyFill="1" applyBorder="1"/>
    <xf numFmtId="0" fontId="23" fillId="0" borderId="0" xfId="2" applyFont="1" applyFill="1" applyBorder="1" applyAlignment="1">
      <alignment horizontal="left"/>
    </xf>
    <xf numFmtId="0" fontId="23" fillId="0" borderId="0" xfId="2" applyFont="1" applyFill="1" applyBorder="1"/>
    <xf numFmtId="165" fontId="23" fillId="0" borderId="0" xfId="2" applyNumberFormat="1" applyFont="1" applyFill="1" applyBorder="1"/>
    <xf numFmtId="165" fontId="25" fillId="0" borderId="0" xfId="2" applyNumberFormat="1" applyFont="1" applyFill="1" applyBorder="1"/>
    <xf numFmtId="4" fontId="25" fillId="0" borderId="0" xfId="2" applyNumberFormat="1" applyFont="1" applyFill="1" applyBorder="1"/>
    <xf numFmtId="0" fontId="22" fillId="0" borderId="0" xfId="2" applyFont="1" applyFill="1" applyBorder="1" applyAlignment="1">
      <alignment horizontal="right"/>
    </xf>
    <xf numFmtId="165" fontId="7" fillId="0" borderId="0" xfId="2" applyNumberFormat="1" applyFont="1" applyFill="1" applyBorder="1"/>
    <xf numFmtId="0" fontId="7" fillId="0" borderId="0" xfId="2" applyFont="1" applyFill="1" applyBorder="1"/>
    <xf numFmtId="0" fontId="23" fillId="0" borderId="0" xfId="2" applyNumberFormat="1" applyFont="1" applyFill="1" applyBorder="1" applyAlignment="1"/>
    <xf numFmtId="0" fontId="17" fillId="0" borderId="0" xfId="2" applyNumberFormat="1" applyFont="1" applyFill="1" applyBorder="1" applyAlignment="1"/>
    <xf numFmtId="165" fontId="17" fillId="0" borderId="0" xfId="2" applyNumberFormat="1" applyFont="1" applyFill="1" applyBorder="1" applyAlignment="1">
      <alignment horizontal="right" vertical="center"/>
    </xf>
    <xf numFmtId="165" fontId="22" fillId="0" borderId="0" xfId="2" applyNumberFormat="1" applyFont="1" applyFill="1" applyBorder="1" applyAlignment="1"/>
    <xf numFmtId="166" fontId="22" fillId="0" borderId="0" xfId="2" applyNumberFormat="1" applyFont="1" applyFill="1" applyBorder="1" applyAlignment="1"/>
    <xf numFmtId="166" fontId="22" fillId="0" borderId="0" xfId="2" applyNumberFormat="1" applyFont="1" applyFill="1" applyBorder="1" applyAlignment="1">
      <alignment horizontal="right"/>
    </xf>
    <xf numFmtId="165" fontId="23" fillId="0" borderId="0" xfId="2" applyNumberFormat="1" applyFont="1" applyFill="1" applyBorder="1" applyAlignment="1">
      <alignment vertical="center"/>
    </xf>
    <xf numFmtId="165" fontId="25" fillId="0" borderId="0" xfId="2" applyNumberFormat="1" applyFont="1" applyFill="1" applyBorder="1" applyAlignment="1"/>
    <xf numFmtId="166" fontId="25" fillId="0" borderId="0" xfId="2" applyNumberFormat="1" applyFont="1" applyFill="1" applyBorder="1" applyAlignment="1"/>
    <xf numFmtId="4" fontId="25" fillId="0" borderId="0" xfId="2" applyNumberFormat="1" applyFont="1" applyFill="1" applyBorder="1" applyAlignment="1"/>
    <xf numFmtId="0" fontId="17" fillId="0" borderId="9" xfId="2" applyNumberFormat="1" applyFont="1" applyFill="1" applyBorder="1" applyAlignment="1"/>
    <xf numFmtId="165" fontId="17" fillId="0" borderId="9" xfId="2" applyNumberFormat="1" applyFont="1" applyFill="1" applyBorder="1" applyAlignment="1">
      <alignment vertical="center"/>
    </xf>
    <xf numFmtId="165" fontId="22" fillId="0" borderId="9" xfId="2" applyNumberFormat="1" applyFont="1" applyFill="1" applyBorder="1" applyAlignment="1"/>
    <xf numFmtId="166" fontId="22" fillId="0" borderId="9" xfId="2" applyNumberFormat="1" applyFont="1" applyFill="1" applyBorder="1" applyAlignment="1"/>
    <xf numFmtId="4" fontId="22" fillId="0" borderId="9" xfId="2" applyNumberFormat="1" applyFont="1" applyFill="1" applyBorder="1" applyAlignment="1"/>
    <xf numFmtId="167" fontId="22" fillId="0" borderId="9" xfId="2" applyNumberFormat="1" applyFont="1" applyFill="1" applyBorder="1" applyAlignment="1"/>
    <xf numFmtId="0" fontId="5" fillId="0" borderId="9" xfId="2" applyFont="1" applyBorder="1"/>
    <xf numFmtId="165" fontId="22" fillId="9" borderId="9" xfId="2" applyNumberFormat="1" applyFont="1" applyFill="1" applyBorder="1" applyAlignment="1"/>
    <xf numFmtId="0" fontId="27" fillId="0" borderId="0" xfId="2" applyNumberFormat="1" applyFont="1" applyFill="1" applyBorder="1" applyAlignment="1">
      <alignment horizontal="center" vertical="center" wrapText="1"/>
    </xf>
    <xf numFmtId="0" fontId="36" fillId="0" borderId="0" xfId="4" applyFill="1" applyAlignment="1"/>
    <xf numFmtId="0" fontId="0" fillId="0" borderId="0" xfId="0" applyFill="1" applyAlignment="1"/>
    <xf numFmtId="0" fontId="23" fillId="0" borderId="0" xfId="2" applyFont="1" applyFill="1"/>
    <xf numFmtId="165" fontId="23" fillId="0" borderId="0" xfId="2" applyNumberFormat="1" applyFont="1" applyFill="1"/>
    <xf numFmtId="165" fontId="25" fillId="0" borderId="0" xfId="2" applyNumberFormat="1" applyFont="1" applyFill="1"/>
    <xf numFmtId="4" fontId="25" fillId="0" borderId="0" xfId="2" applyNumberFormat="1" applyFont="1" applyFill="1"/>
    <xf numFmtId="0" fontId="23" fillId="0" borderId="0" xfId="2" applyFont="1" applyFill="1" applyAlignment="1">
      <alignment horizontal="left"/>
    </xf>
    <xf numFmtId="0" fontId="23" fillId="0" borderId="0" xfId="2" applyNumberFormat="1" applyFont="1" applyFill="1" applyAlignment="1"/>
    <xf numFmtId="0" fontId="22" fillId="11" borderId="0" xfId="2" applyNumberFormat="1" applyFont="1" applyFill="1" applyBorder="1" applyAlignment="1">
      <alignment horizontal="left" vertical="center" wrapText="1"/>
    </xf>
    <xf numFmtId="0" fontId="22" fillId="7" borderId="0" xfId="2" applyNumberFormat="1" applyFont="1" applyFill="1" applyBorder="1" applyAlignment="1">
      <alignment horizontal="left" vertical="center" wrapText="1"/>
    </xf>
    <xf numFmtId="165" fontId="22" fillId="7" borderId="0" xfId="2" applyNumberFormat="1" applyFont="1" applyFill="1" applyBorder="1" applyAlignment="1">
      <alignment horizontal="left" vertical="center" wrapText="1"/>
    </xf>
    <xf numFmtId="4" fontId="22" fillId="7" borderId="0" xfId="2" applyNumberFormat="1" applyFont="1" applyFill="1" applyBorder="1" applyAlignment="1">
      <alignment horizontal="left" vertical="center" wrapText="1"/>
    </xf>
    <xf numFmtId="0" fontId="17" fillId="8" borderId="0" xfId="2" applyFont="1" applyFill="1" applyBorder="1"/>
    <xf numFmtId="0" fontId="23" fillId="8" borderId="0" xfId="2" applyFont="1" applyFill="1" applyBorder="1"/>
    <xf numFmtId="165" fontId="23" fillId="8" borderId="0" xfId="2" applyNumberFormat="1" applyFont="1" applyFill="1" applyBorder="1"/>
    <xf numFmtId="165" fontId="22" fillId="7" borderId="0" xfId="2" applyNumberFormat="1" applyFont="1" applyFill="1" applyBorder="1" applyAlignment="1"/>
    <xf numFmtId="165" fontId="22" fillId="7" borderId="9" xfId="2" applyNumberFormat="1" applyFont="1" applyFill="1" applyBorder="1" applyAlignment="1"/>
    <xf numFmtId="165" fontId="25" fillId="7" borderId="0" xfId="2" applyNumberFormat="1" applyFont="1" applyFill="1" applyBorder="1" applyAlignment="1"/>
    <xf numFmtId="0" fontId="36" fillId="2" borderId="0" xfId="4" applyFill="1"/>
    <xf numFmtId="165" fontId="6" fillId="0" borderId="0" xfId="2" applyNumberFormat="1" applyFont="1" applyFill="1" applyBorder="1" applyAlignment="1">
      <alignment horizontal="right"/>
    </xf>
    <xf numFmtId="165" fontId="40" fillId="0" borderId="0" xfId="2" applyNumberFormat="1" applyFont="1" applyFill="1" applyBorder="1"/>
    <xf numFmtId="167" fontId="40" fillId="0" borderId="0" xfId="2" applyNumberFormat="1" applyFont="1" applyFill="1" applyBorder="1" applyAlignment="1">
      <alignment horizontal="left" vertical="center" wrapText="1"/>
    </xf>
    <xf numFmtId="171" fontId="40" fillId="0" borderId="0" xfId="2" applyNumberFormat="1" applyFont="1" applyFill="1" applyBorder="1" applyAlignment="1"/>
    <xf numFmtId="167" fontId="40" fillId="0" borderId="0" xfId="2" applyNumberFormat="1" applyFont="1" applyFill="1" applyBorder="1" applyAlignment="1"/>
    <xf numFmtId="2" fontId="40" fillId="0" borderId="0" xfId="3" applyNumberFormat="1" applyFont="1" applyFill="1" applyBorder="1" applyAlignment="1"/>
    <xf numFmtId="171" fontId="40" fillId="0" borderId="0" xfId="2" applyNumberFormat="1" applyFont="1" applyFill="1" applyBorder="1" applyAlignment="1">
      <alignment horizontal="right"/>
    </xf>
    <xf numFmtId="0" fontId="36" fillId="0" borderId="0" xfId="4" applyFill="1"/>
    <xf numFmtId="165" fontId="7" fillId="0" borderId="0" xfId="2" applyNumberFormat="1" applyFont="1" applyFill="1" applyAlignment="1">
      <alignment horizontal="right"/>
    </xf>
    <xf numFmtId="165" fontId="16" fillId="0" borderId="0" xfId="2" applyNumberFormat="1" applyFont="1" applyFill="1" applyAlignment="1">
      <alignment horizontal="right"/>
    </xf>
    <xf numFmtId="165" fontId="9" fillId="0" borderId="0" xfId="2" applyNumberFormat="1" applyFont="1" applyFill="1"/>
    <xf numFmtId="165" fontId="22" fillId="0" borderId="3" xfId="2" applyNumberFormat="1" applyFont="1" applyFill="1" applyBorder="1" applyAlignment="1"/>
    <xf numFmtId="165" fontId="22" fillId="0" borderId="5" xfId="2" applyNumberFormat="1" applyFont="1" applyFill="1" applyBorder="1" applyAlignment="1"/>
    <xf numFmtId="165" fontId="25" fillId="0" borderId="3" xfId="2" applyNumberFormat="1" applyFont="1" applyFill="1" applyBorder="1" applyAlignment="1"/>
    <xf numFmtId="165" fontId="25" fillId="0" borderId="0" xfId="2" applyNumberFormat="1" applyFont="1" applyFill="1" applyAlignment="1">
      <alignment horizontal="right"/>
    </xf>
    <xf numFmtId="165" fontId="22" fillId="0" borderId="0" xfId="2" applyNumberFormat="1" applyFont="1" applyFill="1"/>
    <xf numFmtId="0" fontId="37" fillId="8" borderId="0" xfId="2" applyFont="1" applyFill="1" applyBorder="1"/>
    <xf numFmtId="0" fontId="41" fillId="8" borderId="0" xfId="2" applyFont="1" applyFill="1" applyBorder="1"/>
    <xf numFmtId="165" fontId="41" fillId="8" borderId="0" xfId="2" applyNumberFormat="1" applyFont="1" applyFill="1" applyBorder="1" applyAlignment="1">
      <alignment horizontal="right"/>
    </xf>
    <xf numFmtId="165" fontId="40" fillId="8" borderId="0" xfId="2" applyNumberFormat="1" applyFont="1" applyFill="1" applyBorder="1"/>
    <xf numFmtId="166" fontId="42" fillId="8" borderId="0" xfId="2" applyNumberFormat="1" applyFont="1" applyFill="1" applyBorder="1" applyAlignment="1">
      <alignment horizontal="left"/>
    </xf>
    <xf numFmtId="0" fontId="37" fillId="0" borderId="0" xfId="2" applyFont="1" applyFill="1" applyBorder="1"/>
    <xf numFmtId="167" fontId="40" fillId="7" borderId="0" xfId="2" applyNumberFormat="1" applyFont="1" applyFill="1" applyBorder="1" applyAlignment="1">
      <alignment horizontal="left" vertical="center" wrapText="1"/>
    </xf>
    <xf numFmtId="167" fontId="40" fillId="0" borderId="9" xfId="2" applyNumberFormat="1" applyFont="1" applyFill="1" applyBorder="1" applyAlignment="1"/>
    <xf numFmtId="171" fontId="40" fillId="0" borderId="9" xfId="2" applyNumberFormat="1" applyFont="1" applyFill="1" applyBorder="1" applyAlignment="1"/>
    <xf numFmtId="171" fontId="40" fillId="0" borderId="9" xfId="2" applyNumberFormat="1" applyFont="1" applyFill="1" applyBorder="1" applyAlignment="1">
      <alignment horizontal="right"/>
    </xf>
    <xf numFmtId="1" fontId="40" fillId="0" borderId="9" xfId="2" applyNumberFormat="1" applyFont="1" applyFill="1" applyBorder="1" applyAlignment="1"/>
    <xf numFmtId="167" fontId="40" fillId="7" borderId="0" xfId="2" applyNumberFormat="1" applyFont="1" applyFill="1" applyBorder="1" applyAlignment="1">
      <alignment horizontal="right"/>
    </xf>
    <xf numFmtId="171" fontId="40" fillId="7" borderId="0" xfId="2" applyNumberFormat="1" applyFont="1" applyFill="1" applyBorder="1" applyAlignment="1"/>
    <xf numFmtId="167" fontId="40" fillId="7" borderId="0" xfId="2" applyNumberFormat="1" applyFont="1" applyFill="1" applyBorder="1" applyAlignment="1"/>
    <xf numFmtId="1" fontId="40" fillId="7" borderId="0" xfId="3" applyNumberFormat="1" applyFont="1" applyFill="1" applyBorder="1" applyAlignment="1"/>
    <xf numFmtId="1" fontId="40" fillId="0" borderId="0" xfId="3" applyNumberFormat="1" applyFont="1" applyFill="1" applyBorder="1" applyAlignment="1"/>
    <xf numFmtId="166" fontId="37" fillId="0" borderId="0" xfId="2" applyNumberFormat="1" applyFont="1" applyFill="1" applyBorder="1"/>
    <xf numFmtId="171" fontId="40" fillId="0" borderId="0" xfId="3" applyNumberFormat="1" applyFont="1" applyFill="1" applyBorder="1" applyAlignment="1"/>
    <xf numFmtId="165" fontId="37" fillId="0" borderId="0" xfId="2" applyNumberFormat="1" applyFont="1" applyFill="1" applyBorder="1"/>
    <xf numFmtId="165" fontId="40" fillId="0" borderId="0" xfId="2" applyNumberFormat="1" applyFont="1" applyFill="1" applyBorder="1" applyAlignment="1">
      <alignment horizontal="right"/>
    </xf>
    <xf numFmtId="166" fontId="40" fillId="0" borderId="0" xfId="2" applyNumberFormat="1" applyFont="1" applyFill="1" applyBorder="1"/>
    <xf numFmtId="0" fontId="41" fillId="0" borderId="0" xfId="2" applyFont="1" applyFill="1" applyBorder="1"/>
    <xf numFmtId="171" fontId="40" fillId="7" borderId="9" xfId="2" applyNumberFormat="1" applyFont="1" applyFill="1" applyBorder="1" applyAlignment="1"/>
    <xf numFmtId="167" fontId="40" fillId="7" borderId="9" xfId="2" applyNumberFormat="1" applyFont="1" applyFill="1" applyBorder="1" applyAlignment="1"/>
    <xf numFmtId="165" fontId="17" fillId="8" borderId="3" xfId="2" applyNumberFormat="1" applyFont="1" applyFill="1" applyBorder="1"/>
    <xf numFmtId="0" fontId="43" fillId="8" borderId="3" xfId="2" applyFont="1" applyFill="1" applyBorder="1"/>
    <xf numFmtId="0" fontId="36" fillId="0" borderId="0" xfId="4" applyFill="1" applyBorder="1"/>
    <xf numFmtId="0" fontId="6" fillId="0" borderId="0" xfId="2" applyFont="1" applyFill="1" applyBorder="1"/>
    <xf numFmtId="3" fontId="7" fillId="0" borderId="0" xfId="2" applyNumberFormat="1" applyFont="1" applyFill="1" applyBorder="1" applyAlignment="1">
      <alignment horizontal="right"/>
    </xf>
    <xf numFmtId="3" fontId="14" fillId="0" borderId="0" xfId="2" applyNumberFormat="1" applyFont="1" applyFill="1" applyBorder="1" applyAlignment="1">
      <alignment horizontal="left"/>
    </xf>
    <xf numFmtId="4" fontId="14" fillId="0" borderId="0" xfId="2" applyNumberFormat="1" applyFont="1" applyFill="1" applyBorder="1" applyAlignment="1">
      <alignment horizontal="right"/>
    </xf>
    <xf numFmtId="3" fontId="14" fillId="0" borderId="0" xfId="2" applyNumberFormat="1" applyFont="1" applyFill="1" applyBorder="1" applyAlignment="1">
      <alignment horizontal="right"/>
    </xf>
    <xf numFmtId="3" fontId="14" fillId="0" borderId="0" xfId="2" applyNumberFormat="1" applyFont="1" applyFill="1" applyBorder="1"/>
    <xf numFmtId="168" fontId="7" fillId="0" borderId="0" xfId="2" applyNumberFormat="1" applyFont="1" applyFill="1" applyBorder="1"/>
    <xf numFmtId="0" fontId="7" fillId="0" borderId="0" xfId="2" applyFont="1" applyFill="1" applyBorder="1" applyAlignment="1">
      <alignment horizontal="right"/>
    </xf>
    <xf numFmtId="165" fontId="10" fillId="0" borderId="0" xfId="2" applyNumberFormat="1" applyFont="1" applyFill="1" applyAlignment="1">
      <alignment horizontal="right"/>
    </xf>
    <xf numFmtId="4" fontId="7" fillId="0" borderId="0" xfId="2" applyNumberFormat="1" applyFont="1" applyFill="1" applyBorder="1" applyAlignment="1">
      <alignment horizontal="right"/>
    </xf>
    <xf numFmtId="3" fontId="7" fillId="0" borderId="0" xfId="2" applyNumberFormat="1" applyFont="1" applyFill="1" applyBorder="1"/>
    <xf numFmtId="0" fontId="22" fillId="0" borderId="0" xfId="2" applyFont="1" applyFill="1" applyBorder="1"/>
    <xf numFmtId="168" fontId="6" fillId="0" borderId="0" xfId="2" applyNumberFormat="1" applyFont="1" applyFill="1" applyBorder="1" applyAlignment="1">
      <alignment horizontal="right"/>
    </xf>
    <xf numFmtId="3" fontId="7" fillId="0" borderId="0" xfId="2" applyNumberFormat="1" applyFont="1" applyFill="1" applyBorder="1" applyAlignment="1">
      <alignment horizontal="left"/>
    </xf>
    <xf numFmtId="3" fontId="6" fillId="0" borderId="0" xfId="2" applyNumberFormat="1" applyFont="1" applyFill="1" applyBorder="1" applyAlignment="1">
      <alignment horizontal="right"/>
    </xf>
    <xf numFmtId="0" fontId="22" fillId="0" borderId="11" xfId="2" applyFont="1" applyFill="1" applyBorder="1"/>
    <xf numFmtId="10" fontId="22" fillId="0" borderId="12" xfId="2" applyNumberFormat="1" applyFont="1" applyFill="1" applyBorder="1" applyAlignment="1">
      <alignment horizontal="right"/>
    </xf>
    <xf numFmtId="3" fontId="22" fillId="0" borderId="12" xfId="2" applyNumberFormat="1" applyFont="1" applyFill="1" applyBorder="1" applyAlignment="1">
      <alignment horizontal="right"/>
    </xf>
    <xf numFmtId="3" fontId="18" fillId="0" borderId="0" xfId="2" applyNumberFormat="1" applyFont="1" applyFill="1" applyBorder="1" applyAlignment="1">
      <alignment horizontal="right"/>
    </xf>
    <xf numFmtId="3" fontId="13" fillId="0" borderId="0" xfId="2" applyNumberFormat="1" applyFont="1" applyFill="1" applyBorder="1" applyAlignment="1">
      <alignment horizontal="right"/>
    </xf>
    <xf numFmtId="0" fontId="22" fillId="0" borderId="1" xfId="2" applyFont="1" applyFill="1" applyBorder="1"/>
    <xf numFmtId="3" fontId="22" fillId="0" borderId="2" xfId="2" applyNumberFormat="1" applyFont="1" applyFill="1" applyBorder="1" applyAlignment="1">
      <alignment horizontal="right"/>
    </xf>
    <xf numFmtId="4" fontId="7" fillId="0" borderId="0" xfId="2" applyNumberFormat="1" applyFont="1" applyFill="1" applyBorder="1" applyAlignment="1">
      <alignment horizontal="left"/>
    </xf>
    <xf numFmtId="0" fontId="22" fillId="0" borderId="5" xfId="2" applyFont="1" applyFill="1" applyBorder="1"/>
    <xf numFmtId="4" fontId="22" fillId="0" borderId="6" xfId="2" applyNumberFormat="1" applyFont="1" applyFill="1" applyBorder="1" applyAlignment="1">
      <alignment horizontal="right"/>
    </xf>
    <xf numFmtId="165" fontId="18" fillId="0" borderId="0" xfId="2" applyNumberFormat="1" applyFont="1" applyFill="1" applyBorder="1" applyAlignment="1">
      <alignment horizontal="right"/>
    </xf>
    <xf numFmtId="165" fontId="7" fillId="0" borderId="0" xfId="2" applyNumberFormat="1" applyFont="1" applyFill="1" applyBorder="1" applyAlignment="1">
      <alignment horizontal="left"/>
    </xf>
    <xf numFmtId="4" fontId="8" fillId="0" borderId="0" xfId="2" applyNumberFormat="1" applyFont="1" applyFill="1" applyBorder="1" applyAlignment="1">
      <alignment horizontal="right"/>
    </xf>
    <xf numFmtId="4" fontId="12" fillId="0" borderId="0" xfId="2" applyNumberFormat="1" applyFont="1" applyFill="1" applyBorder="1" applyAlignment="1">
      <alignment horizontal="right"/>
    </xf>
    <xf numFmtId="165" fontId="23" fillId="0" borderId="3" xfId="2" applyNumberFormat="1" applyFont="1" applyFill="1" applyBorder="1"/>
    <xf numFmtId="38" fontId="25" fillId="2" borderId="0" xfId="2" applyNumberFormat="1" applyFont="1" applyFill="1" applyBorder="1" applyAlignment="1" applyProtection="1">
      <alignment horizontal="right"/>
    </xf>
    <xf numFmtId="38" fontId="25" fillId="2" borderId="0" xfId="2" applyNumberFormat="1" applyFont="1" applyFill="1" applyBorder="1" applyAlignment="1">
      <alignment horizontal="right"/>
    </xf>
    <xf numFmtId="38" fontId="22" fillId="3" borderId="4" xfId="2" applyNumberFormat="1" applyFont="1" applyFill="1" applyBorder="1" applyAlignment="1">
      <alignment horizontal="right"/>
    </xf>
    <xf numFmtId="38" fontId="17" fillId="5" borderId="3" xfId="2" applyNumberFormat="1" applyFont="1" applyFill="1" applyBorder="1"/>
    <xf numFmtId="38" fontId="17" fillId="6" borderId="4" xfId="2" applyNumberFormat="1" applyFont="1" applyFill="1" applyBorder="1" applyAlignment="1">
      <alignment horizontal="right"/>
    </xf>
    <xf numFmtId="38" fontId="23" fillId="5" borderId="3" xfId="2" applyNumberFormat="1" applyFont="1" applyFill="1" applyBorder="1"/>
    <xf numFmtId="38" fontId="23" fillId="5" borderId="0" xfId="2" applyNumberFormat="1" applyFont="1" applyFill="1" applyBorder="1"/>
    <xf numFmtId="38" fontId="23" fillId="5" borderId="8" xfId="2" applyNumberFormat="1" applyFont="1" applyFill="1" applyBorder="1"/>
    <xf numFmtId="165" fontId="0" fillId="0" borderId="0" xfId="0" applyNumberFormat="1"/>
    <xf numFmtId="165" fontId="0" fillId="7" borderId="0" xfId="0" applyNumberFormat="1" applyFill="1"/>
    <xf numFmtId="0" fontId="0" fillId="7" borderId="0" xfId="0" applyFill="1" applyAlignment="1">
      <alignment vertical="center" wrapText="1"/>
    </xf>
    <xf numFmtId="0" fontId="0" fillId="0" borderId="0" xfId="0" applyFill="1" applyAlignment="1">
      <alignment vertical="center" wrapText="1"/>
    </xf>
    <xf numFmtId="0" fontId="0" fillId="0" borderId="0" xfId="0" applyFill="1"/>
    <xf numFmtId="165" fontId="0" fillId="6" borderId="0" xfId="0" applyNumberFormat="1" applyFill="1"/>
    <xf numFmtId="0" fontId="0" fillId="6" borderId="0" xfId="0" applyFill="1" applyAlignment="1">
      <alignment vertical="center" wrapText="1"/>
    </xf>
    <xf numFmtId="9" fontId="38" fillId="0" borderId="0" xfId="3" applyFont="1"/>
    <xf numFmtId="166" fontId="38" fillId="0" borderId="0" xfId="0" applyNumberFormat="1" applyFont="1"/>
    <xf numFmtId="0" fontId="38" fillId="0" borderId="0" xfId="0" applyFont="1"/>
    <xf numFmtId="0" fontId="38" fillId="0" borderId="9" xfId="0" applyFont="1" applyBorder="1"/>
    <xf numFmtId="165" fontId="38" fillId="0" borderId="9" xfId="0" applyNumberFormat="1" applyFont="1" applyBorder="1"/>
    <xf numFmtId="165" fontId="38" fillId="7" borderId="9" xfId="0" applyNumberFormat="1" applyFont="1" applyFill="1" applyBorder="1"/>
    <xf numFmtId="165" fontId="38" fillId="6" borderId="9" xfId="0" applyNumberFormat="1" applyFont="1" applyFill="1" applyBorder="1"/>
    <xf numFmtId="165" fontId="4" fillId="8" borderId="1" xfId="2" applyNumberFormat="1" applyFont="1" applyFill="1" applyBorder="1"/>
    <xf numFmtId="165" fontId="23" fillId="8" borderId="23" xfId="2" applyNumberFormat="1" applyFont="1" applyFill="1" applyBorder="1"/>
    <xf numFmtId="165" fontId="23" fillId="8" borderId="7" xfId="2" applyNumberFormat="1" applyFont="1" applyFill="1" applyBorder="1"/>
    <xf numFmtId="165" fontId="22" fillId="7" borderId="8" xfId="2" applyNumberFormat="1" applyFont="1" applyFill="1" applyBorder="1" applyAlignment="1">
      <alignment horizontal="left" vertical="center" wrapText="1"/>
    </xf>
    <xf numFmtId="165" fontId="22" fillId="7" borderId="8" xfId="2" applyNumberFormat="1" applyFont="1" applyFill="1" applyBorder="1" applyAlignment="1"/>
    <xf numFmtId="165" fontId="22" fillId="9" borderId="5" xfId="2" applyNumberFormat="1" applyFont="1" applyFill="1" applyBorder="1" applyAlignment="1"/>
    <xf numFmtId="165" fontId="22" fillId="7" borderId="10" xfId="2" applyNumberFormat="1" applyFont="1" applyFill="1" applyBorder="1" applyAlignment="1"/>
    <xf numFmtId="165" fontId="25" fillId="7" borderId="8" xfId="2" applyNumberFormat="1" applyFont="1" applyFill="1" applyBorder="1" applyAlignment="1"/>
    <xf numFmtId="165" fontId="25" fillId="0" borderId="5" xfId="2" applyNumberFormat="1" applyFont="1" applyFill="1" applyBorder="1" applyAlignment="1"/>
    <xf numFmtId="165" fontId="25" fillId="0" borderId="9" xfId="2" applyNumberFormat="1" applyFont="1" applyFill="1" applyBorder="1" applyAlignment="1"/>
    <xf numFmtId="165" fontId="25" fillId="7" borderId="9" xfId="2" applyNumberFormat="1" applyFont="1" applyFill="1" applyBorder="1" applyAlignment="1"/>
    <xf numFmtId="165" fontId="25" fillId="7" borderId="10" xfId="2" applyNumberFormat="1" applyFont="1" applyFill="1" applyBorder="1" applyAlignment="1"/>
    <xf numFmtId="165" fontId="4" fillId="10" borderId="1" xfId="2" applyNumberFormat="1" applyFont="1" applyFill="1" applyBorder="1"/>
    <xf numFmtId="165" fontId="23" fillId="10" borderId="23" xfId="2" applyNumberFormat="1" applyFont="1" applyFill="1" applyBorder="1"/>
    <xf numFmtId="165" fontId="23" fillId="10" borderId="7" xfId="2" applyNumberFormat="1" applyFont="1" applyFill="1" applyBorder="1"/>
    <xf numFmtId="0" fontId="22" fillId="11" borderId="3" xfId="2" applyNumberFormat="1" applyFont="1" applyFill="1" applyBorder="1" applyAlignment="1">
      <alignment horizontal="left" vertical="center" wrapText="1"/>
    </xf>
    <xf numFmtId="0" fontId="22" fillId="11" borderId="8" xfId="2" applyNumberFormat="1" applyFont="1" applyFill="1" applyBorder="1" applyAlignment="1">
      <alignment horizontal="left" vertical="center" wrapText="1"/>
    </xf>
    <xf numFmtId="165" fontId="22" fillId="0" borderId="8" xfId="2" applyNumberFormat="1" applyFont="1" applyFill="1" applyBorder="1" applyAlignment="1"/>
    <xf numFmtId="165" fontId="22" fillId="0" borderId="10" xfId="2" applyNumberFormat="1" applyFont="1" applyFill="1" applyBorder="1" applyAlignment="1"/>
    <xf numFmtId="165" fontId="25" fillId="0" borderId="8" xfId="2" applyNumberFormat="1" applyFont="1" applyFill="1" applyBorder="1" applyAlignment="1"/>
    <xf numFmtId="165" fontId="25" fillId="0" borderId="10" xfId="2" applyNumberFormat="1" applyFont="1" applyFill="1" applyBorder="1" applyAlignment="1"/>
    <xf numFmtId="4" fontId="25" fillId="8" borderId="23" xfId="2" applyNumberFormat="1" applyFont="1" applyFill="1" applyBorder="1"/>
    <xf numFmtId="0" fontId="22" fillId="8" borderId="23" xfId="2" applyFont="1" applyFill="1" applyBorder="1" applyAlignment="1">
      <alignment horizontal="left"/>
    </xf>
    <xf numFmtId="0" fontId="25" fillId="8" borderId="23" xfId="2" applyFont="1" applyFill="1" applyBorder="1"/>
    <xf numFmtId="0" fontId="25" fillId="8" borderId="7" xfId="2" applyFont="1" applyFill="1" applyBorder="1" applyAlignment="1">
      <alignment horizontal="right"/>
    </xf>
    <xf numFmtId="0" fontId="22" fillId="7" borderId="8" xfId="2" applyNumberFormat="1" applyFont="1" applyFill="1" applyBorder="1" applyAlignment="1">
      <alignment horizontal="left" vertical="center" wrapText="1"/>
    </xf>
    <xf numFmtId="166" fontId="22" fillId="0" borderId="3" xfId="2" applyNumberFormat="1" applyFont="1" applyFill="1" applyBorder="1" applyAlignment="1"/>
    <xf numFmtId="166" fontId="22" fillId="0" borderId="8" xfId="2" applyNumberFormat="1" applyFont="1" applyFill="1" applyBorder="1" applyAlignment="1">
      <alignment horizontal="right"/>
    </xf>
    <xf numFmtId="166" fontId="22" fillId="0" borderId="5" xfId="2" applyNumberFormat="1" applyFont="1" applyFill="1" applyBorder="1" applyAlignment="1"/>
    <xf numFmtId="167" fontId="22" fillId="0" borderId="10" xfId="2" applyNumberFormat="1" applyFont="1" applyFill="1" applyBorder="1" applyAlignment="1"/>
    <xf numFmtId="166" fontId="25" fillId="0" borderId="3" xfId="2" applyNumberFormat="1" applyFont="1" applyFill="1" applyBorder="1" applyAlignment="1"/>
    <xf numFmtId="167" fontId="25" fillId="0" borderId="8" xfId="2" applyNumberFormat="1" applyFont="1" applyFill="1" applyBorder="1" applyAlignment="1"/>
    <xf numFmtId="166" fontId="25" fillId="0" borderId="5" xfId="2" applyNumberFormat="1" applyFont="1" applyFill="1" applyBorder="1" applyAlignment="1"/>
    <xf numFmtId="4" fontId="25" fillId="0" borderId="9" xfId="2" applyNumberFormat="1" applyFont="1" applyFill="1" applyBorder="1" applyAlignment="1"/>
    <xf numFmtId="166" fontId="25" fillId="0" borderId="9" xfId="2" applyNumberFormat="1" applyFont="1" applyFill="1" applyBorder="1" applyAlignment="1"/>
    <xf numFmtId="167" fontId="25" fillId="0" borderId="9" xfId="2" applyNumberFormat="1" applyFont="1" applyFill="1" applyBorder="1" applyAlignment="1"/>
    <xf numFmtId="167" fontId="25" fillId="0" borderId="10" xfId="2" applyNumberFormat="1" applyFont="1" applyFill="1" applyBorder="1" applyAlignment="1"/>
    <xf numFmtId="0" fontId="44" fillId="0" borderId="0" xfId="0" applyFont="1"/>
    <xf numFmtId="165" fontId="25" fillId="0" borderId="0" xfId="2" applyNumberFormat="1" applyFont="1" applyFill="1" applyBorder="1" applyAlignment="1">
      <alignment horizontal="right"/>
    </xf>
    <xf numFmtId="0" fontId="2" fillId="0" borderId="0" xfId="2" applyFont="1" applyFill="1" applyBorder="1"/>
    <xf numFmtId="165" fontId="36" fillId="0" borderId="0" xfId="4" applyNumberFormat="1" applyFill="1"/>
    <xf numFmtId="165" fontId="10" fillId="0" borderId="0" xfId="2" applyNumberFormat="1" applyFont="1" applyFill="1"/>
    <xf numFmtId="165" fontId="17" fillId="0" borderId="0" xfId="2" applyNumberFormat="1" applyFont="1" applyFill="1"/>
    <xf numFmtId="165" fontId="17" fillId="0" borderId="0" xfId="2" applyNumberFormat="1" applyFont="1" applyFill="1" applyAlignment="1">
      <alignment horizontal="right"/>
    </xf>
    <xf numFmtId="165" fontId="29" fillId="0" borderId="0" xfId="2" applyNumberFormat="1" applyFont="1" applyFill="1"/>
    <xf numFmtId="0" fontId="11" fillId="0" borderId="0" xfId="2" applyFont="1" applyFill="1" applyBorder="1" applyAlignment="1">
      <alignment horizontal="right" vertical="center"/>
    </xf>
    <xf numFmtId="165" fontId="22" fillId="0" borderId="24" xfId="2" applyNumberFormat="1" applyFont="1" applyFill="1" applyBorder="1" applyAlignment="1">
      <alignment horizontal="right"/>
    </xf>
    <xf numFmtId="0" fontId="5" fillId="2" borderId="24" xfId="2" applyFont="1" applyFill="1" applyBorder="1"/>
    <xf numFmtId="0" fontId="5" fillId="0" borderId="24" xfId="2" applyFont="1" applyBorder="1"/>
    <xf numFmtId="165" fontId="17" fillId="13" borderId="0" xfId="2" applyNumberFormat="1" applyFont="1" applyFill="1" applyBorder="1"/>
    <xf numFmtId="165" fontId="4" fillId="13" borderId="0" xfId="2" applyNumberFormat="1" applyFont="1" applyFill="1" applyBorder="1"/>
    <xf numFmtId="165" fontId="17" fillId="13" borderId="0" xfId="2" applyNumberFormat="1" applyFont="1" applyFill="1" applyBorder="1" applyAlignment="1">
      <alignment horizontal="right"/>
    </xf>
    <xf numFmtId="165" fontId="25" fillId="5" borderId="0" xfId="2" applyNumberFormat="1" applyFont="1" applyFill="1" applyBorder="1" applyAlignment="1">
      <alignment horizontal="center" vertical="center" wrapText="1"/>
    </xf>
    <xf numFmtId="165" fontId="22" fillId="12" borderId="24" xfId="2" applyNumberFormat="1" applyFont="1" applyFill="1" applyBorder="1" applyAlignment="1">
      <alignment horizontal="right"/>
    </xf>
    <xf numFmtId="165" fontId="25" fillId="12" borderId="0" xfId="2" applyNumberFormat="1" applyFont="1" applyFill="1" applyBorder="1" applyAlignment="1">
      <alignment horizontal="right"/>
    </xf>
    <xf numFmtId="165" fontId="22" fillId="7" borderId="24" xfId="2" applyNumberFormat="1" applyFont="1" applyFill="1" applyBorder="1" applyAlignment="1">
      <alignment horizontal="right"/>
    </xf>
    <xf numFmtId="165" fontId="25" fillId="7" borderId="0" xfId="2" applyNumberFormat="1" applyFont="1" applyFill="1" applyBorder="1" applyAlignment="1">
      <alignment horizontal="right"/>
    </xf>
    <xf numFmtId="165" fontId="25" fillId="12" borderId="0" xfId="2" applyNumberFormat="1" applyFont="1" applyFill="1" applyBorder="1" applyAlignment="1">
      <alignment horizontal="center" vertical="center" wrapText="1"/>
    </xf>
    <xf numFmtId="165" fontId="30" fillId="14" borderId="0" xfId="2" applyNumberFormat="1" applyFont="1" applyFill="1" applyBorder="1" applyAlignment="1">
      <alignment horizontal="left"/>
    </xf>
    <xf numFmtId="165" fontId="24" fillId="14" borderId="0" xfId="2" applyNumberFormat="1" applyFont="1" applyFill="1" applyBorder="1" applyAlignment="1">
      <alignment horizontal="right"/>
    </xf>
    <xf numFmtId="0" fontId="29" fillId="0" borderId="0" xfId="2" applyFont="1" applyFill="1" applyBorder="1" applyAlignment="1">
      <alignment horizontal="left"/>
    </xf>
    <xf numFmtId="0" fontId="29" fillId="0" borderId="0" xfId="2" applyFont="1" applyFill="1"/>
    <xf numFmtId="0" fontId="22" fillId="0" borderId="18" xfId="2" applyFont="1" applyFill="1" applyBorder="1"/>
    <xf numFmtId="4" fontId="25" fillId="0" borderId="2" xfId="2" applyNumberFormat="1" applyFont="1" applyFill="1" applyBorder="1" applyAlignment="1">
      <alignment horizontal="right"/>
    </xf>
    <xf numFmtId="0" fontId="2" fillId="0" borderId="2" xfId="2" applyFill="1" applyBorder="1"/>
    <xf numFmtId="0" fontId="2" fillId="0" borderId="1" xfId="2" applyFill="1" applyBorder="1"/>
    <xf numFmtId="0" fontId="25" fillId="0" borderId="18" xfId="2" applyFont="1" applyFill="1" applyBorder="1"/>
    <xf numFmtId="4" fontId="25" fillId="0" borderId="12" xfId="2" applyNumberFormat="1" applyFont="1" applyFill="1" applyBorder="1" applyAlignment="1">
      <alignment horizontal="right"/>
    </xf>
    <xf numFmtId="4" fontId="25" fillId="0" borderId="12" xfId="2" applyNumberFormat="1" applyFont="1" applyFill="1" applyBorder="1"/>
    <xf numFmtId="4" fontId="22" fillId="0" borderId="11" xfId="2" applyNumberFormat="1" applyFont="1" applyFill="1" applyBorder="1"/>
    <xf numFmtId="4" fontId="22" fillId="0" borderId="11" xfId="2" applyNumberFormat="1" applyFont="1" applyFill="1" applyBorder="1" applyAlignment="1">
      <alignment horizontal="right"/>
    </xf>
    <xf numFmtId="3" fontId="29" fillId="0" borderId="12" xfId="2" applyNumberFormat="1" applyFont="1" applyFill="1" applyBorder="1" applyAlignment="1">
      <alignment horizontal="right"/>
    </xf>
    <xf numFmtId="3" fontId="29" fillId="0" borderId="12" xfId="2" applyNumberFormat="1" applyFont="1" applyFill="1" applyBorder="1"/>
    <xf numFmtId="4" fontId="28" fillId="0" borderId="11" xfId="2" applyNumberFormat="1" applyFont="1" applyFill="1" applyBorder="1"/>
    <xf numFmtId="0" fontId="22" fillId="0" borderId="7" xfId="2" applyFont="1" applyFill="1" applyBorder="1"/>
    <xf numFmtId="4" fontId="29" fillId="0" borderId="12" xfId="2" applyNumberFormat="1" applyFont="1" applyFill="1" applyBorder="1" applyAlignment="1">
      <alignment horizontal="right"/>
    </xf>
    <xf numFmtId="4" fontId="29" fillId="0" borderId="12" xfId="2" applyNumberFormat="1" applyFont="1" applyFill="1" applyBorder="1"/>
    <xf numFmtId="2" fontId="25" fillId="0" borderId="12" xfId="2" applyNumberFormat="1" applyFont="1" applyFill="1" applyBorder="1"/>
    <xf numFmtId="2" fontId="25" fillId="0" borderId="12" xfId="2" applyNumberFormat="1" applyFont="1" applyFill="1" applyBorder="1" applyAlignment="1">
      <alignment horizontal="right"/>
    </xf>
    <xf numFmtId="0" fontId="25" fillId="0" borderId="8" xfId="2" applyFont="1" applyFill="1" applyBorder="1"/>
    <xf numFmtId="4" fontId="25" fillId="0" borderId="4" xfId="2" applyNumberFormat="1" applyFont="1" applyFill="1" applyBorder="1" applyAlignment="1">
      <alignment horizontal="right"/>
    </xf>
    <xf numFmtId="3" fontId="25" fillId="0" borderId="4" xfId="2" applyNumberFormat="1" applyFont="1" applyFill="1" applyBorder="1" applyAlignment="1">
      <alignment horizontal="right"/>
    </xf>
    <xf numFmtId="4" fontId="22" fillId="0" borderId="3" xfId="2" applyNumberFormat="1" applyFont="1" applyFill="1" applyBorder="1"/>
    <xf numFmtId="0" fontId="39" fillId="0" borderId="0" xfId="2" applyFont="1"/>
    <xf numFmtId="3" fontId="25" fillId="2" borderId="11" xfId="2" applyNumberFormat="1" applyFont="1" applyFill="1" applyBorder="1" applyAlignment="1">
      <alignment horizontal="left" vertical="center" wrapText="1"/>
    </xf>
    <xf numFmtId="0" fontId="39" fillId="0" borderId="0" xfId="2" applyFont="1" applyFill="1"/>
    <xf numFmtId="0" fontId="46" fillId="0" borderId="0" xfId="0" applyFont="1" applyAlignment="1">
      <alignment wrapText="1"/>
    </xf>
    <xf numFmtId="0" fontId="45" fillId="0" borderId="25" xfId="5"/>
  </cellXfs>
  <cellStyles count="6">
    <cellStyle name="Erotin 2" xfId="1"/>
    <cellStyle name="Normaali" xfId="0" builtinId="0"/>
    <cellStyle name="Normaali 2" xfId="2"/>
    <cellStyle name="Otsikko" xfId="4" builtinId="15"/>
    <cellStyle name="Otsikko 2" xfId="5" builtinId="17"/>
    <cellStyle name="Prosenttia" xfId="3" builtinId="5"/>
  </cellStyles>
  <dxfs count="187">
    <dxf>
      <font>
        <b val="0"/>
        <i val="0"/>
        <strike val="0"/>
        <condense val="0"/>
        <extend val="0"/>
        <outline val="0"/>
        <shadow val="0"/>
        <u val="none"/>
        <vertAlign val="baseline"/>
        <sz val="12"/>
        <color auto="1"/>
        <name val="Arial"/>
        <scheme val="none"/>
      </font>
      <numFmt numFmtId="4" formatCode="#,##0.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border diagonalUp="0" diagonalDown="0" outline="0">
        <left/>
        <right style="thin">
          <color indexed="64"/>
        </right>
        <top style="thin">
          <color indexed="64"/>
        </top>
        <bottom style="thin">
          <color indexed="64"/>
        </bottom>
      </border>
    </dxf>
    <dxf>
      <fill>
        <patternFill patternType="none">
          <fgColor indexed="64"/>
          <bgColor auto="1"/>
        </patternFill>
      </fill>
      <border outline="0">
        <top style="thin">
          <color indexed="64"/>
        </top>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theme="3" tint="0.79998168889431442"/>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3"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_ ;[Red]\-#,##0\ "/>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_ ;[Red]\-#,##0\ "/>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numFmt numFmtId="165" formatCode="#,##0_ ;[Red]\-#,##0\ "/>
    </dxf>
    <dxf>
      <border>
        <bottom style="thin">
          <color indexed="64"/>
        </bottom>
      </border>
    </dxf>
    <dxf>
      <fill>
        <patternFill patternType="solid">
          <fgColor indexed="64"/>
          <bgColor theme="3" tint="0.79998168889431442"/>
        </patternFill>
      </fill>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rgb="FFFF0000"/>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scheme val="none"/>
      </font>
      <numFmt numFmtId="3" formatCode="#,##0"/>
      <fill>
        <patternFill patternType="solid">
          <fgColor indexed="64"/>
          <bgColor theme="4" tint="0.79998168889431442"/>
        </patternFill>
      </fill>
      <alignmen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Arial"/>
        <scheme val="none"/>
      </font>
      <alignmen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Arial"/>
        <scheme val="none"/>
      </font>
      <alignmen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Arial"/>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Arial"/>
        <scheme val="none"/>
      </font>
    </dxf>
    <dxf>
      <border>
        <bottom style="thin">
          <color indexed="64"/>
        </bottom>
      </border>
    </dxf>
    <dxf>
      <font>
        <strike val="0"/>
        <outline val="0"/>
        <shadow val="0"/>
        <vertAlign val="baseline"/>
        <sz val="12"/>
        <name val="Arial"/>
        <scheme val="none"/>
      </font>
      <fill>
        <patternFill patternType="solid">
          <fgColor indexed="64"/>
          <bgColor theme="4" tint="0.79998168889431442"/>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5" formatCode="#,##0_ ;[Red]\-#,##0\ "/>
      <fill>
        <patternFill patternType="solid">
          <fgColor indexed="64"/>
          <bgColor theme="4" tint="0.79998168889431442"/>
        </patternFill>
      </fill>
      <border diagonalUp="0" diagonalDown="0" outline="0">
        <left/>
        <right style="thin">
          <color auto="1"/>
        </right>
        <top/>
        <bottom/>
      </border>
    </dxf>
    <dxf>
      <font>
        <b val="0"/>
        <i val="0"/>
        <strike val="0"/>
        <condense val="0"/>
        <extend val="0"/>
        <outline val="0"/>
        <shadow val="0"/>
        <u val="none"/>
        <vertAlign val="baseline"/>
        <sz val="12"/>
        <color theme="1"/>
        <name val="Arial"/>
        <scheme val="none"/>
      </font>
      <numFmt numFmtId="165" formatCode="#,##0_ ;[Red]\-#,##0\ "/>
      <fill>
        <patternFill patternType="solid">
          <fgColor indexed="64"/>
          <bgColor theme="4" tint="0.79998168889431442"/>
        </patternFill>
      </fill>
    </dxf>
    <dxf>
      <font>
        <b val="0"/>
        <i val="0"/>
        <strike val="0"/>
        <condense val="0"/>
        <extend val="0"/>
        <outline val="0"/>
        <shadow val="0"/>
        <u val="none"/>
        <vertAlign val="baseline"/>
        <sz val="12"/>
        <color theme="1"/>
        <name val="Arial"/>
        <scheme val="none"/>
      </font>
      <numFmt numFmtId="165" formatCode="#,##0_ ;[Red]\-#,##0\ "/>
      <fill>
        <patternFill patternType="solid">
          <fgColor indexed="64"/>
          <bgColor theme="4" tint="0.79998168889431442"/>
        </patternFill>
      </fill>
    </dxf>
    <dxf>
      <font>
        <b val="0"/>
        <i val="0"/>
        <strike val="0"/>
        <condense val="0"/>
        <extend val="0"/>
        <outline val="0"/>
        <shadow val="0"/>
        <u val="none"/>
        <vertAlign val="baseline"/>
        <sz val="12"/>
        <color theme="1"/>
        <name val="Arial"/>
        <scheme val="none"/>
      </font>
      <numFmt numFmtId="165" formatCode="#,##0_ ;[Red]\-#,##0\ "/>
      <fill>
        <patternFill patternType="solid">
          <fgColor indexed="64"/>
          <bgColor theme="4" tint="0.79998168889431442"/>
        </patternFill>
      </fill>
    </dxf>
    <dxf>
      <font>
        <b val="0"/>
        <i val="0"/>
        <strike val="0"/>
        <condense val="0"/>
        <extend val="0"/>
        <outline val="0"/>
        <shadow val="0"/>
        <u val="none"/>
        <vertAlign val="baseline"/>
        <sz val="12"/>
        <color theme="1"/>
        <name val="Arial"/>
        <scheme val="none"/>
      </font>
      <numFmt numFmtId="165" formatCode="#,##0_ ;[Red]\-#,##0\ "/>
      <fill>
        <patternFill patternType="solid">
          <fgColor indexed="64"/>
          <bgColor theme="4" tint="0.79998168889431442"/>
        </patternFill>
      </fill>
      <border outline="0">
        <left style="thin">
          <color auto="1"/>
        </left>
      </border>
    </dxf>
    <dxf>
      <font>
        <b/>
        <i val="0"/>
        <strike val="0"/>
        <condense val="0"/>
        <extend val="0"/>
        <outline val="0"/>
        <shadow val="0"/>
        <u val="none"/>
        <vertAlign val="baseline"/>
        <sz val="12"/>
        <color auto="1"/>
        <name val="Arial"/>
        <scheme val="none"/>
      </font>
      <numFmt numFmtId="3" formatCode="#,##0"/>
      <fill>
        <patternFill patternType="solid">
          <fgColor indexed="64"/>
          <bgColor theme="7" tint="0.5999938962981048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0_ ;[Red]\-#,##0\ "/>
      <fill>
        <patternFill patternType="solid">
          <fgColor indexed="64"/>
          <bgColor theme="0"/>
        </patternFill>
      </fill>
      <border diagonalUp="0" diagonalDown="0" outline="0">
        <left style="thin">
          <color auto="1"/>
        </left>
        <right style="thin">
          <color auto="1"/>
        </right>
        <top/>
        <bottom/>
      </border>
    </dxf>
    <dxf>
      <font>
        <b/>
        <i val="0"/>
        <strike val="0"/>
        <condense val="0"/>
        <extend val="0"/>
        <outline val="0"/>
        <shadow val="0"/>
        <u val="none"/>
        <vertAlign val="baseline"/>
        <sz val="12"/>
        <color auto="1"/>
        <name val="Arial"/>
        <scheme val="none"/>
      </font>
      <numFmt numFmtId="3" formatCode="#,##0"/>
      <fill>
        <patternFill patternType="solid">
          <fgColor indexed="64"/>
          <bgColor theme="3" tint="0.79998168889431442"/>
        </patternFill>
      </fill>
      <alignment horizontal="right"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0"/>
        </patternFill>
      </fill>
      <alignment horizontal="right" vertical="bottom" textRotation="0" wrapText="0" indent="0" justifyLastLine="0" shrinkToFit="0" readingOrder="0"/>
      <border outline="0">
        <right style="thin">
          <color auto="1"/>
        </right>
      </border>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indexed="8"/>
        <name val="Arial"/>
        <scheme val="none"/>
      </font>
      <numFmt numFmtId="3" formatCode="#,##0"/>
      <fill>
        <patternFill patternType="solid">
          <fgColor indexed="64"/>
          <bgColor theme="0"/>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none"/>
      </font>
      <numFmt numFmtId="165" formatCode="#,##0_ ;[Red]\-#,##0\ "/>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scheme val="none"/>
      </font>
      <numFmt numFmtId="165" formatCode="#,##0_ ;[Red]\-#,##0\ "/>
      <fill>
        <patternFill patternType="solid">
          <fgColor indexed="64"/>
          <bgColor theme="4" tint="0.5999938962981048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165" formatCode="#,##0_ ;[Red]\-#,##0\ "/>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Arial"/>
        <scheme val="none"/>
      </font>
      <numFmt numFmtId="165" formatCode="#,##0_ ;[Red]\-#,##0\ "/>
      <fill>
        <patternFill patternType="solid">
          <fgColor indexed="64"/>
          <bgColor theme="7" tint="0.59999389629810485"/>
        </patternFill>
      </fill>
      <alignment horizontal="right"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2"/>
        <color theme="1"/>
        <name val="Arial"/>
        <scheme val="none"/>
      </font>
      <numFmt numFmtId="165" formatCode="#,##0_ ;[Red]\-#,##0\ "/>
      <fill>
        <patternFill patternType="solid">
          <fgColor indexed="64"/>
          <bgColor theme="7" tint="0.59999389629810485"/>
        </patternFill>
      </fill>
      <alignment horizontal="right" vertical="bottom" textRotation="0" wrapText="0" indent="0" justifyLastLine="0" shrinkToFit="0" readingOrder="0"/>
      <border diagonalUp="0" diagonalDown="0" outline="0">
        <left style="thin">
          <color auto="1"/>
        </left>
        <right/>
        <top style="thin">
          <color theme="8"/>
        </top>
        <bottom/>
      </border>
    </dxf>
    <dxf>
      <font>
        <b/>
        <i val="0"/>
        <strike val="0"/>
        <condense val="0"/>
        <extend val="0"/>
        <outline val="0"/>
        <shadow val="0"/>
        <u val="none"/>
        <vertAlign val="baseline"/>
        <sz val="12"/>
        <color auto="1"/>
        <name val="Arial"/>
        <scheme val="minor"/>
      </font>
      <numFmt numFmtId="167" formatCode="0.00_ ;[Red]\-0.00\ "/>
      <fill>
        <patternFill patternType="none">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71"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71" formatCode="0_ ;[Red]\-0\ "/>
      <fill>
        <patternFill patternType="none">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71" formatCode="0_ ;[Red]\-0\ "/>
      <fill>
        <patternFill patternType="none">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71"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67" formatCode="0.00_ ;[Red]\-0.00\ "/>
      <fill>
        <patternFill patternType="solid">
          <fgColor indexed="64"/>
          <bgColor theme="8"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71"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71" formatCode="0_ ;[Red]\-0\ "/>
      <fill>
        <patternFill patternType="none">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71"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71"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71" formatCode="0_ ;[Red]\-0\ "/>
      <fill>
        <patternFill patternType="none">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71" formatCode="0_ ;[Red]\-0\ "/>
      <fill>
        <patternFill patternType="none">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scheme val="minor"/>
      </font>
      <numFmt numFmtId="167" formatCode="0.00_ ;[Red]\-0.00\ "/>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auto="1"/>
        <name val="Arial"/>
        <scheme val="minor"/>
      </font>
      <numFmt numFmtId="171" formatCode="0_ ;[Red]\-0\ "/>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2"/>
        <color auto="1"/>
        <name val="Arial"/>
        <scheme val="minor"/>
      </font>
      <numFmt numFmtId="171"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71" formatCode="0_ ;[Red]\-0\ "/>
      <fill>
        <patternFill patternType="none">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inor"/>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4"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8"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3" tint="0.79998168889431442"/>
        </patternFill>
      </fill>
      <alignment horizontal="right" vertical="center" textRotation="0" wrapText="1" indent="0" justifyLastLine="0" shrinkToFit="0" readingOrder="0"/>
    </dxf>
    <dxf>
      <fill>
        <patternFill patternType="solid">
          <fgColor indexed="64"/>
          <bgColor theme="3"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0_ ;[Red]\-#,##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4" tint="0.79998168889431442"/>
        </patternFill>
      </fill>
      <alignment horizontal="center" vertical="center" textRotation="0" wrapText="1" indent="0" justifyLastLine="0" shrinkToFit="0" readingOrder="0"/>
    </dxf>
    <dxf>
      <numFmt numFmtId="165" formatCode="#,##0_ ;[Red]\-#,##0\ "/>
      <fill>
        <patternFill patternType="solid">
          <fgColor indexed="64"/>
          <bgColor theme="7" tint="0.59999389629810485"/>
        </patternFill>
      </fill>
    </dxf>
    <dxf>
      <numFmt numFmtId="165" formatCode="#,##0_ ;[Red]\-#,##0\ "/>
    </dxf>
    <dxf>
      <numFmt numFmtId="165" formatCode="#,##0_ ;[Red]\-#,##0\ "/>
    </dxf>
    <dxf>
      <numFmt numFmtId="165" formatCode="#,##0_ ;[Red]\-#,##0\ "/>
      <fill>
        <patternFill patternType="solid">
          <fgColor indexed="64"/>
          <bgColor theme="7" tint="0.59999389629810485"/>
        </patternFill>
      </fill>
    </dxf>
    <dxf>
      <numFmt numFmtId="165" formatCode="#,##0_ ;[Red]\-#,##0\ "/>
      <fill>
        <patternFill patternType="solid">
          <fgColor indexed="64"/>
          <bgColor theme="8" tint="0.79998168889431442"/>
        </patternFill>
      </fill>
    </dxf>
    <dxf>
      <numFmt numFmtId="165" formatCode="#,##0_ ;[Red]\-#,##0\ "/>
    </dxf>
    <dxf>
      <numFmt numFmtId="165" formatCode="#,##0_ ;[Red]\-#,##0\ "/>
    </dxf>
    <dxf>
      <numFmt numFmtId="165" formatCode="#,##0_ ;[Red]\-#,##0\ "/>
    </dxf>
    <dxf>
      <numFmt numFmtId="165" formatCode="#,##0_ ;[Red]\-#,##0\ "/>
    </dxf>
    <dxf>
      <numFmt numFmtId="165" formatCode="#,##0_ ;[Red]\-#,##0\ "/>
    </dxf>
    <dxf>
      <numFmt numFmtId="165" formatCode="#,##0_ ;[Red]\-#,##0\ "/>
    </dxf>
    <dxf>
      <numFmt numFmtId="165" formatCode="#,##0_ ;[Red]\-#,##0\ "/>
      <fill>
        <patternFill patternType="solid">
          <fgColor indexed="64"/>
          <bgColor theme="8" tint="0.79998168889431442"/>
        </patternFill>
      </fill>
    </dxf>
    <dxf>
      <numFmt numFmtId="165" formatCode="#,##0_ ;[Red]\-#,##0\ "/>
    </dxf>
    <dxf>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top/>
        <bottom/>
      </border>
      <protection locked="1" hidden="0"/>
    </dxf>
    <dxf>
      <font>
        <b/>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border diagonalUp="0" diagonalDown="0" outline="0">
        <left style="thin">
          <color auto="1"/>
        </left>
        <right/>
        <top style="thin">
          <color theme="1"/>
        </top>
        <bottom/>
      </border>
    </dxf>
    <dxf>
      <font>
        <b/>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top/>
        <bottom/>
      </border>
      <protection locked="1" hidden="0"/>
    </dxf>
    <dxf>
      <font>
        <b/>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border diagonalUp="0" diagonalDown="0" outline="0">
        <left style="thin">
          <color auto="1"/>
        </left>
        <right/>
        <top style="thin">
          <color theme="1"/>
        </top>
        <bottom/>
      </border>
    </dxf>
    <dxf>
      <font>
        <b/>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left" vertical="bottom" textRotation="0" wrapText="0" indent="0" justifyLastLine="0" shrinkToFit="0" readingOrder="0"/>
      <border diagonalUp="0" diagonalDown="0" outline="0">
        <left/>
        <right/>
        <top style="thin">
          <color theme="1"/>
        </top>
        <bottom/>
      </border>
    </dxf>
    <dxf>
      <border outline="0">
        <left style="thin">
          <color theme="1"/>
        </left>
        <right style="thin">
          <color auto="1"/>
        </right>
      </border>
    </dxf>
    <dxf>
      <fill>
        <patternFill patternType="none">
          <fgColor indexed="64"/>
          <bgColor auto="1"/>
        </patternFill>
      </fill>
    </dxf>
    <dxf>
      <font>
        <b/>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3" name="Taulukko3" displayName="Taulukko3" ref="A4:D15" tableBorderDxfId="186" headerRowCellStyle="Normaali 2">
  <autoFilter ref="A4:D15">
    <filterColumn colId="0" hiddenButton="1"/>
    <filterColumn colId="1" hiddenButton="1"/>
    <filterColumn colId="2" hiddenButton="1"/>
    <filterColumn colId="3" hiddenButton="1"/>
  </autoFilter>
  <tableColumns count="4">
    <tableColumn id="1" name="Euroa" totalsRowLabel="Summa" dataDxfId="185" totalsRowDxfId="184" dataCellStyle="Normaali 2"/>
    <tableColumn id="2" name="Nykyinen" dataDxfId="183" totalsRowDxfId="182" dataCellStyle="Normaali 2"/>
    <tableColumn id="3" name="UUSI" dataDxfId="181" totalsRowDxfId="180" dataCellStyle="Normaali 2"/>
    <tableColumn id="4" name="Muutos" totalsRowFunction="sum" dataDxfId="179" totalsRowDxfId="178" dataCellStyle="Normaali 2">
      <calculatedColumnFormula>C5-B5</calculatedColumnFormula>
    </tableColumn>
  </tableColumns>
  <tableStyleInfo name="TableStyleLight13" showFirstColumn="0" showLastColumn="0" showRowStripes="1" showColumnStripes="0"/>
</table>
</file>

<file path=xl/tables/table10.xml><?xml version="1.0" encoding="utf-8"?>
<table xmlns="http://schemas.openxmlformats.org/spreadsheetml/2006/main" id="11" name="Taulukko11" displayName="Taulukko11" ref="G24:J49" totalsRowShown="0" headerRowDxfId="8" dataDxfId="6" headerRowBorderDxfId="7" tableBorderDxfId="5" totalsRowBorderDxfId="4">
  <autoFilter ref="G24:J49">
    <filterColumn colId="0" hiddenButton="1"/>
    <filterColumn colId="1" hiddenButton="1"/>
    <filterColumn colId="2" hiddenButton="1"/>
    <filterColumn colId="3" hiddenButton="1"/>
  </autoFilter>
  <tableColumns count="4">
    <tableColumn id="1" name="Yksityiskohtainen jaottelu, perushinnat (€)" dataDxfId="3" dataCellStyle="Normaali 2"/>
    <tableColumn id="2" name="Nykytilanne" dataDxfId="2" dataCellStyle="Normaali 2"/>
    <tableColumn id="3" name="Puhdas siirto" dataDxfId="1"/>
    <tableColumn id="4" name="Esitys" dataDxfId="0"/>
  </tableColumns>
  <tableStyleInfo name="TableStyleLight13" showFirstColumn="0" showLastColumn="0" showRowStripes="1" showColumnStripes="0"/>
</table>
</file>

<file path=xl/tables/table2.xml><?xml version="1.0" encoding="utf-8"?>
<table xmlns="http://schemas.openxmlformats.org/spreadsheetml/2006/main" id="13" name="Taulukko13" displayName="Taulukko13" ref="A4:O298" totalsRowShown="0" headerRowDxfId="177">
  <autoFilter ref="A4:O29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nro"/>
    <tableColumn id="2" name="Kunnat"/>
    <tableColumn id="3" name="Asukasluku 31.12.2020" dataDxfId="176"/>
    <tableColumn id="4" name="Siirtyvät kustannukset (TPA21+TA22)" dataDxfId="175"/>
    <tableColumn id="5" name="Siirtyvä valtionosuus (sote-osat)" dataDxfId="174"/>
    <tableColumn id="6" name="Siirtyvä yhteisövero" dataDxfId="173"/>
    <tableColumn id="8" name="Siirtyvät veromenetysten kompensaatiot" dataDxfId="172"/>
    <tableColumn id="9" name="Siirtyvä kunnallisvero" dataDxfId="171"/>
    <tableColumn id="10" name="Verotuskustannusten alenenma" dataDxfId="170"/>
    <tableColumn id="11" name="Verotulotasauksen muutos, ml. Neutralisointi" dataDxfId="169"/>
    <tableColumn id="12" name="Siirtyvät tulot ml. verokust. alenema ja tasauksen neutralisointi " dataDxfId="168"/>
    <tableColumn id="13" name="Siirtyvien kustannusten ja tulojen erotus" dataDxfId="167"/>
    <tableColumn id="14" name="Muutoksen rajaus (omavastuu 40 %)" dataDxfId="166"/>
    <tableColumn id="15" name="Neutralisointi" dataDxfId="165"/>
    <tableColumn id="16" name="Muutosrajoitin ml. Neutralisointi, euroa" dataDxfId="164"/>
  </tableColumns>
  <tableStyleInfo name="TableStyleLight20" showFirstColumn="0" showLastColumn="0" showRowStripes="0" showColumnStripes="0"/>
</table>
</file>

<file path=xl/tables/table3.xml><?xml version="1.0" encoding="utf-8"?>
<table xmlns="http://schemas.openxmlformats.org/spreadsheetml/2006/main" id="1" name="Taulukko1" displayName="Taulukko1" ref="A7:Z301" totalsRowShown="0" headerRowDxfId="163" dataDxfId="162" headerRowCellStyle="Normaali 2" dataCellStyle="Normaali 2">
  <autoFilter ref="A7:Z3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name="nro" dataDxfId="161" dataCellStyle="Normaali 2"/>
    <tableColumn id="2" name="Alue" dataDxfId="160" dataCellStyle="Normaali 2"/>
    <tableColumn id="3" name="Hv-alue" dataDxfId="159" dataCellStyle="Normaali 2"/>
    <tableColumn id="4" name="Asukasluku 31.12.2020" dataDxfId="158" dataCellStyle="Normaali 2"/>
    <tableColumn id="5" name="Jäljelle jäävien tehtävien nettokust." dataDxfId="157" dataCellStyle="Normaali 2"/>
    <tableColumn id="6" name="Kunnallisvero " dataDxfId="156" dataCellStyle="Normaali 2"/>
    <tableColumn id="7" name="Kiinteistövero" dataDxfId="155" dataCellStyle="Normaali 2"/>
    <tableColumn id="8" name="Yhteisövero" dataDxfId="154" dataCellStyle="Normaali 2"/>
    <tableColumn id="9" name="VOS, VM" dataDxfId="153" dataCellStyle="Normaali 2"/>
    <tableColumn id="10" name="Verokompit, VM" dataDxfId="152" dataCellStyle="Normaali 2"/>
    <tableColumn id="11" name="VOS, muutosraj. (40 %:n omavastuu)" dataDxfId="151" dataCellStyle="Normaali 2"/>
    <tableColumn id="12" name="VOS OKM, 2022" dataDxfId="150" dataCellStyle="Normaali 2"/>
    <tableColumn id="13" name="Rahoituserät, netto" dataDxfId="149" dataCellStyle="Normaali 2"/>
    <tableColumn id="14" name="Verotuskustannusten alenema (hyöty)" dataDxfId="148" dataCellStyle="Normaali 2"/>
    <tableColumn id="15" name="Uusi tasapaino, €" dataDxfId="147" dataCellStyle="Normaali 2">
      <calculatedColumnFormula>SUM(F8:N8)-E8</calculatedColumnFormula>
    </tableColumn>
    <tableColumn id="16" name="Uusi tasapaino, €/as." dataDxfId="146" dataCellStyle="Normaali 2">
      <calculatedColumnFormula>O8/D8</calculatedColumnFormula>
    </tableColumn>
    <tableColumn id="17" name="Toimintakate + poistot ja arvonal." dataDxfId="145" dataCellStyle="Normaali 2"/>
    <tableColumn id="18" name="Kunnallisvero (nykyverojärj.)" dataDxfId="144" dataCellStyle="Normaali 2"/>
    <tableColumn id="19" name="Yhteisövero (nykyinen)" dataDxfId="143" dataCellStyle="Normaali 2"/>
    <tableColumn id="20" name="VOS, VM (nykyinen)" dataDxfId="142" dataCellStyle="Normaali 2"/>
    <tableColumn id="21" name="Verokompit, VM (nykyinen)" dataDxfId="141" dataCellStyle="Normaali 2"/>
    <tableColumn id="22" name="Muut tulot (ei muutu)" dataDxfId="140" dataCellStyle="Normaali 2"/>
    <tableColumn id="23" name="Nykyinen tasapaino, €" dataDxfId="139" dataCellStyle="Normaali 2">
      <calculatedColumnFormula>R8+S8+T8+U8+V8-Q8</calculatedColumnFormula>
    </tableColumn>
    <tableColumn id="24" name="Nykyinen tasapaino, €/as. " dataDxfId="138" dataCellStyle="Normaali 2">
      <calculatedColumnFormula>W8/D8</calculatedColumnFormula>
    </tableColumn>
    <tableColumn id="25" name="Tasapainon muutos, €" dataDxfId="137" dataCellStyle="Normaali 2">
      <calculatedColumnFormula>O8-W8</calculatedColumnFormula>
    </tableColumn>
    <tableColumn id="26" name="Tasapainon muutos, €/as." dataDxfId="136" dataCellStyle="Normaali 2">
      <calculatedColumnFormula>Y8/D8</calculatedColumnFormula>
    </tableColumn>
  </tableColumns>
  <tableStyleInfo name="TableStyleLight16" showFirstColumn="0" showLastColumn="0" showRowStripes="0" showColumnStripes="0"/>
</table>
</file>

<file path=xl/tables/table4.xml><?xml version="1.0" encoding="utf-8"?>
<table xmlns="http://schemas.openxmlformats.org/spreadsheetml/2006/main" id="5" name="Taulukko5" displayName="Taulukko5" ref="A11:AC309" totalsRowShown="0" headerRowDxfId="135" dataDxfId="134" headerRowCellStyle="Normaali 2" dataCellStyle="Normaali 2">
  <autoFilter ref="A11:AC3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name="nro" dataDxfId="133" dataCellStyle="Normaali 2"/>
    <tableColumn id="2" name="Kunnat" dataDxfId="132" dataCellStyle="Normaali 2"/>
    <tableColumn id="3" name="Hv-alue" dataDxfId="131" dataCellStyle="Normaali 2"/>
    <tableColumn id="4" name="Kuntakoko" dataDxfId="130" dataCellStyle="Normaali 2"/>
    <tableColumn id="5" name="Asukasluku 31.12.2020" dataDxfId="129" dataCellStyle="Normaali 2">
      <calculatedColumnFormula>'Tasapainon muutos, pl. tasaus'!D4</calculatedColumnFormula>
    </tableColumn>
    <tableColumn id="6" name="Nykyinen tasapaino 2022, €/asukas" dataDxfId="128" dataCellStyle="Normaali 2"/>
    <tableColumn id="7" name="Uusi tasapaino ILMAN tasausta, 2022, €/asukas" dataDxfId="127" dataCellStyle="Normaali 2"/>
    <tableColumn id="8" name="Tasapainon muutos ILMAN tasausta, 2022, €/asukas" dataDxfId="126" dataCellStyle="Normaali 2">
      <calculatedColumnFormula>G12-F12</calculatedColumnFormula>
    </tableColumn>
    <tableColumn id="9" name="Siirtymätasaus 2023, €/asukas" dataDxfId="125" dataCellStyle="Normaali 2">
      <calculatedColumnFormula>H12*(-1)+$H$16</calculatedColumnFormula>
    </tableColumn>
    <tableColumn id="10" name="Siirtymätasaus 2024, €/asukas" dataDxfId="124" dataCellStyle="Normaali 2">
      <calculatedColumnFormula>IF($H12&lt;-15,-$H12-15,IF($H12&gt;15,15-$H12,0))-$J$16</calculatedColumnFormula>
    </tableColumn>
    <tableColumn id="11" name="Siirtymätasaus 2025, €/asukas" dataDxfId="123" dataCellStyle="Normaali 2">
      <calculatedColumnFormula>IF($H12&lt;-30,-$H12-30,IF($H12&gt;30,30-$H12,0))-$K$16</calculatedColumnFormula>
    </tableColumn>
    <tableColumn id="12" name="Siirtymätasaus 2026, €/asukas" dataDxfId="122" dataCellStyle="Normaali 2">
      <calculatedColumnFormula>IF($H12&lt;-45,-$H12-45,IF($H12&gt;45,45-$H12,0))-$L$16</calculatedColumnFormula>
    </tableColumn>
    <tableColumn id="13" name="Siirtymätasaus 2027, €/asukas" dataDxfId="121" dataCellStyle="Normaali 2">
      <calculatedColumnFormula>IF($H12&lt;-60,-$H12-60,IF($H12&gt;60,60-$H12,0))-$M$16</calculatedColumnFormula>
    </tableColumn>
    <tableColumn id="14" name="Uusi tasapaino ml. tasaus, 2027 alkaen, €/asukas" dataDxfId="120" dataCellStyle="Normaali 2">
      <calculatedColumnFormula>G12+M12</calculatedColumnFormula>
    </tableColumn>
    <tableColumn id="15" name="Tasapainon muutos ml. tasaus, 2027 alkaen, €/asukas" dataDxfId="119" dataCellStyle="Normaali 2">
      <calculatedColumnFormula>N12-F12</calculatedColumnFormula>
    </tableColumn>
    <tableColumn id="16" name="Tasapainon muutos 2023, €/as" dataDxfId="118" dataCellStyle="Normaali 2">
      <calculatedColumnFormula>$H12+I12</calculatedColumnFormula>
    </tableColumn>
    <tableColumn id="17" name="Tasapainon muutos 2024, €/as" dataDxfId="117" dataCellStyle="Normaali 2">
      <calculatedColumnFormula>$H12+J12</calculatedColumnFormula>
    </tableColumn>
    <tableColumn id="18" name="Tasapainon muutos 2025, €/as" dataDxfId="116" dataCellStyle="Normaali 2">
      <calculatedColumnFormula>$H12+K12</calculatedColumnFormula>
    </tableColumn>
    <tableColumn id="19" name="Tasapainon muutos 2026, €/as" dataDxfId="115" dataCellStyle="Normaali 2">
      <calculatedColumnFormula>$H12+L12</calculatedColumnFormula>
    </tableColumn>
    <tableColumn id="20" name="Tasapainon muutos 2027 (LOPULLINEN MUUTOS), €/as" dataDxfId="114" dataCellStyle="Normaali 2">
      <calculatedColumnFormula>$H12+M12</calculatedColumnFormula>
    </tableColumn>
    <tableColumn id="21" name="Nykyinen kunnan vero-%, 2022" dataDxfId="113" dataCellStyle="Normaali 2"/>
    <tableColumn id="22" name="UUSI kunnan vero-%, 2022" dataDxfId="112" dataCellStyle="Normaali 2">
      <calculatedColumnFormula>U12-$E$8</calculatedColumnFormula>
    </tableColumn>
    <tableColumn id="23" name="Kunnallisvero-%:n muutos, 2022" dataDxfId="111" dataCellStyle="Normaali 2">
      <calculatedColumnFormula>V12-U12</calculatedColumnFormula>
    </tableColumn>
    <tableColumn id="24" name="Kunnallisvero-%:n tuotto, v. 2022" dataDxfId="110" dataCellStyle="Normaali 2"/>
    <tableColumn id="25" name="Korotuspaine/laskuvara tulovero-%:iin 2023, %-yks." dataDxfId="109" dataCellStyle="Normaali 2">
      <calculatedColumnFormula>-P12/$X12</calculatedColumnFormula>
    </tableColumn>
    <tableColumn id="26" name="Korotuspaine/laskuvara tulovero-%:iin 2024, %-yks." dataDxfId="108" dataCellStyle="Normaali 2">
      <calculatedColumnFormula>-Q12/$X12</calculatedColumnFormula>
    </tableColumn>
    <tableColumn id="27" name="Korotuspaine/laskuvara tulovero-%:iin 2025, %-yks." dataDxfId="107" dataCellStyle="Normaali 2">
      <calculatedColumnFormula>-R12/$X12</calculatedColumnFormula>
    </tableColumn>
    <tableColumn id="28" name="Korotuspaine/laskuvara tulovero-%:iin 2026, %-yks." dataDxfId="106" dataCellStyle="Normaali 2">
      <calculatedColumnFormula>-S12/$X12</calculatedColumnFormula>
    </tableColumn>
    <tableColumn id="29" name="LOPULLINEN lask. paine (pysyvä) 2027&gt; %-yks." dataDxfId="105" dataCellStyle="Normaali 2">
      <calculatedColumnFormula>-T12/$X12</calculatedColumnFormula>
    </tableColumn>
  </tableColumns>
  <tableStyleInfo name="TableStyleLight20" showFirstColumn="0" showLastColumn="0" showRowStripes="0" showColumnStripes="0"/>
</table>
</file>

<file path=xl/tables/table5.xml><?xml version="1.0" encoding="utf-8"?>
<table xmlns="http://schemas.openxmlformats.org/spreadsheetml/2006/main" id="8" name="Taulukko8" displayName="Taulukko8" ref="A4:P29" totalsRowShown="0" headerRowDxfId="104" dataDxfId="103" headerRowCellStyle="Normaali 2" dataCellStyle="Normaali 2">
  <autoFilter ref="A4:P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Hyvinvointialueet" dataDxfId="102" dataCellStyle="Normaali 2"/>
    <tableColumn id="2" name="Nykyinen tasapaino 2022, €/asukas" dataDxfId="101" dataCellStyle="Normaali 2"/>
    <tableColumn id="3" name="Tasapainon muutos 2023, €/as" dataDxfId="100" dataCellStyle="Normaali 2"/>
    <tableColumn id="4" name="Tasapainon muutos 2024, €/as" dataDxfId="99" dataCellStyle="Normaali 2"/>
    <tableColumn id="5" name="Tasapainon muutos 2025, €/as" dataDxfId="98" dataCellStyle="Normaali 2"/>
    <tableColumn id="6" name="Tasapainon muutos 2026, €/as" dataDxfId="97" dataCellStyle="Normaali 2"/>
    <tableColumn id="7" name="Tasapainon muutos 2027 (LOPULLINEN MUUTOS), €/as" dataDxfId="96" dataCellStyle="Normaali 2"/>
    <tableColumn id="8" name="Uusi tasapaino ml. tasaus, 2027 alkaen, €/asukas" dataDxfId="95" dataCellStyle="Normaali 2"/>
    <tableColumn id="9" name="Kunnallisvero-%, 2022, ennen sotea" dataDxfId="94" dataCellStyle="Normaali 2"/>
    <tableColumn id="10" name="Kunnallisvero-%, 2022, soten jälkeen" dataDxfId="93" dataCellStyle="Normaali 2"/>
    <tableColumn id="11" name="Kunnallisvero-%:n tuotto, 2022" dataDxfId="92" dataCellStyle="Prosenttia"/>
    <tableColumn id="12" name="Korotuspaine/laskuvara tulovero-%:iin 2023, %-yks." dataDxfId="91" dataCellStyle="Normaali 2">
      <calculatedColumnFormula>-C5/$K5</calculatedColumnFormula>
    </tableColumn>
    <tableColumn id="13" name="Korotuspaine/laskuvara tulovero-%:iin 2024, %-yks." dataDxfId="90" dataCellStyle="Normaali 2">
      <calculatedColumnFormula>-D5/$K5</calculatedColumnFormula>
    </tableColumn>
    <tableColumn id="14" name="Korotuspaine/laskuvara tulovero-%:iin 2025, %-yks." dataDxfId="89" dataCellStyle="Normaali 2">
      <calculatedColumnFormula>-E5/$K5</calculatedColumnFormula>
    </tableColumn>
    <tableColumn id="15" name="Korotuspaine/laskuvara tulovero-%:iin 2026, %-yks." dataDxfId="88" dataCellStyle="Normaali 2">
      <calculatedColumnFormula>-F5/$K5</calculatedColumnFormula>
    </tableColumn>
    <tableColumn id="16" name="LOPULLINEN lask. paine (pysyvä) 2027&gt; %-yks." dataDxfId="87" dataCellStyle="Normaali 2">
      <calculatedColumnFormula>-G5/$K5</calculatedColumnFormula>
    </tableColumn>
  </tableColumns>
  <tableStyleInfo name="TableStyleLight20" showFirstColumn="0" showLastColumn="0" showRowStripes="0" showColumnStripes="0"/>
</table>
</file>

<file path=xl/tables/table6.xml><?xml version="1.0" encoding="utf-8"?>
<table xmlns="http://schemas.openxmlformats.org/spreadsheetml/2006/main" id="12" name="Taulukko12" displayName="Taulukko12" ref="A31:P39" headerRowCount="0" totalsRowShown="0" headerRowDxfId="86" dataDxfId="85" headerRowCellStyle="Normaali 2" dataCellStyle="Normaali 2">
  <tableColumns count="16">
    <tableColumn id="1" name="Sarake1" headerRowDxfId="84" dataDxfId="83" headerRowCellStyle="Normaali 2" dataCellStyle="Normaali 2"/>
    <tableColumn id="2" name="Sarake2" headerRowDxfId="82" dataDxfId="81" headerRowCellStyle="Normaali 2" dataCellStyle="Normaali 2"/>
    <tableColumn id="3" name="Sarake3" headerRowDxfId="80" dataDxfId="79" headerRowCellStyle="Normaali 2" dataCellStyle="Normaali 2"/>
    <tableColumn id="4" name="Sarake4" headerRowDxfId="78" dataDxfId="77" headerRowCellStyle="Normaali 2" dataCellStyle="Normaali 2"/>
    <tableColumn id="5" name="Sarake5" headerRowDxfId="76" dataDxfId="75" headerRowCellStyle="Normaali 2" dataCellStyle="Normaali 2"/>
    <tableColumn id="6" name="Sarake6" headerRowDxfId="74" dataDxfId="73" headerRowCellStyle="Normaali 2" dataCellStyle="Normaali 2"/>
    <tableColumn id="7" name="Sarake7" headerRowDxfId="72" dataDxfId="71" headerRowCellStyle="Normaali 2" dataCellStyle="Normaali 2"/>
    <tableColumn id="8" name="Sarake8" headerRowDxfId="70" dataDxfId="69" headerRowCellStyle="Normaali 2" dataCellStyle="Normaali 2"/>
    <tableColumn id="9" name="Sarake9" headerRowDxfId="68" dataDxfId="67" headerRowCellStyle="Normaali 2" dataCellStyle="Normaali 2"/>
    <tableColumn id="10" name="Sarake10" headerRowDxfId="66" dataDxfId="65" headerRowCellStyle="Normaali 2" dataCellStyle="Normaali 2"/>
    <tableColumn id="11" name="Sarake11" headerRowDxfId="64" dataDxfId="63" headerRowCellStyle="Normaali 2" dataCellStyle="Prosenttia"/>
    <tableColumn id="12" name="Sarake12" headerRowDxfId="62" dataDxfId="61" headerRowCellStyle="Normaali 2" dataCellStyle="Normaali 2">
      <calculatedColumnFormula>-C32/$K32</calculatedColumnFormula>
    </tableColumn>
    <tableColumn id="13" name="Sarake13" headerRowDxfId="60" dataDxfId="59" headerRowCellStyle="Normaali 2" dataCellStyle="Normaali 2">
      <calculatedColumnFormula>-D32/$K32</calculatedColumnFormula>
    </tableColumn>
    <tableColumn id="14" name="Sarake14" headerRowDxfId="58" dataDxfId="57" headerRowCellStyle="Normaali 2" dataCellStyle="Normaali 2">
      <calculatedColumnFormula>-E32/$K32</calculatedColumnFormula>
    </tableColumn>
    <tableColumn id="15" name="Sarake15" headerRowDxfId="56" dataDxfId="55" headerRowCellStyle="Normaali 2" dataCellStyle="Normaali 2">
      <calculatedColumnFormula>-F32/$K32</calculatedColumnFormula>
    </tableColumn>
    <tableColumn id="16" name="Sarake16" headerRowDxfId="54" dataDxfId="53" headerRowCellStyle="Normaali 2" dataCellStyle="Normaali 2">
      <calculatedColumnFormula>-G32/$K32</calculatedColumnFormula>
    </tableColumn>
  </tableColumns>
  <tableStyleInfo name="TableStyleLight20" showFirstColumn="0" showLastColumn="0" showRowStripes="0" showColumnStripes="0"/>
</table>
</file>

<file path=xl/tables/table7.xml><?xml version="1.0" encoding="utf-8"?>
<table xmlns="http://schemas.openxmlformats.org/spreadsheetml/2006/main" id="7" name="Taulukko7" displayName="Taulukko7" ref="A9:V303" totalsRowShown="0" headerRowDxfId="52" dataDxfId="51" headerRowCellStyle="Normaali 2" dataCellStyle="Normaali 2">
  <autoFilter ref="A9:V3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knro" dataDxfId="50" dataCellStyle="Normaali 2"/>
    <tableColumn id="2" name="Kunta" dataDxfId="49" dataCellStyle="Normaali 2"/>
    <tableColumn id="3" name="Asukasmäärä  31.12.2020" dataDxfId="48" dataCellStyle="Normaali 2"/>
    <tableColumn id="4" name="Ikärakenne, lask.kust." dataDxfId="47" dataCellStyle="Normaali 2"/>
    <tableColumn id="5" name="Muut lask. kustannukset yht." dataDxfId="46" dataCellStyle="Normaali 2"/>
    <tableColumn id="6" name="Laskennalliset kustannukset yht. " dataDxfId="45" dataCellStyle="Normaali 2"/>
    <tableColumn id="7" name="Omarahoitusosuus, €/as." dataDxfId="44" dataCellStyle="Normaali 2"/>
    <tableColumn id="8" name="Omarahoitusosuus, €" dataDxfId="43" dataCellStyle="Normaali 2"/>
    <tableColumn id="9" name="Valtionosuus omarah. osuuden jälkeen (välisumma)" dataDxfId="42" dataCellStyle="Normaali 2"/>
    <tableColumn id="10" name="Lisäosat yht. " dataDxfId="41" dataCellStyle="Normaali 2"/>
    <tableColumn id="11" name="Valtionosuuteen tehtävät vähennykset ja lisäykset, netto" dataDxfId="40" dataCellStyle="Normaali 2"/>
    <tableColumn id="12" name="Valtionosuus, ennen verotuloihin perustuvaa valtionosuuksien tasausta" dataDxfId="39" dataCellStyle="Normaali 2">
      <calculatedColumnFormula>I10+J10+K10</calculatedColumnFormula>
    </tableColumn>
    <tableColumn id="13" name="Verotuloihin perustuva valtionosuuksien tasaus" dataDxfId="38" dataCellStyle="Normaali 2"/>
    <tableColumn id="14" name="Verotul. tas. neutralisointi ja syrj.lisän rahoitus" dataDxfId="37" dataCellStyle="Normaali 2"/>
    <tableColumn id="15" name="UUSI Kunnan peruspalvelujen valtionosuus yht.  " dataDxfId="36" dataCellStyle="Normaali 2">
      <calculatedColumnFormula>L10+M10+N10</calculatedColumnFormula>
    </tableColumn>
    <tableColumn id="16" name="NYKYINEN Kunnan peruspalvelujen valtionosuus yht." dataDxfId="35" dataCellStyle="Normaali 2"/>
    <tableColumn id="17" name="MUUTOS Kunnan peruspalvelujen valtionosuus yht. " dataDxfId="34" dataCellStyle="Normaali 2">
      <calculatedColumnFormula>O10-P10</calculatedColumnFormula>
    </tableColumn>
    <tableColumn id="18" name="Järjestelmämuutoksen tasaus ml. koko maan nettomäärän neutralisointi, 1. vuosi" dataDxfId="33" dataCellStyle="Normaali 2"/>
    <tableColumn id="19" name="Järjestelmämuutoksen tasaus ml. koko maan nettomäärän neutralisointi, 2. vuosi" dataDxfId="32" dataCellStyle="Normaali 2"/>
    <tableColumn id="20" name="Järjestelmämuutoksen tasaus ml. koko maan nettomäärän neutralisointi, 3. vuosi" dataDxfId="31" dataCellStyle="Normaali 2"/>
    <tableColumn id="21" name="Järjestelmämuutoksen tasaus ml. koko maan nettomäärän neutralisointi, 4. vuosi" dataDxfId="30" dataCellStyle="Normaali 2"/>
    <tableColumn id="22" name="Järjestelmämuutoksen tasaus ml. koko maan nettomäärän neutralisointi, 5. vuosi" dataDxfId="29" dataCellStyle="Normaali 2"/>
  </tableColumns>
  <tableStyleInfo name="TableStyleLight13" showFirstColumn="0" showLastColumn="0" showRowStripes="1" showColumnStripes="0"/>
</table>
</file>

<file path=xl/tables/table8.xml><?xml version="1.0" encoding="utf-8"?>
<table xmlns="http://schemas.openxmlformats.org/spreadsheetml/2006/main" id="9" name="Taulukko9" displayName="Taulukko9" ref="A3:E22" totalsRowShown="0" headerRowDxfId="28" dataDxfId="26" headerRowBorderDxfId="27" tableBorderDxfId="25" totalsRowBorderDxfId="24">
  <autoFilter ref="A3:E22">
    <filterColumn colId="0" hiddenButton="1"/>
    <filterColumn colId="1" hiddenButton="1"/>
    <filterColumn colId="2" hiddenButton="1"/>
    <filterColumn colId="3" hiddenButton="1"/>
    <filterColumn colId="4" hiddenButton="1"/>
  </autoFilter>
  <tableColumns count="5">
    <tableColumn id="1" name=" " dataDxfId="23"/>
    <tableColumn id="2" name="NYKYTILANNE" dataDxfId="22"/>
    <tableColumn id="3" name="Sote-vossien siirron jälkeen (puhdas siirto)" dataDxfId="21"/>
    <tableColumn id="4" name="Uusien kriteereiden jälkeen" dataDxfId="20" dataCellStyle="Normaali 2"/>
    <tableColumn id="5" name="Huomiot" dataDxfId="19" dataCellStyle="Normaali 2"/>
  </tableColumns>
  <tableStyleInfo name="TableStyleLight13" showFirstColumn="0" showLastColumn="0" showRowStripes="1" showColumnStripes="0"/>
</table>
</file>

<file path=xl/tables/table9.xml><?xml version="1.0" encoding="utf-8"?>
<table xmlns="http://schemas.openxmlformats.org/spreadsheetml/2006/main" id="10" name="Taulukko10" displayName="Taulukko10" ref="A24:E54" totalsRowShown="0" headerRowDxfId="18" dataDxfId="16" headerRowBorderDxfId="17" tableBorderDxfId="15" totalsRowBorderDxfId="14">
  <autoFilter ref="A24:E54">
    <filterColumn colId="0" hiddenButton="1"/>
    <filterColumn colId="1" hiddenButton="1"/>
    <filterColumn colId="2" hiddenButton="1"/>
    <filterColumn colId="3" hiddenButton="1"/>
    <filterColumn colId="4" hiddenButton="1"/>
  </autoFilter>
  <tableColumns count="5">
    <tableColumn id="1" name="Yksityiskohtainen jaottelu, laskennalliset kustannukset" dataDxfId="13" dataCellStyle="Normaali 2"/>
    <tableColumn id="2" name="Nykytilanne" dataDxfId="12"/>
    <tableColumn id="3" name="Puhdas siirto" dataDxfId="11"/>
    <tableColumn id="4" name="Esitys" dataDxfId="10" dataCellStyle="Normaali 2"/>
    <tableColumn id="5" name="Huomiot" dataDxfId="9" dataCellStyle="Normaali 2"/>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10"/>
  <sheetViews>
    <sheetView tabSelected="1" zoomScaleNormal="100" workbookViewId="0">
      <selection activeCell="G8" sqref="G8"/>
    </sheetView>
  </sheetViews>
  <sheetFormatPr defaultRowHeight="14.25" x14ac:dyDescent="0.2"/>
  <cols>
    <col min="1" max="1" width="68.75" customWidth="1"/>
  </cols>
  <sheetData>
    <row r="1" spans="1:1" ht="23.25" x14ac:dyDescent="0.35">
      <c r="A1" s="162" t="s">
        <v>518</v>
      </c>
    </row>
    <row r="2" spans="1:1" ht="58.5" customHeight="1" x14ac:dyDescent="0.2">
      <c r="A2" s="398" t="s">
        <v>533</v>
      </c>
    </row>
    <row r="3" spans="1:1" ht="72" customHeight="1" x14ac:dyDescent="0.2">
      <c r="A3" s="398" t="s">
        <v>534</v>
      </c>
    </row>
    <row r="4" spans="1:1" ht="86.25" customHeight="1" x14ac:dyDescent="0.2">
      <c r="A4" s="398" t="s">
        <v>535</v>
      </c>
    </row>
    <row r="5" spans="1:1" ht="28.5" customHeight="1" thickBot="1" x14ac:dyDescent="0.3">
      <c r="A5" s="399" t="s">
        <v>536</v>
      </c>
    </row>
    <row r="6" spans="1:1" ht="72.75" customHeight="1" thickTop="1" x14ac:dyDescent="0.2">
      <c r="A6" s="398" t="s">
        <v>537</v>
      </c>
    </row>
    <row r="7" spans="1:1" ht="28.5" customHeight="1" thickBot="1" x14ac:dyDescent="0.3">
      <c r="A7" s="399" t="s">
        <v>538</v>
      </c>
    </row>
    <row r="8" spans="1:1" ht="100.5" thickTop="1" x14ac:dyDescent="0.2">
      <c r="A8" s="398" t="s">
        <v>539</v>
      </c>
    </row>
    <row r="9" spans="1:1" ht="30" customHeight="1" thickBot="1" x14ac:dyDescent="0.3">
      <c r="A9" s="399" t="s">
        <v>540</v>
      </c>
    </row>
    <row r="10" spans="1:1" ht="129" thickTop="1" x14ac:dyDescent="0.2">
      <c r="A10" s="398" t="s">
        <v>541</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dimension ref="A1:T21"/>
  <sheetViews>
    <sheetView zoomScale="90" zoomScaleNormal="90" workbookViewId="0">
      <selection activeCell="D27" sqref="D27"/>
    </sheetView>
  </sheetViews>
  <sheetFormatPr defaultColWidth="8.625" defaultRowHeight="12.75" x14ac:dyDescent="0.2"/>
  <cols>
    <col min="1" max="1" width="31.625" style="2" customWidth="1"/>
    <col min="2" max="3" width="15.5" style="2" bestFit="1" customWidth="1"/>
    <col min="4" max="4" width="16.125" style="2" bestFit="1" customWidth="1"/>
    <col min="5" max="10" width="8.625" style="2"/>
    <col min="11" max="11" width="8.625" style="2" customWidth="1"/>
    <col min="12" max="20" width="8.625" style="2"/>
    <col min="21" max="16384" width="8.625" style="3"/>
  </cols>
  <sheetData>
    <row r="1" spans="1:20" ht="23.25" x14ac:dyDescent="0.35">
      <c r="A1" s="156" t="s">
        <v>448</v>
      </c>
      <c r="B1" s="48"/>
      <c r="C1" s="48"/>
      <c r="D1" s="48"/>
      <c r="E1" s="48"/>
    </row>
    <row r="2" spans="1:20" x14ac:dyDescent="0.2">
      <c r="A2" s="2" t="s">
        <v>453</v>
      </c>
    </row>
    <row r="3" spans="1:20" ht="15" x14ac:dyDescent="0.2">
      <c r="A3" s="168"/>
      <c r="B3" s="48"/>
      <c r="C3" s="48"/>
      <c r="D3" s="48"/>
      <c r="E3" s="48"/>
    </row>
    <row r="4" spans="1:20" ht="16.350000000000001" customHeight="1" x14ac:dyDescent="0.2">
      <c r="A4" s="157" t="s">
        <v>1</v>
      </c>
      <c r="B4" s="158" t="s">
        <v>2</v>
      </c>
      <c r="C4" s="158" t="s">
        <v>3</v>
      </c>
      <c r="D4" s="158" t="s">
        <v>4</v>
      </c>
      <c r="E4" s="48"/>
    </row>
    <row r="5" spans="1:20" s="2" customFormat="1" ht="15.75" x14ac:dyDescent="0.25">
      <c r="A5" s="159" t="s">
        <v>5</v>
      </c>
      <c r="B5" s="160">
        <v>36321822657.299988</v>
      </c>
      <c r="C5" s="160">
        <v>15088241657.299999</v>
      </c>
      <c r="D5" s="160">
        <f>C5-B5</f>
        <v>-21233580999.999989</v>
      </c>
      <c r="E5" s="49"/>
    </row>
    <row r="6" spans="1:20" s="2" customFormat="1" ht="15.75" x14ac:dyDescent="0.25">
      <c r="A6" s="159" t="s">
        <v>403</v>
      </c>
      <c r="B6" s="160">
        <v>21284200836.235836</v>
      </c>
      <c r="C6" s="160">
        <v>8114343053.5958691</v>
      </c>
      <c r="D6" s="160">
        <f t="shared" ref="D6:D14" si="0">C6-B6</f>
        <v>-13169857782.639967</v>
      </c>
      <c r="E6" s="47"/>
    </row>
    <row r="7" spans="1:20" s="2" customFormat="1" ht="15.75" x14ac:dyDescent="0.25">
      <c r="A7" s="159" t="s">
        <v>6</v>
      </c>
      <c r="B7" s="160">
        <v>2450999999.999999</v>
      </c>
      <c r="C7" s="160">
        <v>1634000000.0000002</v>
      </c>
      <c r="D7" s="160">
        <f t="shared" si="0"/>
        <v>-816999999.99999881</v>
      </c>
      <c r="E7" s="49"/>
    </row>
    <row r="8" spans="1:20" s="2" customFormat="1" ht="15.75" x14ac:dyDescent="0.25">
      <c r="A8" s="159" t="s">
        <v>7</v>
      </c>
      <c r="B8" s="160">
        <v>2085294190.37308</v>
      </c>
      <c r="C8" s="160">
        <v>2085294190.37308</v>
      </c>
      <c r="D8" s="160">
        <f t="shared" si="0"/>
        <v>0</v>
      </c>
      <c r="E8" s="49"/>
    </row>
    <row r="9" spans="1:20" s="2" customFormat="1" ht="15.75" x14ac:dyDescent="0.25">
      <c r="A9" s="159" t="s">
        <v>8</v>
      </c>
      <c r="B9" s="160">
        <v>7947251138.7454529</v>
      </c>
      <c r="C9" s="160">
        <v>2609104821.6658726</v>
      </c>
      <c r="D9" s="160">
        <f t="shared" si="0"/>
        <v>-5338146317.0795803</v>
      </c>
      <c r="E9" s="49"/>
    </row>
    <row r="10" spans="1:20" s="2" customFormat="1" ht="15.75" x14ac:dyDescent="0.25">
      <c r="A10" s="159" t="s">
        <v>454</v>
      </c>
      <c r="B10" s="160">
        <v>2776500000.0000014</v>
      </c>
      <c r="C10" s="160">
        <v>832500000.00000072</v>
      </c>
      <c r="D10" s="160">
        <f t="shared" si="0"/>
        <v>-1944000000.0000007</v>
      </c>
      <c r="E10" s="49"/>
    </row>
    <row r="11" spans="1:20" s="2" customFormat="1" ht="15.75" x14ac:dyDescent="0.25">
      <c r="A11" s="159" t="s">
        <v>9</v>
      </c>
      <c r="B11" s="160">
        <v>0</v>
      </c>
      <c r="C11" s="160">
        <v>-3590914.7967749638</v>
      </c>
      <c r="D11" s="160">
        <f t="shared" si="0"/>
        <v>-3590914.7967749638</v>
      </c>
      <c r="E11" s="49"/>
    </row>
    <row r="12" spans="1:20" s="2" customFormat="1" ht="15.75" x14ac:dyDescent="0.25">
      <c r="A12" s="159" t="s">
        <v>10</v>
      </c>
      <c r="B12" s="161">
        <v>2396556</v>
      </c>
      <c r="C12" s="161">
        <v>2396556</v>
      </c>
      <c r="D12" s="160">
        <f t="shared" si="0"/>
        <v>0</v>
      </c>
      <c r="E12" s="48"/>
    </row>
    <row r="13" spans="1:20" s="2" customFormat="1" ht="15.75" x14ac:dyDescent="0.25">
      <c r="A13" s="159" t="s">
        <v>11</v>
      </c>
      <c r="B13" s="161">
        <v>343265093.32000005</v>
      </c>
      <c r="C13" s="161">
        <v>343265093.32000005</v>
      </c>
      <c r="D13" s="160">
        <f t="shared" si="0"/>
        <v>0</v>
      </c>
      <c r="E13" s="48"/>
    </row>
    <row r="14" spans="1:20" s="2" customFormat="1" ht="15.75" x14ac:dyDescent="0.25">
      <c r="A14" s="159" t="s">
        <v>12</v>
      </c>
      <c r="B14" s="161">
        <v>0</v>
      </c>
      <c r="C14" s="161">
        <v>62000000</v>
      </c>
      <c r="D14" s="160">
        <f t="shared" si="0"/>
        <v>62000000</v>
      </c>
      <c r="E14" s="48"/>
    </row>
    <row r="15" spans="1:20" s="2" customFormat="1" ht="15.75" x14ac:dyDescent="0.25">
      <c r="A15" s="164" t="s">
        <v>13</v>
      </c>
      <c r="B15" s="165">
        <f>B6+B7+B8+B9+B10+B11+B12+B13+B14-B5</f>
        <v>568085157.37438202</v>
      </c>
      <c r="C15" s="165">
        <f>C6+C7+C8+C9+C10+C11+C12+C13+C14-C5</f>
        <v>591071142.85804558</v>
      </c>
      <c r="D15" s="166">
        <f>C15-B15</f>
        <v>22985985.483663559</v>
      </c>
      <c r="E15" s="48"/>
    </row>
    <row r="16" spans="1:20" s="163" customFormat="1" ht="15" x14ac:dyDescent="0.2">
      <c r="A16" s="50"/>
      <c r="B16" s="50"/>
      <c r="C16" s="50"/>
      <c r="D16" s="50"/>
      <c r="E16" s="50"/>
      <c r="F16" s="8"/>
      <c r="G16" s="8"/>
      <c r="H16" s="8"/>
      <c r="I16" s="8"/>
      <c r="J16" s="8"/>
      <c r="K16" s="8"/>
      <c r="L16" s="8"/>
      <c r="M16" s="8"/>
      <c r="N16" s="8"/>
      <c r="O16" s="8"/>
      <c r="P16" s="8"/>
      <c r="Q16" s="8"/>
      <c r="R16" s="8"/>
      <c r="S16" s="8"/>
      <c r="T16" s="8"/>
    </row>
    <row r="17" spans="1:20" s="163" customFormat="1" ht="15.75" x14ac:dyDescent="0.25">
      <c r="A17" s="167" t="s">
        <v>519</v>
      </c>
      <c r="B17" s="50"/>
      <c r="C17" s="50"/>
      <c r="D17" s="50"/>
      <c r="E17" s="50"/>
      <c r="F17" s="8"/>
      <c r="G17" s="8"/>
      <c r="H17" s="8"/>
      <c r="I17" s="8"/>
      <c r="J17" s="8"/>
      <c r="K17" s="8"/>
      <c r="L17" s="8"/>
      <c r="M17" s="8"/>
      <c r="N17" s="8"/>
      <c r="O17" s="8"/>
      <c r="P17" s="8"/>
      <c r="Q17" s="8"/>
      <c r="R17" s="8"/>
      <c r="S17" s="8"/>
      <c r="T17" s="8"/>
    </row>
    <row r="18" spans="1:20" s="163" customFormat="1" ht="15" x14ac:dyDescent="0.2">
      <c r="A18" s="50"/>
      <c r="B18" s="50"/>
      <c r="C18" s="50"/>
      <c r="D18" s="50"/>
      <c r="E18" s="50"/>
      <c r="F18" s="8"/>
      <c r="G18" s="8"/>
      <c r="H18" s="8"/>
      <c r="I18" s="8"/>
      <c r="J18" s="8"/>
      <c r="K18" s="8"/>
      <c r="L18" s="8"/>
      <c r="M18" s="8"/>
      <c r="N18" s="8"/>
      <c r="O18" s="8"/>
      <c r="P18" s="8"/>
      <c r="Q18" s="8"/>
      <c r="R18" s="8"/>
      <c r="S18" s="8"/>
      <c r="T18" s="8"/>
    </row>
    <row r="19" spans="1:20" s="163" customFormat="1" ht="15" x14ac:dyDescent="0.2">
      <c r="A19" s="50"/>
      <c r="B19" s="50"/>
      <c r="C19" s="50"/>
      <c r="D19" s="50"/>
      <c r="E19" s="50"/>
      <c r="F19" s="8"/>
      <c r="G19" s="8"/>
      <c r="H19" s="8"/>
      <c r="I19" s="8"/>
      <c r="J19" s="8"/>
      <c r="K19" s="8"/>
      <c r="L19" s="8"/>
      <c r="M19" s="8"/>
      <c r="N19" s="8"/>
      <c r="O19" s="8"/>
      <c r="P19" s="8"/>
      <c r="Q19" s="8"/>
      <c r="R19" s="8"/>
      <c r="S19" s="8"/>
      <c r="T19" s="8"/>
    </row>
    <row r="20" spans="1:20" s="163" customFormat="1" x14ac:dyDescent="0.2">
      <c r="A20" s="8"/>
      <c r="B20" s="8"/>
      <c r="C20" s="8"/>
      <c r="D20" s="8"/>
      <c r="E20" s="8"/>
      <c r="F20" s="8"/>
      <c r="G20" s="8"/>
      <c r="H20" s="8"/>
      <c r="I20" s="8"/>
      <c r="J20" s="8"/>
      <c r="K20" s="8"/>
      <c r="L20" s="8"/>
      <c r="M20" s="8"/>
      <c r="N20" s="8"/>
      <c r="O20" s="8"/>
      <c r="P20" s="8"/>
      <c r="Q20" s="8"/>
      <c r="R20" s="8"/>
      <c r="S20" s="8"/>
      <c r="T20" s="8"/>
    </row>
    <row r="21" spans="1:20" s="163" customFormat="1" x14ac:dyDescent="0.2">
      <c r="A21" s="8"/>
      <c r="B21" s="8"/>
      <c r="C21" s="8"/>
      <c r="D21" s="8"/>
      <c r="E21" s="8"/>
      <c r="F21" s="8"/>
      <c r="G21" s="8"/>
      <c r="H21" s="8"/>
      <c r="I21" s="8"/>
      <c r="J21" s="8"/>
      <c r="K21" s="8"/>
      <c r="L21" s="8"/>
      <c r="M21" s="8"/>
      <c r="N21" s="8"/>
      <c r="O21" s="8"/>
      <c r="P21" s="8"/>
      <c r="Q21" s="8"/>
      <c r="R21" s="8"/>
      <c r="S21" s="8"/>
      <c r="T21" s="8"/>
    </row>
  </sheetData>
  <pageMargins left="0.51181102362204722" right="0.51181102362204722" top="0.55118110236220474" bottom="0.55118110236220474" header="0.31496062992125984" footer="0.31496062992125984"/>
  <pageSetup paperSize="9" scale="95"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8"/>
  <sheetViews>
    <sheetView zoomScale="70" zoomScaleNormal="70" workbookViewId="0"/>
  </sheetViews>
  <sheetFormatPr defaultColWidth="14.125" defaultRowHeight="14.25" x14ac:dyDescent="0.2"/>
  <cols>
    <col min="1" max="2" width="9.875" customWidth="1"/>
    <col min="3" max="3" width="11.375" bestFit="1" customWidth="1"/>
    <col min="4" max="4" width="21.25" customWidth="1"/>
    <col min="5" max="5" width="20.125" customWidth="1"/>
    <col min="6" max="6" width="14.125" customWidth="1"/>
    <col min="7" max="7" width="24.375" customWidth="1"/>
    <col min="8" max="8" width="15.75" customWidth="1"/>
    <col min="9" max="9" width="21.75" customWidth="1"/>
    <col min="10" max="10" width="20.625" customWidth="1"/>
    <col min="11" max="11" width="25.875" customWidth="1"/>
    <col min="12" max="12" width="22.375" customWidth="1"/>
    <col min="13" max="13" width="17.625" customWidth="1"/>
    <col min="14" max="14" width="14.625" customWidth="1"/>
    <col min="15" max="15" width="20" customWidth="1"/>
    <col min="16" max="16" width="14.125" customWidth="1"/>
  </cols>
  <sheetData>
    <row r="1" spans="1:15" ht="23.25" x14ac:dyDescent="0.35">
      <c r="A1" s="162" t="s">
        <v>517</v>
      </c>
    </row>
    <row r="2" spans="1:15" x14ac:dyDescent="0.2">
      <c r="A2" s="349"/>
    </row>
    <row r="3" spans="1:15" ht="15" x14ac:dyDescent="0.25">
      <c r="M3" s="305">
        <v>-0.59999999999999987</v>
      </c>
      <c r="N3" s="306">
        <f>((L5+M5)/C5)*-1</f>
        <v>-0.26098357724951698</v>
      </c>
      <c r="O3" s="307"/>
    </row>
    <row r="4" spans="1:15" s="302" customFormat="1" ht="42.75" x14ac:dyDescent="0.2">
      <c r="A4" s="301" t="s">
        <v>19</v>
      </c>
      <c r="B4" s="301" t="s">
        <v>493</v>
      </c>
      <c r="C4" s="301" t="s">
        <v>451</v>
      </c>
      <c r="D4" s="300" t="s">
        <v>506</v>
      </c>
      <c r="E4" s="301" t="s">
        <v>507</v>
      </c>
      <c r="F4" s="301" t="s">
        <v>515</v>
      </c>
      <c r="G4" s="301" t="s">
        <v>508</v>
      </c>
      <c r="H4" s="301" t="s">
        <v>509</v>
      </c>
      <c r="I4" s="301" t="s">
        <v>510</v>
      </c>
      <c r="J4" s="301" t="s">
        <v>511</v>
      </c>
      <c r="K4" s="300" t="s">
        <v>516</v>
      </c>
      <c r="L4" s="304" t="s">
        <v>512</v>
      </c>
      <c r="M4" s="301" t="s">
        <v>532</v>
      </c>
      <c r="N4" s="301" t="s">
        <v>513</v>
      </c>
      <c r="O4" s="304" t="s">
        <v>514</v>
      </c>
    </row>
    <row r="5" spans="1:15" ht="15" x14ac:dyDescent="0.25">
      <c r="A5" s="308"/>
      <c r="B5" s="308" t="s">
        <v>20</v>
      </c>
      <c r="C5" s="309">
        <f t="shared" ref="C5:I5" si="0">SUM(C6:C298)</f>
        <v>5503664</v>
      </c>
      <c r="D5" s="310">
        <f t="shared" si="0"/>
        <v>21233580999.999996</v>
      </c>
      <c r="E5" s="309">
        <f t="shared" si="0"/>
        <v>5361132302.5632229</v>
      </c>
      <c r="F5" s="309">
        <f t="shared" si="0"/>
        <v>817000000.00000012</v>
      </c>
      <c r="G5" s="309">
        <f t="shared" si="0"/>
        <v>1943999999.9999993</v>
      </c>
      <c r="H5" s="309">
        <f t="shared" si="0"/>
        <v>13169857782.639996</v>
      </c>
      <c r="I5" s="309">
        <f t="shared" si="0"/>
        <v>62000000.000000015</v>
      </c>
      <c r="J5" s="309">
        <f>SUM(J6:J298)</f>
        <v>6.9849193096160889E-9</v>
      </c>
      <c r="K5" s="310">
        <f>SUM(K6:K298)</f>
        <v>21229990085.203232</v>
      </c>
      <c r="L5" s="311">
        <f>Taulukko13[[#This Row],[Siirtyvät kustannukset (TPA21+TA22)]]-Taulukko13[[#This Row],[Siirtyvät tulot ml. verokust. alenema ja tasauksen neutralisointi ]]</f>
        <v>3590914.7967643738</v>
      </c>
      <c r="M5" s="309">
        <f>SUM(M6:M298)</f>
        <v>-2154548.8780649882</v>
      </c>
      <c r="N5" s="309">
        <f>SUM(N6:N298)</f>
        <v>-1436365.9186993863</v>
      </c>
      <c r="O5" s="311">
        <v>-3590914.7967749638</v>
      </c>
    </row>
    <row r="6" spans="1:15" x14ac:dyDescent="0.2">
      <c r="A6">
        <v>5</v>
      </c>
      <c r="B6" t="s">
        <v>21</v>
      </c>
      <c r="C6" s="298">
        <v>9419</v>
      </c>
      <c r="D6" s="299">
        <v>39646920.551023103</v>
      </c>
      <c r="E6" s="298">
        <v>17031106.42311259</v>
      </c>
      <c r="F6" s="298">
        <v>862222.58400000026</v>
      </c>
      <c r="G6" s="298">
        <v>4626384.7424013829</v>
      </c>
      <c r="H6" s="298">
        <v>15038302.682566652</v>
      </c>
      <c r="I6" s="298">
        <v>70482.77617798571</v>
      </c>
      <c r="J6" s="298">
        <v>-5295498.9968587561</v>
      </c>
      <c r="K6" s="299">
        <f>E6+F6+G6+H6-I6-J6</f>
        <v>42783032.652761392</v>
      </c>
      <c r="L6" s="303">
        <f>Taulukko13[[#This Row],[Siirtyvät kustannukset (TPA21+TA22)]]-Taulukko13[[#This Row],[Siirtyvät tulot ml. verokust. alenema ja tasauksen neutralisointi ]]</f>
        <v>-3136112.101738289</v>
      </c>
      <c r="M6" s="298">
        <f>Taulukko13[[#This Row],[Siirtyvien kustannusten ja tulojen erotus]]*$M$3</f>
        <v>1881667.261042973</v>
      </c>
      <c r="N6" s="298">
        <f>$N$3*Taulukko13[[#This Row],[Asukasluku 31.12.2020]]</f>
        <v>-2458.2043141132003</v>
      </c>
      <c r="O6" s="303">
        <v>1879209.0567288417</v>
      </c>
    </row>
    <row r="7" spans="1:15" x14ac:dyDescent="0.2">
      <c r="A7">
        <v>9</v>
      </c>
      <c r="B7" t="s">
        <v>22</v>
      </c>
      <c r="C7" s="298">
        <v>2517</v>
      </c>
      <c r="D7" s="299">
        <v>11137035.021183517</v>
      </c>
      <c r="E7" s="298">
        <v>5156584.983338804</v>
      </c>
      <c r="F7" s="298">
        <v>112186.10990000001</v>
      </c>
      <c r="G7" s="298">
        <v>1232772.4459935171</v>
      </c>
      <c r="H7" s="298">
        <v>3933055.5140225892</v>
      </c>
      <c r="I7" s="298">
        <v>17931.474286847402</v>
      </c>
      <c r="J7" s="298">
        <v>-1460528.1829936667</v>
      </c>
      <c r="K7" s="299">
        <f t="shared" ref="K7:K70" si="1">E7+F7+G7+H7-I7-J7</f>
        <v>11877195.76196173</v>
      </c>
      <c r="L7" s="303">
        <f>Taulukko13[[#This Row],[Siirtyvät kustannukset (TPA21+TA22)]]-Taulukko13[[#This Row],[Siirtyvät tulot ml. verokust. alenema ja tasauksen neutralisointi ]]</f>
        <v>-740160.74077821337</v>
      </c>
      <c r="M7" s="298">
        <f>Taulukko13[[#This Row],[Siirtyvien kustannusten ja tulojen erotus]]*$M$3</f>
        <v>444096.4444669279</v>
      </c>
      <c r="N7" s="298">
        <f>$N$3*Taulukko13[[#This Row],[Asukasluku 31.12.2020]]</f>
        <v>-656.89566393703421</v>
      </c>
      <c r="O7" s="303">
        <v>443439.5488029861</v>
      </c>
    </row>
    <row r="8" spans="1:15" x14ac:dyDescent="0.2">
      <c r="A8">
        <v>10</v>
      </c>
      <c r="B8" t="s">
        <v>23</v>
      </c>
      <c r="C8" s="298">
        <v>11332</v>
      </c>
      <c r="D8" s="299">
        <v>51634765.290262803</v>
      </c>
      <c r="E8" s="298">
        <v>21635243.259363607</v>
      </c>
      <c r="F8" s="298">
        <v>1082522.9575</v>
      </c>
      <c r="G8" s="298">
        <v>5655106.4542102339</v>
      </c>
      <c r="H8" s="298">
        <v>17704321.760018036</v>
      </c>
      <c r="I8" s="298">
        <v>83277.058406342578</v>
      </c>
      <c r="J8" s="298">
        <v>-6440194.5723112822</v>
      </c>
      <c r="K8" s="299">
        <f t="shared" si="1"/>
        <v>52434111.944996811</v>
      </c>
      <c r="L8" s="303">
        <f>Taulukko13[[#This Row],[Siirtyvät kustannukset (TPA21+TA22)]]-Taulukko13[[#This Row],[Siirtyvät tulot ml. verokust. alenema ja tasauksen neutralisointi ]]</f>
        <v>-799346.65473400801</v>
      </c>
      <c r="M8" s="298">
        <f>Taulukko13[[#This Row],[Siirtyvien kustannusten ja tulojen erotus]]*$M$3</f>
        <v>479607.99284040468</v>
      </c>
      <c r="N8" s="298">
        <f>$N$3*Taulukko13[[#This Row],[Asukasluku 31.12.2020]]</f>
        <v>-2957.4658973915266</v>
      </c>
      <c r="O8" s="303">
        <v>476650.52694299136</v>
      </c>
    </row>
    <row r="9" spans="1:15" x14ac:dyDescent="0.2">
      <c r="A9">
        <v>16</v>
      </c>
      <c r="B9" t="s">
        <v>24</v>
      </c>
      <c r="C9" s="298">
        <v>8059</v>
      </c>
      <c r="D9" s="299">
        <v>30109033.453446791</v>
      </c>
      <c r="E9" s="298">
        <v>13820702.777095884</v>
      </c>
      <c r="F9" s="298">
        <v>677160.07410000009</v>
      </c>
      <c r="G9" s="298">
        <v>3328855.8554945048</v>
      </c>
      <c r="H9" s="298">
        <v>16618784.642423235</v>
      </c>
      <c r="I9" s="298">
        <v>76668.29741812365</v>
      </c>
      <c r="J9" s="298">
        <v>-1645097.332930427</v>
      </c>
      <c r="K9" s="299">
        <f t="shared" si="1"/>
        <v>36013932.384625927</v>
      </c>
      <c r="L9" s="303">
        <f>Taulukko13[[#This Row],[Siirtyvät kustannukset (TPA21+TA22)]]-Taulukko13[[#This Row],[Siirtyvät tulot ml. verokust. alenema ja tasauksen neutralisointi ]]</f>
        <v>-5904898.931179136</v>
      </c>
      <c r="M9" s="298">
        <f>Taulukko13[[#This Row],[Siirtyvien kustannusten ja tulojen erotus]]*$M$3</f>
        <v>3542939.3587074811</v>
      </c>
      <c r="N9" s="298">
        <f>$N$3*Taulukko13[[#This Row],[Asukasluku 31.12.2020]]</f>
        <v>-2103.2666490538572</v>
      </c>
      <c r="O9" s="303">
        <v>3540836.0920584123</v>
      </c>
    </row>
    <row r="10" spans="1:15" x14ac:dyDescent="0.2">
      <c r="A10">
        <v>18</v>
      </c>
      <c r="B10" t="s">
        <v>25</v>
      </c>
      <c r="C10" s="298">
        <v>4878</v>
      </c>
      <c r="D10" s="299">
        <v>17008779.166037172</v>
      </c>
      <c r="E10" s="298">
        <v>2179874.8389782589</v>
      </c>
      <c r="F10" s="298">
        <v>458363.87929999991</v>
      </c>
      <c r="G10" s="298">
        <v>1932985.3759469066</v>
      </c>
      <c r="H10" s="298">
        <v>11067641.788649321</v>
      </c>
      <c r="I10" s="298">
        <v>51091.700689186247</v>
      </c>
      <c r="J10" s="298">
        <v>-332778.38320859458</v>
      </c>
      <c r="K10" s="299">
        <f t="shared" si="1"/>
        <v>15920552.565393895</v>
      </c>
      <c r="L10" s="303">
        <f>Taulukko13[[#This Row],[Siirtyvät kustannukset (TPA21+TA22)]]-Taulukko13[[#This Row],[Siirtyvät tulot ml. verokust. alenema ja tasauksen neutralisointi ]]</f>
        <v>1088226.6006432772</v>
      </c>
      <c r="M10" s="298">
        <f>Taulukko13[[#This Row],[Siirtyvien kustannusten ja tulojen erotus]]*$M$3</f>
        <v>-652935.96038596611</v>
      </c>
      <c r="N10" s="298">
        <f>$N$3*Taulukko13[[#This Row],[Asukasluku 31.12.2020]]</f>
        <v>-1273.0778898231438</v>
      </c>
      <c r="O10" s="303">
        <v>-654209.03827579878</v>
      </c>
    </row>
    <row r="11" spans="1:15" x14ac:dyDescent="0.2">
      <c r="A11">
        <v>19</v>
      </c>
      <c r="B11" t="s">
        <v>26</v>
      </c>
      <c r="C11" s="298">
        <v>3959</v>
      </c>
      <c r="D11" s="299">
        <v>13013716.569386637</v>
      </c>
      <c r="E11" s="298">
        <v>2242532.0392308179</v>
      </c>
      <c r="F11" s="298">
        <v>245542.65059999994</v>
      </c>
      <c r="G11" s="298">
        <v>1583055.7618236588</v>
      </c>
      <c r="H11" s="298">
        <v>8393283.0784269832</v>
      </c>
      <c r="I11" s="298">
        <v>38293.604147777209</v>
      </c>
      <c r="J11" s="298">
        <v>-644766.16593857575</v>
      </c>
      <c r="K11" s="299">
        <f t="shared" si="1"/>
        <v>13070886.09187226</v>
      </c>
      <c r="L11" s="303">
        <f>Taulukko13[[#This Row],[Siirtyvät kustannukset (TPA21+TA22)]]-Taulukko13[[#This Row],[Siirtyvät tulot ml. verokust. alenema ja tasauksen neutralisointi ]]</f>
        <v>-57169.522485623136</v>
      </c>
      <c r="M11" s="298">
        <f>Taulukko13[[#This Row],[Siirtyvien kustannusten ja tulojen erotus]]*$M$3</f>
        <v>34301.713491373877</v>
      </c>
      <c r="N11" s="298">
        <f>$N$3*Taulukko13[[#This Row],[Asukasluku 31.12.2020]]</f>
        <v>-1033.2339823308378</v>
      </c>
      <c r="O11" s="303">
        <v>33268.479509035387</v>
      </c>
    </row>
    <row r="12" spans="1:15" x14ac:dyDescent="0.2">
      <c r="A12">
        <v>20</v>
      </c>
      <c r="B12" t="s">
        <v>27</v>
      </c>
      <c r="C12" s="298">
        <v>16391</v>
      </c>
      <c r="D12" s="299">
        <v>63080316.158327311</v>
      </c>
      <c r="E12" s="298">
        <v>15353013.852143971</v>
      </c>
      <c r="F12" s="298">
        <v>726037.26250000019</v>
      </c>
      <c r="G12" s="298">
        <v>6466680.8228904828</v>
      </c>
      <c r="H12" s="298">
        <v>34399301.57513836</v>
      </c>
      <c r="I12" s="298">
        <v>155701.23338471007</v>
      </c>
      <c r="J12" s="298">
        <v>-3441101.4660751279</v>
      </c>
      <c r="K12" s="299">
        <f t="shared" si="1"/>
        <v>60230433.745363228</v>
      </c>
      <c r="L12" s="303">
        <f>Taulukko13[[#This Row],[Siirtyvät kustannukset (TPA21+TA22)]]-Taulukko13[[#This Row],[Siirtyvät tulot ml. verokust. alenema ja tasauksen neutralisointi ]]</f>
        <v>2849882.4129640833</v>
      </c>
      <c r="M12" s="298">
        <f>Taulukko13[[#This Row],[Siirtyvien kustannusten ja tulojen erotus]]*$M$3</f>
        <v>-1709929.4477784496</v>
      </c>
      <c r="N12" s="298">
        <f>$N$3*Taulukko13[[#This Row],[Asukasluku 31.12.2020]]</f>
        <v>-4277.781814696833</v>
      </c>
      <c r="O12" s="303">
        <v>-1714207.2295931785</v>
      </c>
    </row>
    <row r="13" spans="1:15" x14ac:dyDescent="0.2">
      <c r="A13">
        <v>46</v>
      </c>
      <c r="B13" t="s">
        <v>28</v>
      </c>
      <c r="C13" s="298">
        <v>1369</v>
      </c>
      <c r="D13" s="299">
        <v>6771294.3231260153</v>
      </c>
      <c r="E13" s="298">
        <v>3568825.4146533497</v>
      </c>
      <c r="F13" s="298">
        <v>229597.26160000003</v>
      </c>
      <c r="G13" s="298">
        <v>703503.52336309117</v>
      </c>
      <c r="H13" s="298">
        <v>2088422.7017215064</v>
      </c>
      <c r="I13" s="298">
        <v>10275.162581856683</v>
      </c>
      <c r="J13" s="298">
        <v>-671159.82273345289</v>
      </c>
      <c r="K13" s="299">
        <f t="shared" si="1"/>
        <v>7251233.5614895429</v>
      </c>
      <c r="L13" s="303">
        <f>Taulukko13[[#This Row],[Siirtyvät kustannukset (TPA21+TA22)]]-Taulukko13[[#This Row],[Siirtyvät tulot ml. verokust. alenema ja tasauksen neutralisointi ]]</f>
        <v>-479939.23836352769</v>
      </c>
      <c r="M13" s="298">
        <f>Taulukko13[[#This Row],[Siirtyvien kustannusten ja tulojen erotus]]*$M$3</f>
        <v>287963.54301811656</v>
      </c>
      <c r="N13" s="298">
        <f>$N$3*Taulukko13[[#This Row],[Asukasluku 31.12.2020]]</f>
        <v>-357.28651725458877</v>
      </c>
      <c r="O13" s="303">
        <v>287606.2565008594</v>
      </c>
    </row>
    <row r="14" spans="1:15" x14ac:dyDescent="0.2">
      <c r="A14">
        <v>47</v>
      </c>
      <c r="B14" t="s">
        <v>29</v>
      </c>
      <c r="C14" s="298">
        <v>1808</v>
      </c>
      <c r="D14" s="299">
        <v>9525690.1012409758</v>
      </c>
      <c r="E14" s="298">
        <v>4376135.7173875645</v>
      </c>
      <c r="F14" s="298">
        <v>250384.68280000001</v>
      </c>
      <c r="G14" s="298">
        <v>902686.04630637052</v>
      </c>
      <c r="H14" s="298">
        <v>3096532.8292481271</v>
      </c>
      <c r="I14" s="298">
        <v>14835.99025397518</v>
      </c>
      <c r="J14" s="298">
        <v>-830189.91901177377</v>
      </c>
      <c r="K14" s="299">
        <f t="shared" si="1"/>
        <v>9441093.2044998594</v>
      </c>
      <c r="L14" s="303">
        <f>Taulukko13[[#This Row],[Siirtyvät kustannukset (TPA21+TA22)]]-Taulukko13[[#This Row],[Siirtyvät tulot ml. verokust. alenema ja tasauksen neutralisointi ]]</f>
        <v>84596.896741116419</v>
      </c>
      <c r="M14" s="298">
        <f>Taulukko13[[#This Row],[Siirtyvien kustannusten ja tulojen erotus]]*$M$3</f>
        <v>-50758.138044669839</v>
      </c>
      <c r="N14" s="298">
        <f>$N$3*Taulukko13[[#This Row],[Asukasluku 31.12.2020]]</f>
        <v>-471.85830766712672</v>
      </c>
      <c r="O14" s="303">
        <v>-51229.996352340473</v>
      </c>
    </row>
    <row r="15" spans="1:15" x14ac:dyDescent="0.2">
      <c r="A15">
        <v>49</v>
      </c>
      <c r="B15" t="s">
        <v>30</v>
      </c>
      <c r="C15" s="298">
        <v>292796</v>
      </c>
      <c r="D15" s="299">
        <v>873784054.51771605</v>
      </c>
      <c r="E15" s="298">
        <v>26845763.669881612</v>
      </c>
      <c r="F15" s="298">
        <v>60980149.520300001</v>
      </c>
      <c r="G15" s="298">
        <v>68214935.910467878</v>
      </c>
      <c r="H15" s="298">
        <v>998638028.85063982</v>
      </c>
      <c r="I15" s="298">
        <v>4697004.007614797</v>
      </c>
      <c r="J15" s="298">
        <v>132384593.36412215</v>
      </c>
      <c r="K15" s="299">
        <f>E15+F15+G15+H15-I15-J15</f>
        <v>1017597280.5795522</v>
      </c>
      <c r="L15" s="303">
        <f>Taulukko13[[#This Row],[Siirtyvät kustannukset (TPA21+TA22)]]-Taulukko13[[#This Row],[Siirtyvät tulot ml. verokust. alenema ja tasauksen neutralisointi ]]</f>
        <v>-143813226.06183612</v>
      </c>
      <c r="M15" s="298">
        <f>Taulukko13[[#This Row],[Siirtyvien kustannusten ja tulojen erotus]]*$M$3</f>
        <v>86287935.63710165</v>
      </c>
      <c r="N15" s="298">
        <f>$N$3*Taulukko13[[#This Row],[Asukasluku 31.12.2020]]</f>
        <v>-76414.94748434957</v>
      </c>
      <c r="O15" s="303">
        <v>86211520.689616755</v>
      </c>
    </row>
    <row r="16" spans="1:15" x14ac:dyDescent="0.2">
      <c r="A16">
        <v>50</v>
      </c>
      <c r="B16" t="s">
        <v>31</v>
      </c>
      <c r="C16" s="298">
        <v>11483</v>
      </c>
      <c r="D16" s="299">
        <v>46167067.092834122</v>
      </c>
      <c r="E16" s="298">
        <v>14978354.956905413</v>
      </c>
      <c r="F16" s="298">
        <v>985518.7501000003</v>
      </c>
      <c r="G16" s="298">
        <v>4803422.4492984563</v>
      </c>
      <c r="H16" s="298">
        <v>25139659.764479812</v>
      </c>
      <c r="I16" s="298">
        <v>115805.92961446565</v>
      </c>
      <c r="J16" s="298">
        <v>-1428089.3212359773</v>
      </c>
      <c r="K16" s="299">
        <f t="shared" si="1"/>
        <v>47219239.312405199</v>
      </c>
      <c r="L16" s="303">
        <f>Taulukko13[[#This Row],[Siirtyvät kustannukset (TPA21+TA22)]]-Taulukko13[[#This Row],[Siirtyvät tulot ml. verokust. alenema ja tasauksen neutralisointi ]]</f>
        <v>-1052172.2195710763</v>
      </c>
      <c r="M16" s="298">
        <f>Taulukko13[[#This Row],[Siirtyvien kustannusten ja tulojen erotus]]*$M$3</f>
        <v>631303.33174264571</v>
      </c>
      <c r="N16" s="298">
        <f>$N$3*Taulukko13[[#This Row],[Asukasluku 31.12.2020]]</f>
        <v>-2996.8744175562038</v>
      </c>
      <c r="O16" s="303">
        <v>628306.45732506737</v>
      </c>
    </row>
    <row r="17" spans="1:15" x14ac:dyDescent="0.2">
      <c r="A17">
        <v>51</v>
      </c>
      <c r="B17" t="s">
        <v>32</v>
      </c>
      <c r="C17" s="298">
        <v>9452</v>
      </c>
      <c r="D17" s="299">
        <v>40881673.986657552</v>
      </c>
      <c r="E17" s="298">
        <v>7915149.2050175741</v>
      </c>
      <c r="F17" s="298">
        <v>899571.73900000006</v>
      </c>
      <c r="G17" s="298">
        <v>4100984.162724359</v>
      </c>
      <c r="H17" s="298">
        <v>21545739.108856976</v>
      </c>
      <c r="I17" s="298">
        <v>99494.060366750127</v>
      </c>
      <c r="J17" s="298">
        <v>330845.54633360571</v>
      </c>
      <c r="K17" s="299">
        <f t="shared" si="1"/>
        <v>34031104.608898558</v>
      </c>
      <c r="L17" s="303">
        <f>Taulukko13[[#This Row],[Siirtyvät kustannukset (TPA21+TA22)]]-Taulukko13[[#This Row],[Siirtyvät tulot ml. verokust. alenema ja tasauksen neutralisointi ]]</f>
        <v>6850569.3777589947</v>
      </c>
      <c r="M17" s="298">
        <f>Taulukko13[[#This Row],[Siirtyvien kustannusten ja tulojen erotus]]*$M$3</f>
        <v>-4110341.6266553961</v>
      </c>
      <c r="N17" s="298">
        <f>$N$3*Taulukko13[[#This Row],[Asukasluku 31.12.2020]]</f>
        <v>-2466.8167721624345</v>
      </c>
      <c r="O17" s="303">
        <v>-4112808.4434275771</v>
      </c>
    </row>
    <row r="18" spans="1:15" x14ac:dyDescent="0.2">
      <c r="A18">
        <v>52</v>
      </c>
      <c r="B18" t="s">
        <v>33</v>
      </c>
      <c r="C18" s="298">
        <v>2408</v>
      </c>
      <c r="D18" s="299">
        <v>10574353.917699166</v>
      </c>
      <c r="E18" s="298">
        <v>5083862.9410253344</v>
      </c>
      <c r="F18" s="298">
        <v>279773.72510000004</v>
      </c>
      <c r="G18" s="298">
        <v>1278012.9181458664</v>
      </c>
      <c r="H18" s="298">
        <v>3941674.9348183684</v>
      </c>
      <c r="I18" s="298">
        <v>18712.552953801307</v>
      </c>
      <c r="J18" s="298">
        <v>-1176267.123989108</v>
      </c>
      <c r="K18" s="299">
        <f t="shared" si="1"/>
        <v>11740879.090124875</v>
      </c>
      <c r="L18" s="303">
        <f>Taulukko13[[#This Row],[Siirtyvät kustannukset (TPA21+TA22)]]-Taulukko13[[#This Row],[Siirtyvät tulot ml. verokust. alenema ja tasauksen neutralisointi ]]</f>
        <v>-1166525.1724257097</v>
      </c>
      <c r="M18" s="298">
        <f>Taulukko13[[#This Row],[Siirtyvien kustannusten ja tulojen erotus]]*$M$3</f>
        <v>699915.10345542559</v>
      </c>
      <c r="N18" s="298">
        <f>$N$3*Taulukko13[[#This Row],[Asukasluku 31.12.2020]]</f>
        <v>-628.44845401683688</v>
      </c>
      <c r="O18" s="303">
        <v>699286.65500140435</v>
      </c>
    </row>
    <row r="19" spans="1:15" x14ac:dyDescent="0.2">
      <c r="A19">
        <v>61</v>
      </c>
      <c r="B19" t="s">
        <v>34</v>
      </c>
      <c r="C19" s="298">
        <v>16800</v>
      </c>
      <c r="D19" s="299">
        <v>73155528.391956121</v>
      </c>
      <c r="E19" s="298">
        <v>29360740.80832136</v>
      </c>
      <c r="F19" s="298">
        <v>1867359.1381000001</v>
      </c>
      <c r="G19" s="298">
        <v>6842445.0295858542</v>
      </c>
      <c r="H19" s="298">
        <v>33422548.843832351</v>
      </c>
      <c r="I19" s="298">
        <v>156430.72439010884</v>
      </c>
      <c r="J19" s="298">
        <v>-4403121.406217427</v>
      </c>
      <c r="K19" s="299">
        <f t="shared" si="1"/>
        <v>75739784.501666889</v>
      </c>
      <c r="L19" s="303">
        <f>Taulukko13[[#This Row],[Siirtyvät kustannukset (TPA21+TA22)]]-Taulukko13[[#This Row],[Siirtyvät tulot ml. verokust. alenema ja tasauksen neutralisointi ]]</f>
        <v>-2584256.1097107679</v>
      </c>
      <c r="M19" s="298">
        <f>Taulukko13[[#This Row],[Siirtyvien kustannusten ja tulojen erotus]]*$M$3</f>
        <v>1550553.6658264603</v>
      </c>
      <c r="N19" s="298">
        <f>$N$3*Taulukko13[[#This Row],[Asukasluku 31.12.2020]]</f>
        <v>-4384.5240977918857</v>
      </c>
      <c r="O19" s="303">
        <v>1546169.1417286361</v>
      </c>
    </row>
    <row r="20" spans="1:15" x14ac:dyDescent="0.2">
      <c r="A20">
        <v>69</v>
      </c>
      <c r="B20" t="s">
        <v>35</v>
      </c>
      <c r="C20" s="298">
        <v>6896</v>
      </c>
      <c r="D20" s="299">
        <v>32941395.694000997</v>
      </c>
      <c r="E20" s="298">
        <v>11617963.741851278</v>
      </c>
      <c r="F20" s="298">
        <v>575547.08799999999</v>
      </c>
      <c r="G20" s="298">
        <v>3126122.2131854184</v>
      </c>
      <c r="H20" s="298">
        <v>11734925.795290761</v>
      </c>
      <c r="I20" s="298">
        <v>54569.034062199862</v>
      </c>
      <c r="J20" s="298">
        <v>-3421061.9946365235</v>
      </c>
      <c r="K20" s="299">
        <f t="shared" si="1"/>
        <v>30421051.798901781</v>
      </c>
      <c r="L20" s="303">
        <f>Taulukko13[[#This Row],[Siirtyvät kustannukset (TPA21+TA22)]]-Taulukko13[[#This Row],[Siirtyvät tulot ml. verokust. alenema ja tasauksen neutralisointi ]]</f>
        <v>2520343.8950992152</v>
      </c>
      <c r="M20" s="298">
        <f>Taulukko13[[#This Row],[Siirtyvien kustannusten ja tulojen erotus]]*$M$3</f>
        <v>-1512206.3370595288</v>
      </c>
      <c r="N20" s="298">
        <f>$N$3*Taulukko13[[#This Row],[Asukasluku 31.12.2020]]</f>
        <v>-1799.742748712669</v>
      </c>
      <c r="O20" s="303">
        <v>-1514006.079808255</v>
      </c>
    </row>
    <row r="21" spans="1:15" x14ac:dyDescent="0.2">
      <c r="A21">
        <v>71</v>
      </c>
      <c r="B21" t="s">
        <v>36</v>
      </c>
      <c r="C21" s="298">
        <v>6667</v>
      </c>
      <c r="D21" s="299">
        <v>29998502.654877216</v>
      </c>
      <c r="E21" s="298">
        <v>11993146.687129369</v>
      </c>
      <c r="F21" s="298">
        <v>536320.63039999991</v>
      </c>
      <c r="G21" s="298">
        <v>3065195.0412485106</v>
      </c>
      <c r="H21" s="298">
        <v>10788788.204957437</v>
      </c>
      <c r="I21" s="298">
        <v>50201.178756793663</v>
      </c>
      <c r="J21" s="298">
        <v>-3695149.0992096304</v>
      </c>
      <c r="K21" s="299">
        <f t="shared" si="1"/>
        <v>30028398.484188154</v>
      </c>
      <c r="L21" s="303">
        <f>Taulukko13[[#This Row],[Siirtyvät kustannukset (TPA21+TA22)]]-Taulukko13[[#This Row],[Siirtyvät tulot ml. verokust. alenema ja tasauksen neutralisointi ]]</f>
        <v>-29895.829310938716</v>
      </c>
      <c r="M21" s="298">
        <f>Taulukko13[[#This Row],[Siirtyvien kustannusten ja tulojen erotus]]*$M$3</f>
        <v>17937.497586563226</v>
      </c>
      <c r="N21" s="298">
        <f>$N$3*Taulukko13[[#This Row],[Asukasluku 31.12.2020]]</f>
        <v>-1739.9775095225298</v>
      </c>
      <c r="O21" s="303">
        <v>16197.520077027812</v>
      </c>
    </row>
    <row r="22" spans="1:15" x14ac:dyDescent="0.2">
      <c r="A22">
        <v>72</v>
      </c>
      <c r="B22" t="s">
        <v>37</v>
      </c>
      <c r="C22" s="298">
        <v>949</v>
      </c>
      <c r="D22" s="299">
        <v>4634963.925847047</v>
      </c>
      <c r="E22" s="298">
        <v>1904550.2780569966</v>
      </c>
      <c r="F22" s="298">
        <v>48084.126499999984</v>
      </c>
      <c r="G22" s="298">
        <v>391255.93749637046</v>
      </c>
      <c r="H22" s="298">
        <v>2029690.8993032034</v>
      </c>
      <c r="I22" s="298">
        <v>9210.2210233157639</v>
      </c>
      <c r="J22" s="298">
        <v>-184462.39312652545</v>
      </c>
      <c r="K22" s="299">
        <f t="shared" si="1"/>
        <v>4548833.4134597797</v>
      </c>
      <c r="L22" s="303">
        <f>Taulukko13[[#This Row],[Siirtyvät kustannukset (TPA21+TA22)]]-Taulukko13[[#This Row],[Siirtyvät tulot ml. verokust. alenema ja tasauksen neutralisointi ]]</f>
        <v>86130.512387267314</v>
      </c>
      <c r="M22" s="298">
        <f>Taulukko13[[#This Row],[Siirtyvien kustannusten ja tulojen erotus]]*$M$3</f>
        <v>-51678.30743236038</v>
      </c>
      <c r="N22" s="298">
        <f>$N$3*Taulukko13[[#This Row],[Asukasluku 31.12.2020]]</f>
        <v>-247.67341480979161</v>
      </c>
      <c r="O22" s="303">
        <v>-51925.98084717201</v>
      </c>
    </row>
    <row r="23" spans="1:15" x14ac:dyDescent="0.2">
      <c r="A23">
        <v>74</v>
      </c>
      <c r="B23" t="s">
        <v>38</v>
      </c>
      <c r="C23" s="298">
        <v>1103</v>
      </c>
      <c r="D23" s="299">
        <v>5378418.4631964918</v>
      </c>
      <c r="E23" s="298">
        <v>2729041.738281114</v>
      </c>
      <c r="F23" s="298">
        <v>153925.08760000003</v>
      </c>
      <c r="G23" s="298">
        <v>620736.15011488798</v>
      </c>
      <c r="H23" s="298">
        <v>1637428.2556544279</v>
      </c>
      <c r="I23" s="298">
        <v>7940.5903032504702</v>
      </c>
      <c r="J23" s="298">
        <v>-635779.06689211621</v>
      </c>
      <c r="K23" s="299">
        <f t="shared" si="1"/>
        <v>5768969.7082392955</v>
      </c>
      <c r="L23" s="303">
        <f>Taulukko13[[#This Row],[Siirtyvät kustannukset (TPA21+TA22)]]-Taulukko13[[#This Row],[Siirtyvät tulot ml. verokust. alenema ja tasauksen neutralisointi ]]</f>
        <v>-390551.2450428037</v>
      </c>
      <c r="M23" s="298">
        <f>Taulukko13[[#This Row],[Siirtyvien kustannusten ja tulojen erotus]]*$M$3</f>
        <v>234330.74702568215</v>
      </c>
      <c r="N23" s="298">
        <f>$N$3*Taulukko13[[#This Row],[Asukasluku 31.12.2020]]</f>
        <v>-287.86488570621725</v>
      </c>
      <c r="O23" s="303">
        <v>234042.88213997387</v>
      </c>
    </row>
    <row r="24" spans="1:15" x14ac:dyDescent="0.2">
      <c r="A24">
        <v>75</v>
      </c>
      <c r="B24" t="s">
        <v>39</v>
      </c>
      <c r="C24" s="298">
        <v>19877</v>
      </c>
      <c r="D24" s="299">
        <v>91292700.15491268</v>
      </c>
      <c r="E24" s="298">
        <v>31910133.002220768</v>
      </c>
      <c r="F24" s="298">
        <v>6016952.0568000004</v>
      </c>
      <c r="G24" s="298">
        <v>7521441.2112067761</v>
      </c>
      <c r="H24" s="298">
        <v>46553908.390459791</v>
      </c>
      <c r="I24" s="298">
        <v>233032.56516810754</v>
      </c>
      <c r="J24" s="298">
        <v>1264828.7735206392</v>
      </c>
      <c r="K24" s="299">
        <f t="shared" si="1"/>
        <v>90504573.321998596</v>
      </c>
      <c r="L24" s="303">
        <f>Taulukko13[[#This Row],[Siirtyvät kustannukset (TPA21+TA22)]]-Taulukko13[[#This Row],[Siirtyvät tulot ml. verokust. alenema ja tasauksen neutralisointi ]]</f>
        <v>788126.8329140842</v>
      </c>
      <c r="M24" s="298">
        <f>Taulukko13[[#This Row],[Siirtyvien kustannusten ja tulojen erotus]]*$M$3</f>
        <v>-472876.09974845039</v>
      </c>
      <c r="N24" s="298">
        <f>$N$3*Taulukko13[[#This Row],[Asukasluku 31.12.2020]]</f>
        <v>-5187.5705649886495</v>
      </c>
      <c r="O24" s="303">
        <v>-478063.67031347757</v>
      </c>
    </row>
    <row r="25" spans="1:15" x14ac:dyDescent="0.2">
      <c r="A25">
        <v>77</v>
      </c>
      <c r="B25" t="s">
        <v>40</v>
      </c>
      <c r="C25" s="298">
        <v>4782</v>
      </c>
      <c r="D25" s="299">
        <v>23421915.529445425</v>
      </c>
      <c r="E25" s="298">
        <v>10287999.367867237</v>
      </c>
      <c r="F25" s="298">
        <v>393713.28039999993</v>
      </c>
      <c r="G25" s="298">
        <v>2467100.632565897</v>
      </c>
      <c r="H25" s="298">
        <v>7714905.0306897443</v>
      </c>
      <c r="I25" s="298">
        <v>35943.336459139566</v>
      </c>
      <c r="J25" s="298">
        <v>-2646384.5613471586</v>
      </c>
      <c r="K25" s="299">
        <f t="shared" si="1"/>
        <v>23474159.536410898</v>
      </c>
      <c r="L25" s="303">
        <f>Taulukko13[[#This Row],[Siirtyvät kustannukset (TPA21+TA22)]]-Taulukko13[[#This Row],[Siirtyvät tulot ml. verokust. alenema ja tasauksen neutralisointi ]]</f>
        <v>-52244.006965473294</v>
      </c>
      <c r="M25" s="298">
        <f>Taulukko13[[#This Row],[Siirtyvien kustannusten ja tulojen erotus]]*$M$3</f>
        <v>31346.404179283971</v>
      </c>
      <c r="N25" s="298">
        <f>$N$3*Taulukko13[[#This Row],[Asukasluku 31.12.2020]]</f>
        <v>-1248.0234664071902</v>
      </c>
      <c r="O25" s="303">
        <v>30098.38071286754</v>
      </c>
    </row>
    <row r="26" spans="1:15" x14ac:dyDescent="0.2">
      <c r="A26">
        <v>78</v>
      </c>
      <c r="B26" t="s">
        <v>41</v>
      </c>
      <c r="C26" s="298">
        <v>8042</v>
      </c>
      <c r="D26" s="299">
        <v>38061668.409503132</v>
      </c>
      <c r="E26" s="298">
        <v>11097807.368744414</v>
      </c>
      <c r="F26" s="298">
        <v>1549292.7864000001</v>
      </c>
      <c r="G26" s="298">
        <v>2830859.0037886901</v>
      </c>
      <c r="H26" s="298">
        <v>20559907.451754998</v>
      </c>
      <c r="I26" s="298">
        <v>98004.171921084577</v>
      </c>
      <c r="J26" s="298">
        <v>975178.91923836921</v>
      </c>
      <c r="K26" s="299">
        <f t="shared" si="1"/>
        <v>34964683.519528657</v>
      </c>
      <c r="L26" s="303">
        <f>Taulukko13[[#This Row],[Siirtyvät kustannukset (TPA21+TA22)]]-Taulukko13[[#This Row],[Siirtyvät tulot ml. verokust. alenema ja tasauksen neutralisointi ]]</f>
        <v>3096984.8899744749</v>
      </c>
      <c r="M26" s="298">
        <f>Taulukko13[[#This Row],[Siirtyvien kustannusten ja tulojen erotus]]*$M$3</f>
        <v>-1858190.9339846845</v>
      </c>
      <c r="N26" s="298">
        <f>$N$3*Taulukko13[[#This Row],[Asukasluku 31.12.2020]]</f>
        <v>-2098.8299282406156</v>
      </c>
      <c r="O26" s="303">
        <v>-1860289.7639129411</v>
      </c>
    </row>
    <row r="27" spans="1:15" x14ac:dyDescent="0.2">
      <c r="A27">
        <v>79</v>
      </c>
      <c r="B27" t="s">
        <v>42</v>
      </c>
      <c r="C27" s="298">
        <v>6869</v>
      </c>
      <c r="D27" s="299">
        <v>33223411.151279893</v>
      </c>
      <c r="E27" s="298">
        <v>11370420.276375348</v>
      </c>
      <c r="F27" s="298">
        <v>3337501.4547000006</v>
      </c>
      <c r="G27" s="298">
        <v>2534904.1482820003</v>
      </c>
      <c r="H27" s="298">
        <v>15287293.08548815</v>
      </c>
      <c r="I27" s="298">
        <v>82558.733307840244</v>
      </c>
      <c r="J27" s="298">
        <v>814219.63212843298</v>
      </c>
      <c r="K27" s="299">
        <f t="shared" si="1"/>
        <v>31633340.59940923</v>
      </c>
      <c r="L27" s="303">
        <f>Taulukko13[[#This Row],[Siirtyvät kustannukset (TPA21+TA22)]]-Taulukko13[[#This Row],[Siirtyvät tulot ml. verokust. alenema ja tasauksen neutralisointi ]]</f>
        <v>1590070.5518706627</v>
      </c>
      <c r="M27" s="298">
        <f>Taulukko13[[#This Row],[Siirtyvien kustannusten ja tulojen erotus]]*$M$3</f>
        <v>-954042.33112239745</v>
      </c>
      <c r="N27" s="298">
        <f>$N$3*Taulukko13[[#This Row],[Asukasluku 31.12.2020]]</f>
        <v>-1792.6961921269321</v>
      </c>
      <c r="O27" s="303">
        <v>-955835.02731453779</v>
      </c>
    </row>
    <row r="28" spans="1:15" x14ac:dyDescent="0.2">
      <c r="A28">
        <v>81</v>
      </c>
      <c r="B28" t="s">
        <v>43</v>
      </c>
      <c r="C28" s="298">
        <v>2655</v>
      </c>
      <c r="D28" s="299">
        <v>13748766.056122705</v>
      </c>
      <c r="E28" s="298">
        <v>6826606.0428355131</v>
      </c>
      <c r="F28" s="298">
        <v>496055.76579999994</v>
      </c>
      <c r="G28" s="298">
        <v>1481540.8677605733</v>
      </c>
      <c r="H28" s="298">
        <v>4288389.7014026362</v>
      </c>
      <c r="I28" s="298">
        <v>21208.167236442296</v>
      </c>
      <c r="J28" s="298">
        <v>-1168963.4110535933</v>
      </c>
      <c r="K28" s="299">
        <f t="shared" si="1"/>
        <v>14240347.621615876</v>
      </c>
      <c r="L28" s="303">
        <f>Taulukko13[[#This Row],[Siirtyvät kustannukset (TPA21+TA22)]]-Taulukko13[[#This Row],[Siirtyvät tulot ml. verokust. alenema ja tasauksen neutralisointi ]]</f>
        <v>-491581.56549317017</v>
      </c>
      <c r="M28" s="298">
        <f>Taulukko13[[#This Row],[Siirtyvien kustannusten ja tulojen erotus]]*$M$3</f>
        <v>294948.93929590203</v>
      </c>
      <c r="N28" s="298">
        <f>$N$3*Taulukko13[[#This Row],[Asukasluku 31.12.2020]]</f>
        <v>-692.91139759746761</v>
      </c>
      <c r="O28" s="303">
        <v>294256.02789829951</v>
      </c>
    </row>
    <row r="29" spans="1:15" x14ac:dyDescent="0.2">
      <c r="A29">
        <v>82</v>
      </c>
      <c r="B29" t="s">
        <v>44</v>
      </c>
      <c r="C29" s="298">
        <v>9389</v>
      </c>
      <c r="D29" s="299">
        <v>32556224.451767314</v>
      </c>
      <c r="E29" s="298">
        <v>5793528.5690549817</v>
      </c>
      <c r="F29" s="298">
        <v>581039.53390000015</v>
      </c>
      <c r="G29" s="298">
        <v>3306148.5785207553</v>
      </c>
      <c r="H29" s="298">
        <v>22377530.057067603</v>
      </c>
      <c r="I29" s="298">
        <v>101769.19911252012</v>
      </c>
      <c r="J29" s="298">
        <v>-30750.047210129858</v>
      </c>
      <c r="K29" s="299">
        <f t="shared" si="1"/>
        <v>31987227.58664095</v>
      </c>
      <c r="L29" s="303">
        <f>Taulukko13[[#This Row],[Siirtyvät kustannukset (TPA21+TA22)]]-Taulukko13[[#This Row],[Siirtyvät tulot ml. verokust. alenema ja tasauksen neutralisointi ]]</f>
        <v>568996.86512636393</v>
      </c>
      <c r="M29" s="298">
        <f>Taulukko13[[#This Row],[Siirtyvien kustannusten ja tulojen erotus]]*$M$3</f>
        <v>-341398.11907581828</v>
      </c>
      <c r="N29" s="298">
        <f>$N$3*Taulukko13[[#This Row],[Asukasluku 31.12.2020]]</f>
        <v>-2450.3748067957149</v>
      </c>
      <c r="O29" s="303">
        <v>-343848.49388263217</v>
      </c>
    </row>
    <row r="30" spans="1:15" x14ac:dyDescent="0.2">
      <c r="A30">
        <v>86</v>
      </c>
      <c r="B30" t="s">
        <v>45</v>
      </c>
      <c r="C30" s="298">
        <v>8175</v>
      </c>
      <c r="D30" s="299">
        <v>29073717.432250563</v>
      </c>
      <c r="E30" s="298">
        <v>6841330.1998449927</v>
      </c>
      <c r="F30" s="298">
        <v>473525.68360000011</v>
      </c>
      <c r="G30" s="298">
        <v>3332121.3879746781</v>
      </c>
      <c r="H30" s="298">
        <v>18401091.344046459</v>
      </c>
      <c r="I30" s="298">
        <v>83666.12958391018</v>
      </c>
      <c r="J30" s="298">
        <v>-820297.7654190195</v>
      </c>
      <c r="K30" s="299">
        <f t="shared" si="1"/>
        <v>29784700.25130124</v>
      </c>
      <c r="L30" s="303">
        <f>Taulukko13[[#This Row],[Siirtyvät kustannukset (TPA21+TA22)]]-Taulukko13[[#This Row],[Siirtyvät tulot ml. verokust. alenema ja tasauksen neutralisointi ]]</f>
        <v>-710982.81905067712</v>
      </c>
      <c r="M30" s="298">
        <f>Taulukko13[[#This Row],[Siirtyvien kustannusten ja tulojen erotus]]*$M$3</f>
        <v>426589.69143040618</v>
      </c>
      <c r="N30" s="298">
        <f>$N$3*Taulukko13[[#This Row],[Asukasluku 31.12.2020]]</f>
        <v>-2133.5407440148015</v>
      </c>
      <c r="O30" s="303">
        <v>424456.15068637562</v>
      </c>
    </row>
    <row r="31" spans="1:15" x14ac:dyDescent="0.2">
      <c r="A31">
        <v>90</v>
      </c>
      <c r="B31" t="s">
        <v>46</v>
      </c>
      <c r="C31" s="298">
        <v>3196</v>
      </c>
      <c r="D31" s="299">
        <v>18471379.153836984</v>
      </c>
      <c r="E31" s="298">
        <v>9821052.0013339426</v>
      </c>
      <c r="F31" s="298">
        <v>815636.91720000003</v>
      </c>
      <c r="G31" s="298">
        <v>1674545.6172341115</v>
      </c>
      <c r="H31" s="298">
        <v>5241355.1224588454</v>
      </c>
      <c r="I31" s="298">
        <v>26849.025870910591</v>
      </c>
      <c r="J31" s="298">
        <v>-1156585.1197899391</v>
      </c>
      <c r="K31" s="299">
        <f t="shared" si="1"/>
        <v>18682325.752145927</v>
      </c>
      <c r="L31" s="303">
        <f>Taulukko13[[#This Row],[Siirtyvät kustannukset (TPA21+TA22)]]-Taulukko13[[#This Row],[Siirtyvät tulot ml. verokust. alenema ja tasauksen neutralisointi ]]</f>
        <v>-210946.59830894321</v>
      </c>
      <c r="M31" s="298">
        <f>Taulukko13[[#This Row],[Siirtyvien kustannusten ja tulojen erotus]]*$M$3</f>
        <v>126567.9589853659</v>
      </c>
      <c r="N31" s="298">
        <f>$N$3*Taulukko13[[#This Row],[Asukasluku 31.12.2020]]</f>
        <v>-834.10351288945628</v>
      </c>
      <c r="O31" s="303">
        <v>125733.8554724703</v>
      </c>
    </row>
    <row r="32" spans="1:15" x14ac:dyDescent="0.2">
      <c r="A32">
        <v>91</v>
      </c>
      <c r="B32" t="s">
        <v>47</v>
      </c>
      <c r="C32" s="298">
        <v>656920</v>
      </c>
      <c r="D32" s="299">
        <v>2473030439.3196907</v>
      </c>
      <c r="E32" s="298">
        <v>243841012.49987268</v>
      </c>
      <c r="F32" s="298">
        <v>209048800.97180003</v>
      </c>
      <c r="G32" s="298">
        <v>199162949.78922844</v>
      </c>
      <c r="H32" s="298">
        <v>2056593770.4485004</v>
      </c>
      <c r="I32" s="298">
        <v>10042987.611013314</v>
      </c>
      <c r="J32" s="298">
        <v>255917099.58899218</v>
      </c>
      <c r="K32" s="299">
        <f t="shared" si="1"/>
        <v>2442686446.5093961</v>
      </c>
      <c r="L32" s="303">
        <f>Taulukko13[[#This Row],[Siirtyvät kustannukset (TPA21+TA22)]]-Taulukko13[[#This Row],[Siirtyvät tulot ml. verokust. alenema ja tasauksen neutralisointi ]]</f>
        <v>30343992.810294628</v>
      </c>
      <c r="M32" s="298">
        <f>Taulukko13[[#This Row],[Siirtyvien kustannusten ja tulojen erotus]]*$M$3</f>
        <v>-18206395.686176773</v>
      </c>
      <c r="N32" s="298">
        <f>$N$3*Taulukko13[[#This Row],[Asukasluku 31.12.2020]]</f>
        <v>-171445.33156675269</v>
      </c>
      <c r="O32" s="303">
        <v>-18377841.017744798</v>
      </c>
    </row>
    <row r="33" spans="1:15" x14ac:dyDescent="0.2">
      <c r="A33">
        <v>92</v>
      </c>
      <c r="B33" t="s">
        <v>48</v>
      </c>
      <c r="C33" s="298">
        <v>237231</v>
      </c>
      <c r="D33" s="299">
        <v>763855474.78336561</v>
      </c>
      <c r="E33" s="298">
        <v>42238713.507523835</v>
      </c>
      <c r="F33" s="298">
        <v>37749151.337199986</v>
      </c>
      <c r="G33" s="298">
        <v>67229665.281306639</v>
      </c>
      <c r="H33" s="298">
        <v>620710388.16492951</v>
      </c>
      <c r="I33" s="298">
        <v>2918775.0446567046</v>
      </c>
      <c r="J33" s="298">
        <v>39111103.956790961</v>
      </c>
      <c r="K33" s="299">
        <f t="shared" si="1"/>
        <v>725898039.28951228</v>
      </c>
      <c r="L33" s="303">
        <f>Taulukko13[[#This Row],[Siirtyvät kustannukset (TPA21+TA22)]]-Taulukko13[[#This Row],[Siirtyvät tulot ml. verokust. alenema ja tasauksen neutralisointi ]]</f>
        <v>37957435.493853331</v>
      </c>
      <c r="M33" s="298">
        <f>Taulukko13[[#This Row],[Siirtyvien kustannusten ja tulojen erotus]]*$M$3</f>
        <v>-22774461.296311993</v>
      </c>
      <c r="N33" s="298">
        <f>$N$3*Taulukko13[[#This Row],[Asukasluku 31.12.2020]]</f>
        <v>-61913.395014480164</v>
      </c>
      <c r="O33" s="303">
        <v>-22836374.691326935</v>
      </c>
    </row>
    <row r="34" spans="1:15" x14ac:dyDescent="0.2">
      <c r="A34">
        <v>97</v>
      </c>
      <c r="B34" t="s">
        <v>49</v>
      </c>
      <c r="C34" s="298">
        <v>2156</v>
      </c>
      <c r="D34" s="299">
        <v>10110301.645743335</v>
      </c>
      <c r="E34" s="298">
        <v>4594590.3826596783</v>
      </c>
      <c r="F34" s="298">
        <v>335553.90989999997</v>
      </c>
      <c r="G34" s="298">
        <v>1067197.6068812413</v>
      </c>
      <c r="H34" s="298">
        <v>3629436.2864620914</v>
      </c>
      <c r="I34" s="298">
        <v>17575.741170369558</v>
      </c>
      <c r="J34" s="298">
        <v>-800874.0543490313</v>
      </c>
      <c r="K34" s="299">
        <f t="shared" si="1"/>
        <v>10410076.499081673</v>
      </c>
      <c r="L34" s="303">
        <f>Taulukko13[[#This Row],[Siirtyvät kustannukset (TPA21+TA22)]]-Taulukko13[[#This Row],[Siirtyvät tulot ml. verokust. alenema ja tasauksen neutralisointi ]]</f>
        <v>-299774.85333833843</v>
      </c>
      <c r="M34" s="298">
        <f>Taulukko13[[#This Row],[Siirtyvien kustannusten ja tulojen erotus]]*$M$3</f>
        <v>179864.91200300303</v>
      </c>
      <c r="N34" s="298">
        <f>$N$3*Taulukko13[[#This Row],[Asukasluku 31.12.2020]]</f>
        <v>-562.68059254995865</v>
      </c>
      <c r="O34" s="303">
        <v>179302.23141044893</v>
      </c>
    </row>
    <row r="35" spans="1:15" x14ac:dyDescent="0.2">
      <c r="A35">
        <v>98</v>
      </c>
      <c r="B35" t="s">
        <v>50</v>
      </c>
      <c r="C35" s="298">
        <v>23251</v>
      </c>
      <c r="D35" s="299">
        <v>84226501.96672143</v>
      </c>
      <c r="E35" s="298">
        <v>25491272.691155665</v>
      </c>
      <c r="F35" s="298">
        <v>1494058.3576000002</v>
      </c>
      <c r="G35" s="298">
        <v>8184526.5826215884</v>
      </c>
      <c r="H35" s="298">
        <v>54556938.183177263</v>
      </c>
      <c r="I35" s="298">
        <v>248459.07776666185</v>
      </c>
      <c r="J35" s="298">
        <v>-729139.32084760151</v>
      </c>
      <c r="K35" s="299">
        <f t="shared" si="1"/>
        <v>90207476.057635456</v>
      </c>
      <c r="L35" s="303">
        <f>Taulukko13[[#This Row],[Siirtyvät kustannukset (TPA21+TA22)]]-Taulukko13[[#This Row],[Siirtyvät tulot ml. verokust. alenema ja tasauksen neutralisointi ]]</f>
        <v>-5980974.0909140259</v>
      </c>
      <c r="M35" s="298">
        <f>Taulukko13[[#This Row],[Siirtyvien kustannusten ja tulojen erotus]]*$M$3</f>
        <v>3588584.4545484148</v>
      </c>
      <c r="N35" s="298">
        <f>$N$3*Taulukko13[[#This Row],[Asukasluku 31.12.2020]]</f>
        <v>-6068.1291546285192</v>
      </c>
      <c r="O35" s="303">
        <v>3582516.325393742</v>
      </c>
    </row>
    <row r="36" spans="1:15" x14ac:dyDescent="0.2">
      <c r="A36">
        <v>102</v>
      </c>
      <c r="B36" t="s">
        <v>51</v>
      </c>
      <c r="C36" s="298">
        <v>9937</v>
      </c>
      <c r="D36" s="299">
        <v>39996584.14203544</v>
      </c>
      <c r="E36" s="298">
        <v>13950818.273737662</v>
      </c>
      <c r="F36" s="298">
        <v>1019098.0220000001</v>
      </c>
      <c r="G36" s="298">
        <v>4621475.7461759001</v>
      </c>
      <c r="H36" s="298">
        <v>18816424.836796075</v>
      </c>
      <c r="I36" s="298">
        <v>87925.568155253917</v>
      </c>
      <c r="J36" s="298">
        <v>-3321874.5267728074</v>
      </c>
      <c r="K36" s="299">
        <f t="shared" si="1"/>
        <v>41641765.83732719</v>
      </c>
      <c r="L36" s="303">
        <f>Taulukko13[[#This Row],[Siirtyvät kustannukset (TPA21+TA22)]]-Taulukko13[[#This Row],[Siirtyvät tulot ml. verokust. alenema ja tasauksen neutralisointi ]]</f>
        <v>-1645181.6952917501</v>
      </c>
      <c r="M36" s="298">
        <f>Taulukko13[[#This Row],[Siirtyvien kustannusten ja tulojen erotus]]*$M$3</f>
        <v>987109.01717504987</v>
      </c>
      <c r="N36" s="298">
        <f>$N$3*Taulukko13[[#This Row],[Asukasluku 31.12.2020]]</f>
        <v>-2593.3938071284501</v>
      </c>
      <c r="O36" s="303">
        <v>984515.62336790236</v>
      </c>
    </row>
    <row r="37" spans="1:15" x14ac:dyDescent="0.2">
      <c r="A37">
        <v>103</v>
      </c>
      <c r="B37" t="s">
        <v>52</v>
      </c>
      <c r="C37" s="298">
        <v>2174</v>
      </c>
      <c r="D37" s="299">
        <v>8529743.424864972</v>
      </c>
      <c r="E37" s="298">
        <v>2929143.4956113975</v>
      </c>
      <c r="F37" s="298">
        <v>174470.59510000004</v>
      </c>
      <c r="G37" s="298">
        <v>1122393.6615210124</v>
      </c>
      <c r="H37" s="298">
        <v>3882940.0318513047</v>
      </c>
      <c r="I37" s="298">
        <v>17985.416222878008</v>
      </c>
      <c r="J37" s="298">
        <v>-851906.61985037359</v>
      </c>
      <c r="K37" s="299">
        <f t="shared" si="1"/>
        <v>8942868.9877112098</v>
      </c>
      <c r="L37" s="303">
        <f>Taulukko13[[#This Row],[Siirtyvät kustannukset (TPA21+TA22)]]-Taulukko13[[#This Row],[Siirtyvät tulot ml. verokust. alenema ja tasauksen neutralisointi ]]</f>
        <v>-413125.56284623779</v>
      </c>
      <c r="M37" s="298">
        <f>Taulukko13[[#This Row],[Siirtyvien kustannusten ja tulojen erotus]]*$M$3</f>
        <v>247875.33770774261</v>
      </c>
      <c r="N37" s="298">
        <f>$N$3*Taulukko13[[#This Row],[Asukasluku 31.12.2020]]</f>
        <v>-567.3782969404499</v>
      </c>
      <c r="O37" s="303">
        <v>247307.95941079801</v>
      </c>
    </row>
    <row r="38" spans="1:15" x14ac:dyDescent="0.2">
      <c r="A38">
        <v>105</v>
      </c>
      <c r="B38" t="s">
        <v>53</v>
      </c>
      <c r="C38" s="298">
        <v>2199</v>
      </c>
      <c r="D38" s="299">
        <v>13611609.532553049</v>
      </c>
      <c r="E38" s="298">
        <v>8000660.1223397739</v>
      </c>
      <c r="F38" s="298">
        <v>324088.62209999992</v>
      </c>
      <c r="G38" s="298">
        <v>1159098.2560255169</v>
      </c>
      <c r="H38" s="298">
        <v>3645099.4178424254</v>
      </c>
      <c r="I38" s="298">
        <v>17594.349088318344</v>
      </c>
      <c r="J38" s="298">
        <v>-1112108.3680026038</v>
      </c>
      <c r="K38" s="299">
        <f t="shared" si="1"/>
        <v>14223460.437222</v>
      </c>
      <c r="L38" s="303">
        <f>Taulukko13[[#This Row],[Siirtyvät kustannukset (TPA21+TA22)]]-Taulukko13[[#This Row],[Siirtyvät tulot ml. verokust. alenema ja tasauksen neutralisointi ]]</f>
        <v>-611850.90466895141</v>
      </c>
      <c r="M38" s="298">
        <f>Taulukko13[[#This Row],[Siirtyvien kustannusten ja tulojen erotus]]*$M$3</f>
        <v>367110.54280137079</v>
      </c>
      <c r="N38" s="298">
        <f>$N$3*Taulukko13[[#This Row],[Asukasluku 31.12.2020]]</f>
        <v>-573.90288637168783</v>
      </c>
      <c r="O38" s="303">
        <v>366536.63991499488</v>
      </c>
    </row>
    <row r="39" spans="1:15" x14ac:dyDescent="0.2">
      <c r="A39">
        <v>106</v>
      </c>
      <c r="B39" t="s">
        <v>54</v>
      </c>
      <c r="C39" s="298">
        <v>46576</v>
      </c>
      <c r="D39" s="299">
        <v>182238669.20132461</v>
      </c>
      <c r="E39" s="298">
        <v>45470815.223869912</v>
      </c>
      <c r="F39" s="298">
        <v>6504594.1115000006</v>
      </c>
      <c r="G39" s="298">
        <v>14890771.503303535</v>
      </c>
      <c r="H39" s="298">
        <v>122252814.57216278</v>
      </c>
      <c r="I39" s="298">
        <v>570747.15868601063</v>
      </c>
      <c r="J39" s="298">
        <v>7066997.2023356138</v>
      </c>
      <c r="K39" s="299">
        <f t="shared" si="1"/>
        <v>181481251.04981458</v>
      </c>
      <c r="L39" s="303">
        <f>Taulukko13[[#This Row],[Siirtyvät kustannukset (TPA21+TA22)]]-Taulukko13[[#This Row],[Siirtyvät tulot ml. verokust. alenema ja tasauksen neutralisointi ]]</f>
        <v>757418.15151003003</v>
      </c>
      <c r="M39" s="298">
        <f>Taulukko13[[#This Row],[Siirtyvien kustannusten ja tulojen erotus]]*$M$3</f>
        <v>-454450.89090601791</v>
      </c>
      <c r="N39" s="298">
        <f>$N$3*Taulukko13[[#This Row],[Asukasluku 31.12.2020]]</f>
        <v>-12155.571093973504</v>
      </c>
      <c r="O39" s="303">
        <v>-466606.46200008155</v>
      </c>
    </row>
    <row r="40" spans="1:15" x14ac:dyDescent="0.2">
      <c r="A40">
        <v>108</v>
      </c>
      <c r="B40" t="s">
        <v>55</v>
      </c>
      <c r="C40" s="298">
        <v>10344</v>
      </c>
      <c r="D40" s="299">
        <v>38253867.697046399</v>
      </c>
      <c r="E40" s="298">
        <v>11218968.10817275</v>
      </c>
      <c r="F40" s="298">
        <v>920337.42799999984</v>
      </c>
      <c r="G40" s="298">
        <v>4151933.6887021731</v>
      </c>
      <c r="H40" s="298">
        <v>20639916.21341192</v>
      </c>
      <c r="I40" s="298">
        <v>95570.838464279601</v>
      </c>
      <c r="J40" s="298">
        <v>-2747501.4642889448</v>
      </c>
      <c r="K40" s="299">
        <f t="shared" si="1"/>
        <v>39583086.064111501</v>
      </c>
      <c r="L40" s="303">
        <f>Taulukko13[[#This Row],[Siirtyvät kustannukset (TPA21+TA22)]]-Taulukko13[[#This Row],[Siirtyvät tulot ml. verokust. alenema ja tasauksen neutralisointi ]]</f>
        <v>-1329218.3670651019</v>
      </c>
      <c r="M40" s="298">
        <f>Taulukko13[[#This Row],[Siirtyvien kustannusten ja tulojen erotus]]*$M$3</f>
        <v>797531.02023906098</v>
      </c>
      <c r="N40" s="298">
        <f>$N$3*Taulukko13[[#This Row],[Asukasluku 31.12.2020]]</f>
        <v>-2699.6141230690037</v>
      </c>
      <c r="O40" s="303">
        <v>794831.40611597209</v>
      </c>
    </row>
    <row r="41" spans="1:15" x14ac:dyDescent="0.2">
      <c r="A41">
        <v>109</v>
      </c>
      <c r="B41" t="s">
        <v>56</v>
      </c>
      <c r="C41" s="298">
        <v>67848</v>
      </c>
      <c r="D41" s="299">
        <v>268797302.56758165</v>
      </c>
      <c r="E41" s="298">
        <v>82068005.977287292</v>
      </c>
      <c r="F41" s="298">
        <v>7021517.2828000002</v>
      </c>
      <c r="G41" s="298">
        <v>23851720.976826344</v>
      </c>
      <c r="H41" s="298">
        <v>158618804.89587361</v>
      </c>
      <c r="I41" s="298">
        <v>734239.25049299921</v>
      </c>
      <c r="J41" s="298">
        <v>1457820.3472425546</v>
      </c>
      <c r="K41" s="299">
        <f t="shared" si="1"/>
        <v>269367989.5350517</v>
      </c>
      <c r="L41" s="303">
        <f>Taulukko13[[#This Row],[Siirtyvät kustannukset (TPA21+TA22)]]-Taulukko13[[#This Row],[Siirtyvät tulot ml. verokust. alenema ja tasauksen neutralisointi ]]</f>
        <v>-570686.96747004986</v>
      </c>
      <c r="M41" s="298">
        <f>Taulukko13[[#This Row],[Siirtyvien kustannusten ja tulojen erotus]]*$M$3</f>
        <v>342412.18048202986</v>
      </c>
      <c r="N41" s="298">
        <f>$N$3*Taulukko13[[#This Row],[Asukasluku 31.12.2020]]</f>
        <v>-17707.21374922523</v>
      </c>
      <c r="O41" s="303">
        <v>324704.96673267352</v>
      </c>
    </row>
    <row r="42" spans="1:15" x14ac:dyDescent="0.2">
      <c r="A42">
        <v>111</v>
      </c>
      <c r="B42" t="s">
        <v>57</v>
      </c>
      <c r="C42" s="298">
        <v>18497</v>
      </c>
      <c r="D42" s="299">
        <v>81168368.567043215</v>
      </c>
      <c r="E42" s="298">
        <v>38246886.933500588</v>
      </c>
      <c r="F42" s="298">
        <v>1299711.9499000004</v>
      </c>
      <c r="G42" s="298">
        <v>7323580.1521556797</v>
      </c>
      <c r="H42" s="298">
        <v>38948253.170611575</v>
      </c>
      <c r="I42" s="298">
        <v>178408.46573623488</v>
      </c>
      <c r="J42" s="298">
        <v>-3488917.5346646295</v>
      </c>
      <c r="K42" s="299">
        <f t="shared" si="1"/>
        <v>89128941.275096238</v>
      </c>
      <c r="L42" s="303">
        <f>Taulukko13[[#This Row],[Siirtyvät kustannukset (TPA21+TA22)]]-Taulukko13[[#This Row],[Siirtyvät tulot ml. verokust. alenema ja tasauksen neutralisointi ]]</f>
        <v>-7960572.7080530226</v>
      </c>
      <c r="M42" s="298">
        <f>Taulukko13[[#This Row],[Siirtyvien kustannusten ja tulojen erotus]]*$M$3</f>
        <v>4776343.6248318125</v>
      </c>
      <c r="N42" s="298">
        <f>$N$3*Taulukko13[[#This Row],[Asukasluku 31.12.2020]]</f>
        <v>-4827.4132283843155</v>
      </c>
      <c r="O42" s="303">
        <v>4771516.2116033938</v>
      </c>
    </row>
    <row r="43" spans="1:15" x14ac:dyDescent="0.2">
      <c r="A43">
        <v>139</v>
      </c>
      <c r="B43" t="s">
        <v>58</v>
      </c>
      <c r="C43" s="298">
        <v>9848</v>
      </c>
      <c r="D43" s="299">
        <v>37583774.740790196</v>
      </c>
      <c r="E43" s="298">
        <v>11024276.860130139</v>
      </c>
      <c r="F43" s="298">
        <v>607271.60649999999</v>
      </c>
      <c r="G43" s="298">
        <v>3540454.5640608631</v>
      </c>
      <c r="H43" s="298">
        <v>17775862.812521815</v>
      </c>
      <c r="I43" s="298">
        <v>81487.518618654736</v>
      </c>
      <c r="J43" s="298">
        <v>-4005459.300851353</v>
      </c>
      <c r="K43" s="299">
        <f t="shared" si="1"/>
        <v>36871837.625445515</v>
      </c>
      <c r="L43" s="303">
        <f>Taulukko13[[#This Row],[Siirtyvät kustannukset (TPA21+TA22)]]-Taulukko13[[#This Row],[Siirtyvät tulot ml. verokust. alenema ja tasauksen neutralisointi ]]</f>
        <v>711937.11534468085</v>
      </c>
      <c r="M43" s="298">
        <f>Taulukko13[[#This Row],[Siirtyvien kustannusten ja tulojen erotus]]*$M$3</f>
        <v>-427162.26920680841</v>
      </c>
      <c r="N43" s="298">
        <f>$N$3*Taulukko13[[#This Row],[Asukasluku 31.12.2020]]</f>
        <v>-2570.1662687532435</v>
      </c>
      <c r="O43" s="303">
        <v>-429732.43547558074</v>
      </c>
    </row>
    <row r="44" spans="1:15" x14ac:dyDescent="0.2">
      <c r="A44">
        <v>140</v>
      </c>
      <c r="B44" t="s">
        <v>59</v>
      </c>
      <c r="C44" s="298">
        <v>21124</v>
      </c>
      <c r="D44" s="299">
        <v>87712714.941644505</v>
      </c>
      <c r="E44" s="298">
        <v>38927591.037381917</v>
      </c>
      <c r="F44" s="298">
        <v>2148102.3970999997</v>
      </c>
      <c r="G44" s="298">
        <v>8521544.5223669074</v>
      </c>
      <c r="H44" s="298">
        <v>41891517.514966391</v>
      </c>
      <c r="I44" s="298">
        <v>195215.85741273957</v>
      </c>
      <c r="J44" s="298">
        <v>-5634028.0717219356</v>
      </c>
      <c r="K44" s="299">
        <f t="shared" si="1"/>
        <v>96927567.686124429</v>
      </c>
      <c r="L44" s="303">
        <f>Taulukko13[[#This Row],[Siirtyvät kustannukset (TPA21+TA22)]]-Taulukko13[[#This Row],[Siirtyvät tulot ml. verokust. alenema ja tasauksen neutralisointi ]]</f>
        <v>-9214852.7444799244</v>
      </c>
      <c r="M44" s="298">
        <f>Taulukko13[[#This Row],[Siirtyvien kustannusten ja tulojen erotus]]*$M$3</f>
        <v>5528911.6466879537</v>
      </c>
      <c r="N44" s="298">
        <f>$N$3*Taulukko13[[#This Row],[Asukasluku 31.12.2020]]</f>
        <v>-5513.0170858187967</v>
      </c>
      <c r="O44" s="303">
        <v>5523398.6296020951</v>
      </c>
    </row>
    <row r="45" spans="1:15" x14ac:dyDescent="0.2">
      <c r="A45">
        <v>142</v>
      </c>
      <c r="B45" t="s">
        <v>60</v>
      </c>
      <c r="C45" s="298">
        <v>6625</v>
      </c>
      <c r="D45" s="299">
        <v>29289657.003958955</v>
      </c>
      <c r="E45" s="298">
        <v>10384562.999460839</v>
      </c>
      <c r="F45" s="298">
        <v>520732.67890000006</v>
      </c>
      <c r="G45" s="298">
        <v>2801094.182924896</v>
      </c>
      <c r="H45" s="298">
        <v>12727652.683887962</v>
      </c>
      <c r="I45" s="298">
        <v>58726.549254854574</v>
      </c>
      <c r="J45" s="298">
        <v>-2133589.9447331377</v>
      </c>
      <c r="K45" s="299">
        <f t="shared" si="1"/>
        <v>28508905.940651983</v>
      </c>
      <c r="L45" s="303">
        <f>Taulukko13[[#This Row],[Siirtyvät kustannukset (TPA21+TA22)]]-Taulukko13[[#This Row],[Siirtyvät tulot ml. verokust. alenema ja tasauksen neutralisointi ]]</f>
        <v>780751.06330697238</v>
      </c>
      <c r="M45" s="298">
        <f>Taulukko13[[#This Row],[Siirtyvien kustannusten ja tulojen erotus]]*$M$3</f>
        <v>-468450.63798418333</v>
      </c>
      <c r="N45" s="298">
        <f>$N$3*Taulukko13[[#This Row],[Asukasluku 31.12.2020]]</f>
        <v>-1729.01619927805</v>
      </c>
      <c r="O45" s="303">
        <v>-470179.65418347431</v>
      </c>
    </row>
    <row r="46" spans="1:15" x14ac:dyDescent="0.2">
      <c r="A46">
        <v>143</v>
      </c>
      <c r="B46" t="s">
        <v>61</v>
      </c>
      <c r="C46" s="298">
        <v>6866</v>
      </c>
      <c r="D46" s="299">
        <v>29390174.969894808</v>
      </c>
      <c r="E46" s="298">
        <v>10980102.035624141</v>
      </c>
      <c r="F46" s="298">
        <v>705988.00080000027</v>
      </c>
      <c r="G46" s="298">
        <v>3135395.0896452623</v>
      </c>
      <c r="H46" s="298">
        <v>12350850.627235102</v>
      </c>
      <c r="I46" s="298">
        <v>57877.473805655587</v>
      </c>
      <c r="J46" s="298">
        <v>-2632283.1891800347</v>
      </c>
      <c r="K46" s="299">
        <f t="shared" si="1"/>
        <v>29746741.468678884</v>
      </c>
      <c r="L46" s="303">
        <f>Taulukko13[[#This Row],[Siirtyvät kustannukset (TPA21+TA22)]]-Taulukko13[[#This Row],[Siirtyvät tulot ml. verokust. alenema ja tasauksen neutralisointi ]]</f>
        <v>-356566.49878407642</v>
      </c>
      <c r="M46" s="298">
        <f>Taulukko13[[#This Row],[Siirtyvien kustannusten ja tulojen erotus]]*$M$3</f>
        <v>213939.89927044581</v>
      </c>
      <c r="N46" s="298">
        <f>$N$3*Taulukko13[[#This Row],[Asukasluku 31.12.2020]]</f>
        <v>-1791.9132413951836</v>
      </c>
      <c r="O46" s="303">
        <v>212147.98602903739</v>
      </c>
    </row>
    <row r="47" spans="1:15" x14ac:dyDescent="0.2">
      <c r="A47">
        <v>145</v>
      </c>
      <c r="B47" t="s">
        <v>62</v>
      </c>
      <c r="C47" s="298">
        <v>12294</v>
      </c>
      <c r="D47" s="299">
        <v>45154413.632529736</v>
      </c>
      <c r="E47" s="298">
        <v>14449755.120890295</v>
      </c>
      <c r="F47" s="298">
        <v>881742.26629999978</v>
      </c>
      <c r="G47" s="298">
        <v>5007730.4624211863</v>
      </c>
      <c r="H47" s="298">
        <v>23929783.939708978</v>
      </c>
      <c r="I47" s="298">
        <v>109982.86024484066</v>
      </c>
      <c r="J47" s="298">
        <v>-3642337.9757143613</v>
      </c>
      <c r="K47" s="299">
        <f t="shared" si="1"/>
        <v>47801366.904789984</v>
      </c>
      <c r="L47" s="303">
        <f>Taulukko13[[#This Row],[Siirtyvät kustannukset (TPA21+TA22)]]-Taulukko13[[#This Row],[Siirtyvät tulot ml. verokust. alenema ja tasauksen neutralisointi ]]</f>
        <v>-2646953.2722602487</v>
      </c>
      <c r="M47" s="298">
        <f>Taulukko13[[#This Row],[Siirtyvien kustannusten ja tulojen erotus]]*$M$3</f>
        <v>1588171.9633561489</v>
      </c>
      <c r="N47" s="298">
        <f>$N$3*Taulukko13[[#This Row],[Asukasluku 31.12.2020]]</f>
        <v>-3208.532098705562</v>
      </c>
      <c r="O47" s="303">
        <v>1584963.4312574198</v>
      </c>
    </row>
    <row r="48" spans="1:15" x14ac:dyDescent="0.2">
      <c r="A48">
        <v>146</v>
      </c>
      <c r="B48" t="s">
        <v>63</v>
      </c>
      <c r="C48" s="298">
        <v>4749</v>
      </c>
      <c r="D48" s="299">
        <v>26226142.244562626</v>
      </c>
      <c r="E48" s="298">
        <v>15692623.579791892</v>
      </c>
      <c r="F48" s="298">
        <v>1093676.233</v>
      </c>
      <c r="G48" s="298">
        <v>2396341.6570445485</v>
      </c>
      <c r="H48" s="298">
        <v>7912172.3309827736</v>
      </c>
      <c r="I48" s="298">
        <v>39920.518221036917</v>
      </c>
      <c r="J48" s="298">
        <v>-1854710.2777234938</v>
      </c>
      <c r="K48" s="299">
        <f t="shared" si="1"/>
        <v>28909603.560321674</v>
      </c>
      <c r="L48" s="303">
        <f>Taulukko13[[#This Row],[Siirtyvät kustannukset (TPA21+TA22)]]-Taulukko13[[#This Row],[Siirtyvät tulot ml. verokust. alenema ja tasauksen neutralisointi ]]</f>
        <v>-2683461.3157590479</v>
      </c>
      <c r="M48" s="298">
        <f>Taulukko13[[#This Row],[Siirtyvien kustannusten ja tulojen erotus]]*$M$3</f>
        <v>1610076.7894554283</v>
      </c>
      <c r="N48" s="298">
        <f>$N$3*Taulukko13[[#This Row],[Asukasluku 31.12.2020]]</f>
        <v>-1239.4110083579562</v>
      </c>
      <c r="O48" s="303">
        <v>1608837.3784470616</v>
      </c>
    </row>
    <row r="49" spans="1:15" x14ac:dyDescent="0.2">
      <c r="A49">
        <v>148</v>
      </c>
      <c r="B49" t="s">
        <v>64</v>
      </c>
      <c r="C49" s="298">
        <v>6862</v>
      </c>
      <c r="D49" s="299">
        <v>33486196.111986693</v>
      </c>
      <c r="E49" s="298">
        <v>14162035.073721033</v>
      </c>
      <c r="F49" s="298">
        <v>1136993.4912999999</v>
      </c>
      <c r="G49" s="298">
        <v>2697171.4374986105</v>
      </c>
      <c r="H49" s="298">
        <v>14128729.190422535</v>
      </c>
      <c r="I49" s="298">
        <v>67668.86608667238</v>
      </c>
      <c r="J49" s="298">
        <v>-882605.11790207285</v>
      </c>
      <c r="K49" s="299">
        <f t="shared" si="1"/>
        <v>32939865.444757581</v>
      </c>
      <c r="L49" s="303">
        <f>Taulukko13[[#This Row],[Siirtyvät kustannukset (TPA21+TA22)]]-Taulukko13[[#This Row],[Siirtyvät tulot ml. verokust. alenema ja tasauksen neutralisointi ]]</f>
        <v>546330.66722911224</v>
      </c>
      <c r="M49" s="298">
        <f>Taulukko13[[#This Row],[Siirtyvien kustannusten ja tulojen erotus]]*$M$3</f>
        <v>-327798.40033746726</v>
      </c>
      <c r="N49" s="298">
        <f>$N$3*Taulukko13[[#This Row],[Asukasluku 31.12.2020]]</f>
        <v>-1790.8693070861855</v>
      </c>
      <c r="O49" s="303">
        <v>-329589.26964456675</v>
      </c>
    </row>
    <row r="50" spans="1:15" x14ac:dyDescent="0.2">
      <c r="A50">
        <v>149</v>
      </c>
      <c r="B50" t="s">
        <v>65</v>
      </c>
      <c r="C50" s="298">
        <v>5321</v>
      </c>
      <c r="D50" s="299">
        <v>20565698.297255401</v>
      </c>
      <c r="E50" s="298">
        <v>5051025.8685873281</v>
      </c>
      <c r="F50" s="298">
        <v>537165.40839999984</v>
      </c>
      <c r="G50" s="298">
        <v>1994360.7660314091</v>
      </c>
      <c r="H50" s="298">
        <v>14277390.515718121</v>
      </c>
      <c r="I50" s="298">
        <v>65668.96450719166</v>
      </c>
      <c r="J50" s="298">
        <v>817523.93339926831</v>
      </c>
      <c r="K50" s="299">
        <f t="shared" si="1"/>
        <v>20976749.660830401</v>
      </c>
      <c r="L50" s="303">
        <f>Taulukko13[[#This Row],[Siirtyvät kustannukset (TPA21+TA22)]]-Taulukko13[[#This Row],[Siirtyvät tulot ml. verokust. alenema ja tasauksen neutralisointi ]]</f>
        <v>-411051.36357500032</v>
      </c>
      <c r="M50" s="298">
        <f>Taulukko13[[#This Row],[Siirtyvien kustannusten ja tulojen erotus]]*$M$3</f>
        <v>246630.81814500014</v>
      </c>
      <c r="N50" s="298">
        <f>$N$3*Taulukko13[[#This Row],[Asukasluku 31.12.2020]]</f>
        <v>-1388.6936145446798</v>
      </c>
      <c r="O50" s="303">
        <v>245242.1245304452</v>
      </c>
    </row>
    <row r="51" spans="1:15" x14ac:dyDescent="0.2">
      <c r="A51">
        <v>151</v>
      </c>
      <c r="B51" t="s">
        <v>66</v>
      </c>
      <c r="C51" s="298">
        <v>1925</v>
      </c>
      <c r="D51" s="299">
        <v>10400906.887779653</v>
      </c>
      <c r="E51" s="298">
        <v>5145678.8376143277</v>
      </c>
      <c r="F51" s="298">
        <v>299025.3496999999</v>
      </c>
      <c r="G51" s="298">
        <v>1147348.1396790855</v>
      </c>
      <c r="H51" s="298">
        <v>3025446.391801273</v>
      </c>
      <c r="I51" s="298">
        <v>14736.494155885714</v>
      </c>
      <c r="J51" s="298">
        <v>-984123.36020458373</v>
      </c>
      <c r="K51" s="299">
        <f t="shared" si="1"/>
        <v>10586885.584843384</v>
      </c>
      <c r="L51" s="303">
        <f>Taulukko13[[#This Row],[Siirtyvät kustannukset (TPA21+TA22)]]-Taulukko13[[#This Row],[Siirtyvät tulot ml. verokust. alenema ja tasauksen neutralisointi ]]</f>
        <v>-185978.69706373103</v>
      </c>
      <c r="M51" s="298">
        <f>Taulukko13[[#This Row],[Siirtyvien kustannusten ja tulojen erotus]]*$M$3</f>
        <v>111587.21823823859</v>
      </c>
      <c r="N51" s="298">
        <f>$N$3*Taulukko13[[#This Row],[Asukasluku 31.12.2020]]</f>
        <v>-502.39338620532021</v>
      </c>
      <c r="O51" s="303">
        <v>111084.82485202957</v>
      </c>
    </row>
    <row r="52" spans="1:15" x14ac:dyDescent="0.2">
      <c r="A52">
        <v>152</v>
      </c>
      <c r="B52" t="s">
        <v>67</v>
      </c>
      <c r="C52" s="298">
        <v>4471</v>
      </c>
      <c r="D52" s="299">
        <v>19180189.710843809</v>
      </c>
      <c r="E52" s="298">
        <v>6901792.7450005915</v>
      </c>
      <c r="F52" s="298">
        <v>369691.1111000001</v>
      </c>
      <c r="G52" s="298">
        <v>2166304.9037023331</v>
      </c>
      <c r="H52" s="298">
        <v>8216679.7601628918</v>
      </c>
      <c r="I52" s="298">
        <v>38061.085791480618</v>
      </c>
      <c r="J52" s="298">
        <v>-1752562.9036517625</v>
      </c>
      <c r="K52" s="299">
        <f t="shared" si="1"/>
        <v>19368970.337826099</v>
      </c>
      <c r="L52" s="303">
        <f>Taulukko13[[#This Row],[Siirtyvät kustannukset (TPA21+TA22)]]-Taulukko13[[#This Row],[Siirtyvät tulot ml. verokust. alenema ja tasauksen neutralisointi ]]</f>
        <v>-188780.6269822903</v>
      </c>
      <c r="M52" s="298">
        <f>Taulukko13[[#This Row],[Siirtyvien kustannusten ja tulojen erotus]]*$M$3</f>
        <v>113268.37618937415</v>
      </c>
      <c r="N52" s="298">
        <f>$N$3*Taulukko13[[#This Row],[Asukasluku 31.12.2020]]</f>
        <v>-1166.8575738825905</v>
      </c>
      <c r="O52" s="303">
        <v>112101.51861548294</v>
      </c>
    </row>
    <row r="53" spans="1:15" x14ac:dyDescent="0.2">
      <c r="A53">
        <v>153</v>
      </c>
      <c r="B53" t="s">
        <v>68</v>
      </c>
      <c r="C53" s="298">
        <v>26075</v>
      </c>
      <c r="D53" s="299">
        <v>109497312.93355739</v>
      </c>
      <c r="E53" s="298">
        <v>49864324.080510087</v>
      </c>
      <c r="F53" s="298">
        <v>1451537.9194</v>
      </c>
      <c r="G53" s="298">
        <v>9048491.6084770299</v>
      </c>
      <c r="H53" s="298">
        <v>59596774.42123118</v>
      </c>
      <c r="I53" s="298">
        <v>270610.84225914837</v>
      </c>
      <c r="J53" s="298">
        <v>-2255337.1407802529</v>
      </c>
      <c r="K53" s="299">
        <f t="shared" si="1"/>
        <v>121945854.32813939</v>
      </c>
      <c r="L53" s="303">
        <f>Taulukko13[[#This Row],[Siirtyvät kustannukset (TPA21+TA22)]]-Taulukko13[[#This Row],[Siirtyvät tulot ml. verokust. alenema ja tasauksen neutralisointi ]]</f>
        <v>-12448541.394582003</v>
      </c>
      <c r="M53" s="298">
        <f>Taulukko13[[#This Row],[Siirtyvien kustannusten ja tulojen erotus]]*$M$3</f>
        <v>7469124.8367492007</v>
      </c>
      <c r="N53" s="298">
        <f>$N$3*Taulukko13[[#This Row],[Asukasluku 31.12.2020]]</f>
        <v>-6805.1467767811555</v>
      </c>
      <c r="O53" s="303">
        <v>7462319.6899723699</v>
      </c>
    </row>
    <row r="54" spans="1:15" x14ac:dyDescent="0.2">
      <c r="A54">
        <v>165</v>
      </c>
      <c r="B54" t="s">
        <v>69</v>
      </c>
      <c r="C54" s="298">
        <v>16237</v>
      </c>
      <c r="D54" s="299">
        <v>59292301.180332065</v>
      </c>
      <c r="E54" s="298">
        <v>15829327.554016855</v>
      </c>
      <c r="F54" s="298">
        <v>1063734.7353000003</v>
      </c>
      <c r="G54" s="298">
        <v>5852320.7077788422</v>
      </c>
      <c r="H54" s="298">
        <v>37301838.852952003</v>
      </c>
      <c r="I54" s="298">
        <v>170064.32748776081</v>
      </c>
      <c r="J54" s="298">
        <v>-1085135.6138736033</v>
      </c>
      <c r="K54" s="299">
        <f t="shared" si="1"/>
        <v>60962293.136433542</v>
      </c>
      <c r="L54" s="303">
        <f>Taulukko13[[#This Row],[Siirtyvät kustannukset (TPA21+TA22)]]-Taulukko13[[#This Row],[Siirtyvät tulot ml. verokust. alenema ja tasauksen neutralisointi ]]</f>
        <v>-1669991.9561014771</v>
      </c>
      <c r="M54" s="298">
        <f>Taulukko13[[#This Row],[Siirtyvien kustannusten ja tulojen erotus]]*$M$3</f>
        <v>1001995.173660886</v>
      </c>
      <c r="N54" s="298">
        <f>$N$3*Taulukko13[[#This Row],[Asukasluku 31.12.2020]]</f>
        <v>-4237.590343800407</v>
      </c>
      <c r="O54" s="303">
        <v>997757.58331705444</v>
      </c>
    </row>
    <row r="55" spans="1:15" x14ac:dyDescent="0.2">
      <c r="A55">
        <v>167</v>
      </c>
      <c r="B55" t="s">
        <v>70</v>
      </c>
      <c r="C55" s="298">
        <v>76935</v>
      </c>
      <c r="D55" s="299">
        <v>277305111.34376031</v>
      </c>
      <c r="E55" s="298">
        <v>83083253.197427586</v>
      </c>
      <c r="F55" s="298">
        <v>10593650.925000001</v>
      </c>
      <c r="G55" s="298">
        <v>28893955.472115763</v>
      </c>
      <c r="H55" s="298">
        <v>147388615.43155366</v>
      </c>
      <c r="I55" s="298">
        <v>700293.13705208467</v>
      </c>
      <c r="J55" s="298">
        <v>-21624076.658894826</v>
      </c>
      <c r="K55" s="299">
        <f t="shared" si="1"/>
        <v>290883258.54793978</v>
      </c>
      <c r="L55" s="303">
        <f>Taulukko13[[#This Row],[Siirtyvät kustannukset (TPA21+TA22)]]-Taulukko13[[#This Row],[Siirtyvät tulot ml. verokust. alenema ja tasauksen neutralisointi ]]</f>
        <v>-13578147.204179466</v>
      </c>
      <c r="M55" s="298">
        <f>Taulukko13[[#This Row],[Siirtyvien kustannusten ja tulojen erotus]]*$M$3</f>
        <v>8146888.3225076776</v>
      </c>
      <c r="N55" s="298">
        <f>$N$3*Taulukko13[[#This Row],[Asukasluku 31.12.2020]]</f>
        <v>-20078.771515691587</v>
      </c>
      <c r="O55" s="303">
        <v>8126809.5509918388</v>
      </c>
    </row>
    <row r="56" spans="1:15" x14ac:dyDescent="0.2">
      <c r="A56">
        <v>169</v>
      </c>
      <c r="B56" t="s">
        <v>71</v>
      </c>
      <c r="C56" s="298">
        <v>5061</v>
      </c>
      <c r="D56" s="299">
        <v>19278413.819023278</v>
      </c>
      <c r="E56" s="298">
        <v>5671599.1101338845</v>
      </c>
      <c r="F56" s="298">
        <v>315195.82219999994</v>
      </c>
      <c r="G56" s="298">
        <v>2120015.2957597533</v>
      </c>
      <c r="H56" s="298">
        <v>10793506.699542567</v>
      </c>
      <c r="I56" s="298">
        <v>49241.907442776668</v>
      </c>
      <c r="J56" s="298">
        <v>-742312.68920342624</v>
      </c>
      <c r="K56" s="299">
        <f t="shared" si="1"/>
        <v>19593387.709396854</v>
      </c>
      <c r="L56" s="303">
        <f>Taulukko13[[#This Row],[Siirtyvät kustannukset (TPA21+TA22)]]-Taulukko13[[#This Row],[Siirtyvät tulot ml. verokust. alenema ja tasauksen neutralisointi ]]</f>
        <v>-314973.89037357643</v>
      </c>
      <c r="M56" s="298">
        <f>Taulukko13[[#This Row],[Siirtyvien kustannusten ja tulojen erotus]]*$M$3</f>
        <v>188984.33422414583</v>
      </c>
      <c r="N56" s="298">
        <f>$N$3*Taulukko13[[#This Row],[Asukasluku 31.12.2020]]</f>
        <v>-1320.8378844598055</v>
      </c>
      <c r="O56" s="303">
        <v>187663.49633967626</v>
      </c>
    </row>
    <row r="57" spans="1:15" x14ac:dyDescent="0.2">
      <c r="A57">
        <v>171</v>
      </c>
      <c r="B57" t="s">
        <v>72</v>
      </c>
      <c r="C57" s="298">
        <v>4689</v>
      </c>
      <c r="D57" s="299">
        <v>20793423.164098211</v>
      </c>
      <c r="E57" s="298">
        <v>7754917.9061697442</v>
      </c>
      <c r="F57" s="298">
        <v>573378.19810000015</v>
      </c>
      <c r="G57" s="298">
        <v>2188688.3547332631</v>
      </c>
      <c r="H57" s="298">
        <v>9065756.543671377</v>
      </c>
      <c r="I57" s="298">
        <v>42727.706485410796</v>
      </c>
      <c r="J57" s="298">
        <v>-1263270.1476685347</v>
      </c>
      <c r="K57" s="299">
        <f t="shared" si="1"/>
        <v>20803283.44385751</v>
      </c>
      <c r="L57" s="303">
        <f>Taulukko13[[#This Row],[Siirtyvät kustannukset (TPA21+TA22)]]-Taulukko13[[#This Row],[Siirtyvät tulot ml. verokust. alenema ja tasauksen neutralisointi ]]</f>
        <v>-9860.27975929901</v>
      </c>
      <c r="M57" s="298">
        <f>Taulukko13[[#This Row],[Siirtyvien kustannusten ja tulojen erotus]]*$M$3</f>
        <v>5916.1678555794051</v>
      </c>
      <c r="N57" s="298">
        <f>$N$3*Taulukko13[[#This Row],[Asukasluku 31.12.2020]]</f>
        <v>-1223.7519937229852</v>
      </c>
      <c r="O57" s="303">
        <v>4692.4158618473566</v>
      </c>
    </row>
    <row r="58" spans="1:15" x14ac:dyDescent="0.2">
      <c r="A58">
        <v>172</v>
      </c>
      <c r="B58" t="s">
        <v>73</v>
      </c>
      <c r="C58" s="298">
        <v>4297</v>
      </c>
      <c r="D58" s="299">
        <v>23518871.243397124</v>
      </c>
      <c r="E58" s="298">
        <v>10638995.689498357</v>
      </c>
      <c r="F58" s="298">
        <v>609611.08600000013</v>
      </c>
      <c r="G58" s="298">
        <v>2176701.8838900113</v>
      </c>
      <c r="H58" s="298">
        <v>7206523.2597178509</v>
      </c>
      <c r="I58" s="298">
        <v>34646.833260575222</v>
      </c>
      <c r="J58" s="298">
        <v>-1957476.0162759076</v>
      </c>
      <c r="K58" s="299">
        <f t="shared" si="1"/>
        <v>22554661.102121554</v>
      </c>
      <c r="L58" s="303">
        <f>Taulukko13[[#This Row],[Siirtyvät kustannukset (TPA21+TA22)]]-Taulukko13[[#This Row],[Siirtyvät tulot ml. verokust. alenema ja tasauksen neutralisointi ]]</f>
        <v>964210.1412755698</v>
      </c>
      <c r="M58" s="298">
        <f>Taulukko13[[#This Row],[Siirtyvien kustannusten ja tulojen erotus]]*$M$3</f>
        <v>-578526.08476534171</v>
      </c>
      <c r="N58" s="298">
        <f>$N$3*Taulukko13[[#This Row],[Asukasluku 31.12.2020]]</f>
        <v>-1121.4464314411746</v>
      </c>
      <c r="O58" s="303">
        <v>-579647.53119679133</v>
      </c>
    </row>
    <row r="59" spans="1:15" x14ac:dyDescent="0.2">
      <c r="A59">
        <v>176</v>
      </c>
      <c r="B59" t="s">
        <v>74</v>
      </c>
      <c r="C59" s="298">
        <v>4527</v>
      </c>
      <c r="D59" s="299">
        <v>25539062.515331518</v>
      </c>
      <c r="E59" s="298">
        <v>13099373.248400595</v>
      </c>
      <c r="F59" s="298">
        <v>679740.97710000002</v>
      </c>
      <c r="G59" s="298">
        <v>2302849.7006984088</v>
      </c>
      <c r="H59" s="298">
        <v>6742907.0490038386</v>
      </c>
      <c r="I59" s="298">
        <v>32902.613637040587</v>
      </c>
      <c r="J59" s="298">
        <v>-2592234.8588629905</v>
      </c>
      <c r="K59" s="299">
        <f t="shared" si="1"/>
        <v>25384203.220428795</v>
      </c>
      <c r="L59" s="303">
        <f>Taulukko13[[#This Row],[Siirtyvät kustannukset (TPA21+TA22)]]-Taulukko13[[#This Row],[Siirtyvät tulot ml. verokust. alenema ja tasauksen neutralisointi ]]</f>
        <v>154859.29490272328</v>
      </c>
      <c r="M59" s="298">
        <f>Taulukko13[[#This Row],[Siirtyvien kustannusten ja tulojen erotus]]*$M$3</f>
        <v>-92915.576941633946</v>
      </c>
      <c r="N59" s="298">
        <f>$N$3*Taulukko13[[#This Row],[Asukasluku 31.12.2020]]</f>
        <v>-1181.4726542085634</v>
      </c>
      <c r="O59" s="303">
        <v>-94097.049595851277</v>
      </c>
    </row>
    <row r="60" spans="1:15" x14ac:dyDescent="0.2">
      <c r="A60">
        <v>177</v>
      </c>
      <c r="B60" t="s">
        <v>75</v>
      </c>
      <c r="C60" s="298">
        <v>1800</v>
      </c>
      <c r="D60" s="299">
        <v>7511672.1475905534</v>
      </c>
      <c r="E60" s="298">
        <v>3073083.0230540545</v>
      </c>
      <c r="F60" s="298">
        <v>369884.9852</v>
      </c>
      <c r="G60" s="298">
        <v>861494.42192084924</v>
      </c>
      <c r="H60" s="298">
        <v>3461422.574804937</v>
      </c>
      <c r="I60" s="298">
        <v>16983.161794576466</v>
      </c>
      <c r="J60" s="298">
        <v>-364158.62519559171</v>
      </c>
      <c r="K60" s="299">
        <f t="shared" si="1"/>
        <v>8113060.4683808563</v>
      </c>
      <c r="L60" s="303">
        <f>Taulukko13[[#This Row],[Siirtyvät kustannukset (TPA21+TA22)]]-Taulukko13[[#This Row],[Siirtyvät tulot ml. verokust. alenema ja tasauksen neutralisointi ]]</f>
        <v>-601388.32079030294</v>
      </c>
      <c r="M60" s="298">
        <f>Taulukko13[[#This Row],[Siirtyvien kustannusten ja tulojen erotus]]*$M$3</f>
        <v>360832.99247418169</v>
      </c>
      <c r="N60" s="298">
        <f>$N$3*Taulukko13[[#This Row],[Asukasluku 31.12.2020]]</f>
        <v>-469.77043904913057</v>
      </c>
      <c r="O60" s="303">
        <v>360363.22203512915</v>
      </c>
    </row>
    <row r="61" spans="1:15" x14ac:dyDescent="0.2">
      <c r="A61">
        <v>178</v>
      </c>
      <c r="B61" t="s">
        <v>76</v>
      </c>
      <c r="C61" s="298">
        <v>5932</v>
      </c>
      <c r="D61" s="299">
        <v>31026395.331585877</v>
      </c>
      <c r="E61" s="298">
        <v>15437374.781791113</v>
      </c>
      <c r="F61" s="298">
        <v>905351.85060000001</v>
      </c>
      <c r="G61" s="298">
        <v>3152526.340645209</v>
      </c>
      <c r="H61" s="298">
        <v>9940587.8706581555</v>
      </c>
      <c r="I61" s="298">
        <v>48077.150219731637</v>
      </c>
      <c r="J61" s="298">
        <v>-2633117.1023135912</v>
      </c>
      <c r="K61" s="299">
        <f t="shared" si="1"/>
        <v>32020880.79578834</v>
      </c>
      <c r="L61" s="303">
        <f>Taulukko13[[#This Row],[Siirtyvät kustannukset (TPA21+TA22)]]-Taulukko13[[#This Row],[Siirtyvät tulot ml. verokust. alenema ja tasauksen neutralisointi ]]</f>
        <v>-994485.46420246363</v>
      </c>
      <c r="M61" s="298">
        <f>Taulukko13[[#This Row],[Siirtyvien kustannusten ja tulojen erotus]]*$M$3</f>
        <v>596691.27852147806</v>
      </c>
      <c r="N61" s="298">
        <f>$N$3*Taulukko13[[#This Row],[Asukasluku 31.12.2020]]</f>
        <v>-1548.1545802441346</v>
      </c>
      <c r="O61" s="303">
        <v>595143.12394122256</v>
      </c>
    </row>
    <row r="62" spans="1:15" x14ac:dyDescent="0.2">
      <c r="A62">
        <v>179</v>
      </c>
      <c r="B62" t="s">
        <v>77</v>
      </c>
      <c r="C62" s="298">
        <v>143420</v>
      </c>
      <c r="D62" s="299">
        <v>483881151.25598556</v>
      </c>
      <c r="E62" s="298">
        <v>92664479.741008788</v>
      </c>
      <c r="F62" s="298">
        <v>14061953.262700003</v>
      </c>
      <c r="G62" s="298">
        <v>48198482.348903522</v>
      </c>
      <c r="H62" s="298">
        <v>308736978.49010694</v>
      </c>
      <c r="I62" s="298">
        <v>1430881.3373018019</v>
      </c>
      <c r="J62" s="298">
        <v>-19293155.342262298</v>
      </c>
      <c r="K62" s="299">
        <f t="shared" si="1"/>
        <v>481524167.84767973</v>
      </c>
      <c r="L62" s="303">
        <f>Taulukko13[[#This Row],[Siirtyvät kustannukset (TPA21+TA22)]]-Taulukko13[[#This Row],[Siirtyvät tulot ml. verokust. alenema ja tasauksen neutralisointi ]]</f>
        <v>2356983.4083058238</v>
      </c>
      <c r="M62" s="298">
        <f>Taulukko13[[#This Row],[Siirtyvien kustannusten ja tulojen erotus]]*$M$3</f>
        <v>-1414190.0449834939</v>
      </c>
      <c r="N62" s="298">
        <f>$N$3*Taulukko13[[#This Row],[Asukasluku 31.12.2020]]</f>
        <v>-37430.264649125726</v>
      </c>
      <c r="O62" s="303">
        <v>-1451620.3096328974</v>
      </c>
    </row>
    <row r="63" spans="1:15" x14ac:dyDescent="0.2">
      <c r="A63">
        <v>181</v>
      </c>
      <c r="B63" t="s">
        <v>78</v>
      </c>
      <c r="C63" s="298">
        <v>1707</v>
      </c>
      <c r="D63" s="299">
        <v>6883330.5098120645</v>
      </c>
      <c r="E63" s="298">
        <v>2529887.287031603</v>
      </c>
      <c r="F63" s="298">
        <v>129058.3854</v>
      </c>
      <c r="G63" s="298">
        <v>983009.1120644022</v>
      </c>
      <c r="H63" s="298">
        <v>2810112.3894173261</v>
      </c>
      <c r="I63" s="298">
        <v>13028.558012854755</v>
      </c>
      <c r="J63" s="298">
        <v>-882313.86194591259</v>
      </c>
      <c r="K63" s="299">
        <f t="shared" si="1"/>
        <v>7321352.4778463896</v>
      </c>
      <c r="L63" s="303">
        <f>Taulukko13[[#This Row],[Siirtyvät kustannukset (TPA21+TA22)]]-Taulukko13[[#This Row],[Siirtyvät tulot ml. verokust. alenema ja tasauksen neutralisointi ]]</f>
        <v>-438021.96803432517</v>
      </c>
      <c r="M63" s="298">
        <f>Taulukko13[[#This Row],[Siirtyvien kustannusten ja tulojen erotus]]*$M$3</f>
        <v>262813.18082059507</v>
      </c>
      <c r="N63" s="298">
        <f>$N$3*Taulukko13[[#This Row],[Asukasluku 31.12.2020]]</f>
        <v>-445.49896636492548</v>
      </c>
      <c r="O63" s="303">
        <v>262367.68185422686</v>
      </c>
    </row>
    <row r="64" spans="1:15" x14ac:dyDescent="0.2">
      <c r="A64">
        <v>182</v>
      </c>
      <c r="B64" t="s">
        <v>79</v>
      </c>
      <c r="C64" s="298">
        <v>19887</v>
      </c>
      <c r="D64" s="299">
        <v>88455100.096912995</v>
      </c>
      <c r="E64" s="298">
        <v>37063341.578791238</v>
      </c>
      <c r="F64" s="298">
        <v>3463747.3993000006</v>
      </c>
      <c r="G64" s="298">
        <v>7713137.958566946</v>
      </c>
      <c r="H64" s="298">
        <v>43447300.586420074</v>
      </c>
      <c r="I64" s="298">
        <v>207944.13014798475</v>
      </c>
      <c r="J64" s="298">
        <v>-8018.7793982927178</v>
      </c>
      <c r="K64" s="299">
        <f t="shared" si="1"/>
        <v>91487602.172328576</v>
      </c>
      <c r="L64" s="303">
        <f>Taulukko13[[#This Row],[Siirtyvät kustannukset (TPA21+TA22)]]-Taulukko13[[#This Row],[Siirtyvät tulot ml. verokust. alenema ja tasauksen neutralisointi ]]</f>
        <v>-3032502.0754155815</v>
      </c>
      <c r="M64" s="298">
        <f>Taulukko13[[#This Row],[Siirtyvien kustannusten ja tulojen erotus]]*$M$3</f>
        <v>1819501.2452493485</v>
      </c>
      <c r="N64" s="298">
        <f>$N$3*Taulukko13[[#This Row],[Asukasluku 31.12.2020]]</f>
        <v>-5190.1804007611445</v>
      </c>
      <c r="O64" s="303">
        <v>1814311.0648485494</v>
      </c>
    </row>
    <row r="65" spans="1:15" x14ac:dyDescent="0.2">
      <c r="A65">
        <v>186</v>
      </c>
      <c r="B65" t="s">
        <v>80</v>
      </c>
      <c r="C65" s="298">
        <v>44455</v>
      </c>
      <c r="D65" s="299">
        <v>156104642.15881944</v>
      </c>
      <c r="E65" s="298">
        <v>20332940.347509012</v>
      </c>
      <c r="F65" s="298">
        <v>2469574.4949999992</v>
      </c>
      <c r="G65" s="298">
        <v>12107797.472169496</v>
      </c>
      <c r="H65" s="298">
        <v>122530078.04045431</v>
      </c>
      <c r="I65" s="298">
        <v>554090.03062983695</v>
      </c>
      <c r="J65" s="298">
        <v>7761885.9680522187</v>
      </c>
      <c r="K65" s="299">
        <f t="shared" si="1"/>
        <v>149124414.35645077</v>
      </c>
      <c r="L65" s="303">
        <f>Taulukko13[[#This Row],[Siirtyvät kustannukset (TPA21+TA22)]]-Taulukko13[[#This Row],[Siirtyvät tulot ml. verokust. alenema ja tasauksen neutralisointi ]]</f>
        <v>6980227.8023686707</v>
      </c>
      <c r="M65" s="298">
        <f>Taulukko13[[#This Row],[Siirtyvien kustannusten ja tulojen erotus]]*$M$3</f>
        <v>-4188136.6814212017</v>
      </c>
      <c r="N65" s="298">
        <f>$N$3*Taulukko13[[#This Row],[Asukasluku 31.12.2020]]</f>
        <v>-11602.024926627277</v>
      </c>
      <c r="O65" s="303">
        <v>-4199738.7063479153</v>
      </c>
    </row>
    <row r="66" spans="1:15" x14ac:dyDescent="0.2">
      <c r="A66">
        <v>202</v>
      </c>
      <c r="B66" t="s">
        <v>81</v>
      </c>
      <c r="C66" s="298">
        <v>34667</v>
      </c>
      <c r="D66" s="299">
        <v>114802142.68745422</v>
      </c>
      <c r="E66" s="298">
        <v>20399442.715624943</v>
      </c>
      <c r="F66" s="298">
        <v>2928936.7482999992</v>
      </c>
      <c r="G66" s="298">
        <v>8833075.7665711977</v>
      </c>
      <c r="H66" s="298">
        <v>92840718.803615436</v>
      </c>
      <c r="I66" s="298">
        <v>424521.2710740827</v>
      </c>
      <c r="J66" s="298">
        <v>5406321.3632845022</v>
      </c>
      <c r="K66" s="299">
        <f t="shared" si="1"/>
        <v>119171331.39975299</v>
      </c>
      <c r="L66" s="303">
        <f>Taulukko13[[#This Row],[Siirtyvät kustannukset (TPA21+TA22)]]-Taulukko13[[#This Row],[Siirtyvät tulot ml. verokust. alenema ja tasauksen neutralisointi ]]</f>
        <v>-4369188.7122987658</v>
      </c>
      <c r="M66" s="298">
        <f>Taulukko13[[#This Row],[Siirtyvien kustannusten ja tulojen erotus]]*$M$3</f>
        <v>2621513.2273792587</v>
      </c>
      <c r="N66" s="298">
        <f>$N$3*Taulukko13[[#This Row],[Asukasluku 31.12.2020]]</f>
        <v>-9047.5176725090059</v>
      </c>
      <c r="O66" s="303">
        <v>2612465.7097066832</v>
      </c>
    </row>
    <row r="67" spans="1:15" x14ac:dyDescent="0.2">
      <c r="A67">
        <v>204</v>
      </c>
      <c r="B67" t="s">
        <v>82</v>
      </c>
      <c r="C67" s="298">
        <v>2807</v>
      </c>
      <c r="D67" s="299">
        <v>16984033.310857579</v>
      </c>
      <c r="E67" s="298">
        <v>8313752.4200567454</v>
      </c>
      <c r="F67" s="298">
        <v>520400.15990000009</v>
      </c>
      <c r="G67" s="298">
        <v>1476012.7974773603</v>
      </c>
      <c r="H67" s="298">
        <v>4298688.1329955589</v>
      </c>
      <c r="I67" s="298">
        <v>21361.729618096524</v>
      </c>
      <c r="J67" s="298">
        <v>-1557291.3743579057</v>
      </c>
      <c r="K67" s="299">
        <f t="shared" si="1"/>
        <v>16144783.155169474</v>
      </c>
      <c r="L67" s="303">
        <f>Taulukko13[[#This Row],[Siirtyvät kustannukset (TPA21+TA22)]]-Taulukko13[[#This Row],[Siirtyvät tulot ml. verokust. alenema ja tasauksen neutralisointi ]]</f>
        <v>839250.15568810515</v>
      </c>
      <c r="M67" s="298">
        <f>Taulukko13[[#This Row],[Siirtyvien kustannusten ja tulojen erotus]]*$M$3</f>
        <v>-503550.09341286297</v>
      </c>
      <c r="N67" s="298">
        <f>$N$3*Taulukko13[[#This Row],[Asukasluku 31.12.2020]]</f>
        <v>-732.58090133939413</v>
      </c>
      <c r="O67" s="303">
        <v>-504282.67431420792</v>
      </c>
    </row>
    <row r="68" spans="1:15" x14ac:dyDescent="0.2">
      <c r="A68">
        <v>205</v>
      </c>
      <c r="B68" t="s">
        <v>83</v>
      </c>
      <c r="C68" s="298">
        <v>36567</v>
      </c>
      <c r="D68" s="299">
        <v>164609283.98062661</v>
      </c>
      <c r="E68" s="298">
        <v>50029057.63040223</v>
      </c>
      <c r="F68" s="298">
        <v>2569530.7685000002</v>
      </c>
      <c r="G68" s="298">
        <v>13298836.014700273</v>
      </c>
      <c r="H68" s="298">
        <v>78527337.170805126</v>
      </c>
      <c r="I68" s="298">
        <v>359480.72757824883</v>
      </c>
      <c r="J68" s="298">
        <v>-6102881.6079216991</v>
      </c>
      <c r="K68" s="299">
        <f t="shared" si="1"/>
        <v>150168162.46475106</v>
      </c>
      <c r="L68" s="303">
        <f>Taulukko13[[#This Row],[Siirtyvät kustannukset (TPA21+TA22)]]-Taulukko13[[#This Row],[Siirtyvät tulot ml. verokust. alenema ja tasauksen neutralisointi ]]</f>
        <v>14441121.515875548</v>
      </c>
      <c r="M68" s="298">
        <f>Taulukko13[[#This Row],[Siirtyvien kustannusten ja tulojen erotus]]*$M$3</f>
        <v>-8664672.9095253274</v>
      </c>
      <c r="N68" s="298">
        <f>$N$3*Taulukko13[[#This Row],[Asukasluku 31.12.2020]]</f>
        <v>-9543.3864692830884</v>
      </c>
      <c r="O68" s="303">
        <v>-8674216.2959946822</v>
      </c>
    </row>
    <row r="69" spans="1:15" x14ac:dyDescent="0.2">
      <c r="A69">
        <v>208</v>
      </c>
      <c r="B69" t="s">
        <v>84</v>
      </c>
      <c r="C69" s="298">
        <v>12400</v>
      </c>
      <c r="D69" s="299">
        <v>46084486.323312514</v>
      </c>
      <c r="E69" s="298">
        <v>15724015.702289198</v>
      </c>
      <c r="F69" s="298">
        <v>953682.62939999974</v>
      </c>
      <c r="G69" s="298">
        <v>5382317.4327593194</v>
      </c>
      <c r="H69" s="298">
        <v>21881214.625446305</v>
      </c>
      <c r="I69" s="298">
        <v>101220.99272058572</v>
      </c>
      <c r="J69" s="298">
        <v>-5169777.3647226049</v>
      </c>
      <c r="K69" s="299">
        <f t="shared" si="1"/>
        <v>49009786.761896834</v>
      </c>
      <c r="L69" s="303">
        <f>Taulukko13[[#This Row],[Siirtyvät kustannukset (TPA21+TA22)]]-Taulukko13[[#This Row],[Siirtyvät tulot ml. verokust. alenema ja tasauksen neutralisointi ]]</f>
        <v>-2925300.4385843202</v>
      </c>
      <c r="M69" s="298">
        <f>Taulukko13[[#This Row],[Siirtyvien kustannusten ja tulojen erotus]]*$M$3</f>
        <v>1755180.2631505919</v>
      </c>
      <c r="N69" s="298">
        <f>$N$3*Taulukko13[[#This Row],[Asukasluku 31.12.2020]]</f>
        <v>-3236.1963578940108</v>
      </c>
      <c r="O69" s="303">
        <v>1751944.0667926741</v>
      </c>
    </row>
    <row r="70" spans="1:15" x14ac:dyDescent="0.2">
      <c r="A70">
        <v>211</v>
      </c>
      <c r="B70" t="s">
        <v>85</v>
      </c>
      <c r="C70" s="298">
        <v>32214</v>
      </c>
      <c r="D70" s="299">
        <v>102104085.92148508</v>
      </c>
      <c r="E70" s="298">
        <v>21156620.189791724</v>
      </c>
      <c r="F70" s="298">
        <v>2128675.1991999997</v>
      </c>
      <c r="G70" s="298">
        <v>10004780.696493015</v>
      </c>
      <c r="H70" s="298">
        <v>78206321.247935221</v>
      </c>
      <c r="I70" s="298">
        <v>356103.55500320764</v>
      </c>
      <c r="J70" s="298">
        <v>1736665.5694945143</v>
      </c>
      <c r="K70" s="299">
        <f t="shared" si="1"/>
        <v>109403628.20892224</v>
      </c>
      <c r="L70" s="303">
        <f>Taulukko13[[#This Row],[Siirtyvät kustannukset (TPA21+TA22)]]-Taulukko13[[#This Row],[Siirtyvät tulot ml. verokust. alenema ja tasauksen neutralisointi ]]</f>
        <v>-7299542.2874371558</v>
      </c>
      <c r="M70" s="298">
        <f>Taulukko13[[#This Row],[Siirtyvien kustannusten ja tulojen erotus]]*$M$3</f>
        <v>4379725.3724622922</v>
      </c>
      <c r="N70" s="298">
        <f>$N$3*Taulukko13[[#This Row],[Asukasluku 31.12.2020]]</f>
        <v>-8407.3249575159407</v>
      </c>
      <c r="O70" s="303">
        <v>4371318.0475047147</v>
      </c>
    </row>
    <row r="71" spans="1:15" x14ac:dyDescent="0.2">
      <c r="A71">
        <v>213</v>
      </c>
      <c r="B71" t="s">
        <v>86</v>
      </c>
      <c r="C71" s="298">
        <v>5312</v>
      </c>
      <c r="D71" s="299">
        <v>27631878.396218922</v>
      </c>
      <c r="E71" s="298">
        <v>12771785.059434766</v>
      </c>
      <c r="F71" s="298">
        <v>1055743.9851000002</v>
      </c>
      <c r="G71" s="298">
        <v>2604261.1862646956</v>
      </c>
      <c r="H71" s="298">
        <v>8899974.9138212912</v>
      </c>
      <c r="I71" s="298">
        <v>44131.039388935176</v>
      </c>
      <c r="J71" s="298">
        <v>-2078211.5561464627</v>
      </c>
      <c r="K71" s="299">
        <f t="shared" ref="K71:K134" si="2">E71+F71+G71+H71-I71-J71</f>
        <v>27365845.661378279</v>
      </c>
      <c r="L71" s="303">
        <f>Taulukko13[[#This Row],[Siirtyvät kustannukset (TPA21+TA22)]]-Taulukko13[[#This Row],[Siirtyvät tulot ml. verokust. alenema ja tasauksen neutralisointi ]]</f>
        <v>266032.73484064266</v>
      </c>
      <c r="M71" s="298">
        <f>Taulukko13[[#This Row],[Siirtyvien kustannusten ja tulojen erotus]]*$M$3</f>
        <v>-159619.64090438557</v>
      </c>
      <c r="N71" s="298">
        <f>$N$3*Taulukko13[[#This Row],[Asukasluku 31.12.2020]]</f>
        <v>-1386.3447623494342</v>
      </c>
      <c r="O71" s="303">
        <v>-161005.98566674531</v>
      </c>
    </row>
    <row r="72" spans="1:15" x14ac:dyDescent="0.2">
      <c r="A72">
        <v>214</v>
      </c>
      <c r="B72" t="s">
        <v>87</v>
      </c>
      <c r="C72" s="298">
        <v>12758</v>
      </c>
      <c r="D72" s="299">
        <v>51961825.118033871</v>
      </c>
      <c r="E72" s="298">
        <v>16895891.981936514</v>
      </c>
      <c r="F72" s="298">
        <v>1438731.2810000004</v>
      </c>
      <c r="G72" s="298">
        <v>6048360.3450286202</v>
      </c>
      <c r="H72" s="298">
        <v>23074416.146073688</v>
      </c>
      <c r="I72" s="298">
        <v>108660.22691421876</v>
      </c>
      <c r="J72" s="298">
        <v>-4829069.961334818</v>
      </c>
      <c r="K72" s="299">
        <f t="shared" si="2"/>
        <v>52177809.488459423</v>
      </c>
      <c r="L72" s="303">
        <f>Taulukko13[[#This Row],[Siirtyvät kustannukset (TPA21+TA22)]]-Taulukko13[[#This Row],[Siirtyvät tulot ml. verokust. alenema ja tasauksen neutralisointi ]]</f>
        <v>-215984.37042555213</v>
      </c>
      <c r="M72" s="298">
        <f>Taulukko13[[#This Row],[Siirtyvien kustannusten ja tulojen erotus]]*$M$3</f>
        <v>129590.62225533125</v>
      </c>
      <c r="N72" s="298">
        <f>$N$3*Taulukko13[[#This Row],[Asukasluku 31.12.2020]]</f>
        <v>-3329.6284785493376</v>
      </c>
      <c r="O72" s="303">
        <v>126260.99377675727</v>
      </c>
    </row>
    <row r="73" spans="1:15" x14ac:dyDescent="0.2">
      <c r="A73">
        <v>216</v>
      </c>
      <c r="B73" t="s">
        <v>88</v>
      </c>
      <c r="C73" s="298">
        <v>1323</v>
      </c>
      <c r="D73" s="299">
        <v>7442388.4380762298</v>
      </c>
      <c r="E73" s="298">
        <v>4035174.2750333035</v>
      </c>
      <c r="F73" s="298">
        <v>241554.46509999997</v>
      </c>
      <c r="G73" s="298">
        <v>706795.29899192578</v>
      </c>
      <c r="H73" s="298">
        <v>1964734.0698617154</v>
      </c>
      <c r="I73" s="298">
        <v>9779.8870406336173</v>
      </c>
      <c r="J73" s="298">
        <v>-713324.39678938303</v>
      </c>
      <c r="K73" s="299">
        <f t="shared" si="2"/>
        <v>7651802.6187356943</v>
      </c>
      <c r="L73" s="303">
        <f>Taulukko13[[#This Row],[Siirtyvät kustannukset (TPA21+TA22)]]-Taulukko13[[#This Row],[Siirtyvät tulot ml. verokust. alenema ja tasauksen neutralisointi ]]</f>
        <v>-209414.18065946456</v>
      </c>
      <c r="M73" s="298">
        <f>Taulukko13[[#This Row],[Siirtyvien kustannusten ja tulojen erotus]]*$M$3</f>
        <v>125648.50839567871</v>
      </c>
      <c r="N73" s="298">
        <f>$N$3*Taulukko13[[#This Row],[Asukasluku 31.12.2020]]</f>
        <v>-345.28127270111099</v>
      </c>
      <c r="O73" s="303">
        <v>125303.22712297506</v>
      </c>
    </row>
    <row r="74" spans="1:15" x14ac:dyDescent="0.2">
      <c r="A74">
        <v>217</v>
      </c>
      <c r="B74" t="s">
        <v>89</v>
      </c>
      <c r="C74" s="298">
        <v>5426</v>
      </c>
      <c r="D74" s="299">
        <v>22306236.794149697</v>
      </c>
      <c r="E74" s="298">
        <v>6690036.282842108</v>
      </c>
      <c r="F74" s="298">
        <v>398887.09629999998</v>
      </c>
      <c r="G74" s="298">
        <v>2422801.2660525283</v>
      </c>
      <c r="H74" s="298">
        <v>9658330.2764309049</v>
      </c>
      <c r="I74" s="298">
        <v>44580.954979269307</v>
      </c>
      <c r="J74" s="298">
        <v>-2230016.721964682</v>
      </c>
      <c r="K74" s="299">
        <f t="shared" si="2"/>
        <v>21355490.688610952</v>
      </c>
      <c r="L74" s="303">
        <f>Taulukko13[[#This Row],[Siirtyvät kustannukset (TPA21+TA22)]]-Taulukko13[[#This Row],[Siirtyvät tulot ml. verokust. alenema ja tasauksen neutralisointi ]]</f>
        <v>950746.10553874448</v>
      </c>
      <c r="M74" s="298">
        <f>Taulukko13[[#This Row],[Siirtyvien kustannusten ja tulojen erotus]]*$M$3</f>
        <v>-570447.66332324652</v>
      </c>
      <c r="N74" s="298">
        <f>$N$3*Taulukko13[[#This Row],[Asukasluku 31.12.2020]]</f>
        <v>-1416.0968901558792</v>
      </c>
      <c r="O74" s="303">
        <v>-571863.76021341304</v>
      </c>
    </row>
    <row r="75" spans="1:15" x14ac:dyDescent="0.2">
      <c r="A75">
        <v>218</v>
      </c>
      <c r="B75" t="s">
        <v>90</v>
      </c>
      <c r="C75" s="298">
        <v>1207</v>
      </c>
      <c r="D75" s="299">
        <v>6419320.4707690552</v>
      </c>
      <c r="E75" s="298">
        <v>3656500.3630777337</v>
      </c>
      <c r="F75" s="298">
        <v>145449.85640000005</v>
      </c>
      <c r="G75" s="298">
        <v>762607.5505961118</v>
      </c>
      <c r="H75" s="298">
        <v>1918147.701805922</v>
      </c>
      <c r="I75" s="298">
        <v>9147.3761009828577</v>
      </c>
      <c r="J75" s="298">
        <v>-670001.78195762658</v>
      </c>
      <c r="K75" s="299">
        <f t="shared" si="2"/>
        <v>7143559.8777364111</v>
      </c>
      <c r="L75" s="303">
        <f>Taulukko13[[#This Row],[Siirtyvät kustannukset (TPA21+TA22)]]-Taulukko13[[#This Row],[Siirtyvät tulot ml. verokust. alenema ja tasauksen neutralisointi ]]</f>
        <v>-724239.40696735587</v>
      </c>
      <c r="M75" s="298">
        <f>Taulukko13[[#This Row],[Siirtyvien kustannusten ja tulojen erotus]]*$M$3</f>
        <v>434543.64418041345</v>
      </c>
      <c r="N75" s="298">
        <f>$N$3*Taulukko13[[#This Row],[Asukasluku 31.12.2020]]</f>
        <v>-315.00717774016698</v>
      </c>
      <c r="O75" s="303">
        <v>434228.63700267102</v>
      </c>
    </row>
    <row r="76" spans="1:15" x14ac:dyDescent="0.2">
      <c r="A76">
        <v>224</v>
      </c>
      <c r="B76" t="s">
        <v>91</v>
      </c>
      <c r="C76" s="298">
        <v>8696</v>
      </c>
      <c r="D76" s="299">
        <v>37034765.340166658</v>
      </c>
      <c r="E76" s="298">
        <v>10571415.263017669</v>
      </c>
      <c r="F76" s="298">
        <v>525767.35969999991</v>
      </c>
      <c r="G76" s="298">
        <v>3377970.1576369922</v>
      </c>
      <c r="H76" s="298">
        <v>17868665.715468541</v>
      </c>
      <c r="I76" s="298">
        <v>81537.602539717162</v>
      </c>
      <c r="J76" s="298">
        <v>-1985759.0709544807</v>
      </c>
      <c r="K76" s="299">
        <f t="shared" si="2"/>
        <v>34248039.964237966</v>
      </c>
      <c r="L76" s="303">
        <f>Taulukko13[[#This Row],[Siirtyvät kustannukset (TPA21+TA22)]]-Taulukko13[[#This Row],[Siirtyvät tulot ml. verokust. alenema ja tasauksen neutralisointi ]]</f>
        <v>2786725.3759286925</v>
      </c>
      <c r="M76" s="298">
        <f>Taulukko13[[#This Row],[Siirtyvien kustannusten ja tulojen erotus]]*$M$3</f>
        <v>-1672035.225557215</v>
      </c>
      <c r="N76" s="298">
        <f>$N$3*Taulukko13[[#This Row],[Asukasluku 31.12.2020]]</f>
        <v>-2269.5131877617996</v>
      </c>
      <c r="O76" s="303">
        <v>-1674304.7387449942</v>
      </c>
    </row>
    <row r="77" spans="1:15" x14ac:dyDescent="0.2">
      <c r="A77">
        <v>226</v>
      </c>
      <c r="B77" t="s">
        <v>92</v>
      </c>
      <c r="C77" s="298">
        <v>3858</v>
      </c>
      <c r="D77" s="299">
        <v>18982657.834401149</v>
      </c>
      <c r="E77" s="298">
        <v>9550172.1415518187</v>
      </c>
      <c r="F77" s="298">
        <v>577113.76720000012</v>
      </c>
      <c r="G77" s="298">
        <v>1897422.059626702</v>
      </c>
      <c r="H77" s="298">
        <v>6054592.122010421</v>
      </c>
      <c r="I77" s="298">
        <v>29396.578668396189</v>
      </c>
      <c r="J77" s="298">
        <v>-2044994.8842744685</v>
      </c>
      <c r="K77" s="299">
        <f t="shared" si="2"/>
        <v>20094898.395995013</v>
      </c>
      <c r="L77" s="303">
        <f>Taulukko13[[#This Row],[Siirtyvät kustannukset (TPA21+TA22)]]-Taulukko13[[#This Row],[Siirtyvät tulot ml. verokust. alenema ja tasauksen neutralisointi ]]</f>
        <v>-1112240.5615938641</v>
      </c>
      <c r="M77" s="298">
        <f>Taulukko13[[#This Row],[Siirtyvien kustannusten ja tulojen erotus]]*$M$3</f>
        <v>667344.33695631835</v>
      </c>
      <c r="N77" s="298">
        <f>$N$3*Taulukko13[[#This Row],[Asukasluku 31.12.2020]]</f>
        <v>-1006.8746410286366</v>
      </c>
      <c r="O77" s="303">
        <v>666337.46231528232</v>
      </c>
    </row>
    <row r="78" spans="1:15" x14ac:dyDescent="0.2">
      <c r="A78">
        <v>230</v>
      </c>
      <c r="B78" t="s">
        <v>93</v>
      </c>
      <c r="C78" s="298">
        <v>2322</v>
      </c>
      <c r="D78" s="299">
        <v>11294643.951469287</v>
      </c>
      <c r="E78" s="298">
        <v>4239028.4247771166</v>
      </c>
      <c r="F78" s="298">
        <v>259018.98389999999</v>
      </c>
      <c r="G78" s="298">
        <v>1338612.963274532</v>
      </c>
      <c r="H78" s="298">
        <v>3409534.9218857395</v>
      </c>
      <c r="I78" s="298">
        <v>16261.718371156911</v>
      </c>
      <c r="J78" s="298">
        <v>-1396567.5524642896</v>
      </c>
      <c r="K78" s="299">
        <f t="shared" si="2"/>
        <v>10626501.127930522</v>
      </c>
      <c r="L78" s="303">
        <f>Taulukko13[[#This Row],[Siirtyvät kustannukset (TPA21+TA22)]]-Taulukko13[[#This Row],[Siirtyvät tulot ml. verokust. alenema ja tasauksen neutralisointi ]]</f>
        <v>668142.82353876531</v>
      </c>
      <c r="M78" s="298">
        <f>Taulukko13[[#This Row],[Siirtyvien kustannusten ja tulojen erotus]]*$M$3</f>
        <v>-400885.69412325911</v>
      </c>
      <c r="N78" s="298">
        <f>$N$3*Taulukko13[[#This Row],[Asukasluku 31.12.2020]]</f>
        <v>-606.0038663733784</v>
      </c>
      <c r="O78" s="303">
        <v>-401491.69798963703</v>
      </c>
    </row>
    <row r="79" spans="1:15" x14ac:dyDescent="0.2">
      <c r="A79">
        <v>231</v>
      </c>
      <c r="B79" t="s">
        <v>94</v>
      </c>
      <c r="C79" s="298">
        <v>1278</v>
      </c>
      <c r="D79" s="299">
        <v>7155053.9076557104</v>
      </c>
      <c r="E79" s="298">
        <v>2234964.6807481395</v>
      </c>
      <c r="F79" s="298">
        <v>339084.08520000009</v>
      </c>
      <c r="G79" s="298">
        <v>514886.95123009116</v>
      </c>
      <c r="H79" s="298">
        <v>2941833.8648683433</v>
      </c>
      <c r="I79" s="298">
        <v>14543.431846194313</v>
      </c>
      <c r="J79" s="298">
        <v>140936.95046966811</v>
      </c>
      <c r="K79" s="299">
        <f t="shared" si="2"/>
        <v>5875289.199730712</v>
      </c>
      <c r="L79" s="303">
        <f>Taulukko13[[#This Row],[Siirtyvät kustannukset (TPA21+TA22)]]-Taulukko13[[#This Row],[Siirtyvät tulot ml. verokust. alenema ja tasauksen neutralisointi ]]</f>
        <v>1279764.7079249984</v>
      </c>
      <c r="M79" s="298">
        <f>Taulukko13[[#This Row],[Siirtyvien kustannusten ja tulojen erotus]]*$M$3</f>
        <v>-767858.8247549989</v>
      </c>
      <c r="N79" s="298">
        <f>$N$3*Taulukko13[[#This Row],[Asukasluku 31.12.2020]]</f>
        <v>-333.53701172488269</v>
      </c>
      <c r="O79" s="303">
        <v>-768192.36176672636</v>
      </c>
    </row>
    <row r="80" spans="1:15" x14ac:dyDescent="0.2">
      <c r="A80">
        <v>232</v>
      </c>
      <c r="B80" t="s">
        <v>95</v>
      </c>
      <c r="C80" s="298">
        <v>13007</v>
      </c>
      <c r="D80" s="299">
        <v>58989547.55162961</v>
      </c>
      <c r="E80" s="298">
        <v>23417230.250867158</v>
      </c>
      <c r="F80" s="298">
        <v>1794805.9432999995</v>
      </c>
      <c r="G80" s="298">
        <v>6480401.4268010594</v>
      </c>
      <c r="H80" s="298">
        <v>22395542.028920747</v>
      </c>
      <c r="I80" s="298">
        <v>107229.34325815397</v>
      </c>
      <c r="J80" s="298">
        <v>-5610598.2719895002</v>
      </c>
      <c r="K80" s="299">
        <f t="shared" si="2"/>
        <v>59591348.578620307</v>
      </c>
      <c r="L80" s="303">
        <f>Taulukko13[[#This Row],[Siirtyvät kustannukset (TPA21+TA22)]]-Taulukko13[[#This Row],[Siirtyvät tulot ml. verokust. alenema ja tasauksen neutralisointi ]]</f>
        <v>-601801.02699069679</v>
      </c>
      <c r="M80" s="298">
        <f>Taulukko13[[#This Row],[Siirtyvien kustannusten ja tulojen erotus]]*$M$3</f>
        <v>361080.61619441799</v>
      </c>
      <c r="N80" s="298">
        <f>$N$3*Taulukko13[[#This Row],[Asukasluku 31.12.2020]]</f>
        <v>-3394.6133892844673</v>
      </c>
      <c r="O80" s="303">
        <v>357686.00280510844</v>
      </c>
    </row>
    <row r="81" spans="1:15" x14ac:dyDescent="0.2">
      <c r="A81">
        <v>233</v>
      </c>
      <c r="B81" t="s">
        <v>96</v>
      </c>
      <c r="C81" s="298">
        <v>15514</v>
      </c>
      <c r="D81" s="299">
        <v>69440498.988860145</v>
      </c>
      <c r="E81" s="298">
        <v>30170155.783381969</v>
      </c>
      <c r="F81" s="298">
        <v>1438768.6179</v>
      </c>
      <c r="G81" s="298">
        <v>7721998.8028819412</v>
      </c>
      <c r="H81" s="298">
        <v>27492025.42025334</v>
      </c>
      <c r="I81" s="298">
        <v>128242.47291566781</v>
      </c>
      <c r="J81" s="298">
        <v>-6520880.0575436158</v>
      </c>
      <c r="K81" s="299">
        <f t="shared" si="2"/>
        <v>73215586.209045202</v>
      </c>
      <c r="L81" s="303">
        <f>Taulukko13[[#This Row],[Siirtyvät kustannukset (TPA21+TA22)]]-Taulukko13[[#This Row],[Siirtyvät tulot ml. verokust. alenema ja tasauksen neutralisointi ]]</f>
        <v>-3775087.2201850563</v>
      </c>
      <c r="M81" s="298">
        <f>Taulukko13[[#This Row],[Siirtyvien kustannusten ja tulojen erotus]]*$M$3</f>
        <v>2265052.3321110331</v>
      </c>
      <c r="N81" s="298">
        <f>$N$3*Taulukko13[[#This Row],[Asukasluku 31.12.2020]]</f>
        <v>-4048.8992174490063</v>
      </c>
      <c r="O81" s="303">
        <v>2261003.4328935547</v>
      </c>
    </row>
    <row r="82" spans="1:15" x14ac:dyDescent="0.2">
      <c r="A82">
        <v>235</v>
      </c>
      <c r="B82" t="s">
        <v>97</v>
      </c>
      <c r="C82" s="298">
        <v>10178</v>
      </c>
      <c r="D82" s="299">
        <v>36538261.313965723</v>
      </c>
      <c r="E82" s="298">
        <v>7430737.4204844553</v>
      </c>
      <c r="F82" s="298">
        <v>702894.02179999975</v>
      </c>
      <c r="G82" s="298">
        <v>1456295.2059824499</v>
      </c>
      <c r="H82" s="298">
        <v>50692487.466413662</v>
      </c>
      <c r="I82" s="298">
        <v>227821.98130478151</v>
      </c>
      <c r="J82" s="298">
        <v>10113733.531626949</v>
      </c>
      <c r="K82" s="299">
        <f t="shared" si="2"/>
        <v>49940858.601748839</v>
      </c>
      <c r="L82" s="303">
        <f>Taulukko13[[#This Row],[Siirtyvät kustannukset (TPA21+TA22)]]-Taulukko13[[#This Row],[Siirtyvät tulot ml. verokust. alenema ja tasauksen neutralisointi ]]</f>
        <v>-13402597.287783116</v>
      </c>
      <c r="M82" s="298">
        <f>Taulukko13[[#This Row],[Siirtyvien kustannusten ja tulojen erotus]]*$M$3</f>
        <v>8041558.3726698682</v>
      </c>
      <c r="N82" s="298">
        <f>$N$3*Taulukko13[[#This Row],[Asukasluku 31.12.2020]]</f>
        <v>-2656.290849245584</v>
      </c>
      <c r="O82" s="303">
        <v>8038902.0818206035</v>
      </c>
    </row>
    <row r="83" spans="1:15" x14ac:dyDescent="0.2">
      <c r="A83">
        <v>236</v>
      </c>
      <c r="B83" t="s">
        <v>98</v>
      </c>
      <c r="C83" s="298">
        <v>4228</v>
      </c>
      <c r="D83" s="299">
        <v>16612495.18864735</v>
      </c>
      <c r="E83" s="298">
        <v>4849377.8817691533</v>
      </c>
      <c r="F83" s="298">
        <v>305585.94140000001</v>
      </c>
      <c r="G83" s="298">
        <v>1991616.607772962</v>
      </c>
      <c r="H83" s="298">
        <v>7334709.0182220349</v>
      </c>
      <c r="I83" s="298">
        <v>33867.384287306057</v>
      </c>
      <c r="J83" s="298">
        <v>-1875437.8391378082</v>
      </c>
      <c r="K83" s="299">
        <f t="shared" si="2"/>
        <v>16322859.904014653</v>
      </c>
      <c r="L83" s="303">
        <f>Taulukko13[[#This Row],[Siirtyvät kustannukset (TPA21+TA22)]]-Taulukko13[[#This Row],[Siirtyvät tulot ml. verokust. alenema ja tasauksen neutralisointi ]]</f>
        <v>289635.2846326977</v>
      </c>
      <c r="M83" s="298">
        <f>Taulukko13[[#This Row],[Siirtyvien kustannusten ja tulojen erotus]]*$M$3</f>
        <v>-173781.17077961858</v>
      </c>
      <c r="N83" s="298">
        <f>$N$3*Taulukko13[[#This Row],[Asukasluku 31.12.2020]]</f>
        <v>-1103.4385646109579</v>
      </c>
      <c r="O83" s="303">
        <v>-174884.60934423775</v>
      </c>
    </row>
    <row r="84" spans="1:15" x14ac:dyDescent="0.2">
      <c r="A84">
        <v>239</v>
      </c>
      <c r="B84" t="s">
        <v>99</v>
      </c>
      <c r="C84" s="298">
        <v>2155</v>
      </c>
      <c r="D84" s="299">
        <v>11743967.452050168</v>
      </c>
      <c r="E84" s="298">
        <v>5923949.0176597703</v>
      </c>
      <c r="F84" s="298">
        <v>349559.98599999992</v>
      </c>
      <c r="G84" s="298">
        <v>1067917.3410201231</v>
      </c>
      <c r="H84" s="298">
        <v>3651334.6701502814</v>
      </c>
      <c r="I84" s="298">
        <v>17734.896038565239</v>
      </c>
      <c r="J84" s="298">
        <v>-880711.43132434133</v>
      </c>
      <c r="K84" s="299">
        <f t="shared" si="2"/>
        <v>11855737.55011595</v>
      </c>
      <c r="L84" s="303">
        <f>Taulukko13[[#This Row],[Siirtyvät kustannukset (TPA21+TA22)]]-Taulukko13[[#This Row],[Siirtyvät tulot ml. verokust. alenema ja tasauksen neutralisointi ]]</f>
        <v>-111770.09806578234</v>
      </c>
      <c r="M84" s="298">
        <f>Taulukko13[[#This Row],[Siirtyvien kustannusten ja tulojen erotus]]*$M$3</f>
        <v>67062.058839469391</v>
      </c>
      <c r="N84" s="298">
        <f>$N$3*Taulukko13[[#This Row],[Asukasluku 31.12.2020]]</f>
        <v>-562.41960897270906</v>
      </c>
      <c r="O84" s="303">
        <v>66499.639230492525</v>
      </c>
    </row>
    <row r="85" spans="1:15" x14ac:dyDescent="0.2">
      <c r="A85">
        <v>240</v>
      </c>
      <c r="B85" t="s">
        <v>100</v>
      </c>
      <c r="C85" s="298">
        <v>20437</v>
      </c>
      <c r="D85" s="299">
        <v>103860192.39464892</v>
      </c>
      <c r="E85" s="298">
        <v>35521153.814012185</v>
      </c>
      <c r="F85" s="298">
        <v>1587556.2461000001</v>
      </c>
      <c r="G85" s="298">
        <v>7436970.7038691929</v>
      </c>
      <c r="H85" s="298">
        <v>45928314.36463058</v>
      </c>
      <c r="I85" s="298">
        <v>210625.14709499295</v>
      </c>
      <c r="J85" s="298">
        <v>-1488809.6487613861</v>
      </c>
      <c r="K85" s="299">
        <f t="shared" si="2"/>
        <v>91752179.630278349</v>
      </c>
      <c r="L85" s="303">
        <f>Taulukko13[[#This Row],[Siirtyvät kustannukset (TPA21+TA22)]]-Taulukko13[[#This Row],[Siirtyvät tulot ml. verokust. alenema ja tasauksen neutralisointi ]]</f>
        <v>12108012.764370576</v>
      </c>
      <c r="M85" s="298">
        <f>Taulukko13[[#This Row],[Siirtyvien kustannusten ja tulojen erotus]]*$M$3</f>
        <v>-7264807.658622344</v>
      </c>
      <c r="N85" s="298">
        <f>$N$3*Taulukko13[[#This Row],[Asukasluku 31.12.2020]]</f>
        <v>-5333.7213682483789</v>
      </c>
      <c r="O85" s="303">
        <v>-7270141.3799906326</v>
      </c>
    </row>
    <row r="86" spans="1:15" x14ac:dyDescent="0.2">
      <c r="A86">
        <v>241</v>
      </c>
      <c r="B86" t="s">
        <v>101</v>
      </c>
      <c r="C86" s="298">
        <v>7984</v>
      </c>
      <c r="D86" s="299">
        <v>33269398.483910982</v>
      </c>
      <c r="E86" s="298">
        <v>9145037.6891036592</v>
      </c>
      <c r="F86" s="298">
        <v>565695.04839999997</v>
      </c>
      <c r="G86" s="298">
        <v>2746470.2780772019</v>
      </c>
      <c r="H86" s="298">
        <v>19630738.987154398</v>
      </c>
      <c r="I86" s="298">
        <v>89525.390882184685</v>
      </c>
      <c r="J86" s="298">
        <v>393232.28370074992</v>
      </c>
      <c r="K86" s="299">
        <f t="shared" si="2"/>
        <v>31605184.328152325</v>
      </c>
      <c r="L86" s="303">
        <f>Taulukko13[[#This Row],[Siirtyvät kustannukset (TPA21+TA22)]]-Taulukko13[[#This Row],[Siirtyvät tulot ml. verokust. alenema ja tasauksen neutralisointi ]]</f>
        <v>1664214.1557586566</v>
      </c>
      <c r="M86" s="298">
        <f>Taulukko13[[#This Row],[Siirtyvien kustannusten ja tulojen erotus]]*$M$3</f>
        <v>-998528.4934551937</v>
      </c>
      <c r="N86" s="298">
        <f>$N$3*Taulukko13[[#This Row],[Asukasluku 31.12.2020]]</f>
        <v>-2083.6928807601435</v>
      </c>
      <c r="O86" s="303">
        <v>-1000612.1863359695</v>
      </c>
    </row>
    <row r="87" spans="1:15" x14ac:dyDescent="0.2">
      <c r="A87">
        <v>244</v>
      </c>
      <c r="B87" t="s">
        <v>102</v>
      </c>
      <c r="C87" s="298">
        <v>18796</v>
      </c>
      <c r="D87" s="299">
        <v>58328322.243591905</v>
      </c>
      <c r="E87" s="298">
        <v>7901903.1777344607</v>
      </c>
      <c r="F87" s="298">
        <v>1647164.0759000001</v>
      </c>
      <c r="G87" s="298">
        <v>4938530.2555748038</v>
      </c>
      <c r="H87" s="298">
        <v>43536705.340949729</v>
      </c>
      <c r="I87" s="298">
        <v>200288.00945711226</v>
      </c>
      <c r="J87" s="298">
        <v>239326.73106792552</v>
      </c>
      <c r="K87" s="299">
        <f t="shared" si="2"/>
        <v>57584688.109633952</v>
      </c>
      <c r="L87" s="303">
        <f>Taulukko13[[#This Row],[Siirtyvät kustannukset (TPA21+TA22)]]-Taulukko13[[#This Row],[Siirtyvät tulot ml. verokust. alenema ja tasauksen neutralisointi ]]</f>
        <v>743634.13395795226</v>
      </c>
      <c r="M87" s="298">
        <f>Taulukko13[[#This Row],[Siirtyvien kustannusten ja tulojen erotus]]*$M$3</f>
        <v>-446180.48037477123</v>
      </c>
      <c r="N87" s="298">
        <f>$N$3*Taulukko13[[#This Row],[Asukasluku 31.12.2020]]</f>
        <v>-4905.4473179819215</v>
      </c>
      <c r="O87" s="303">
        <v>-451085.92769278958</v>
      </c>
    </row>
    <row r="88" spans="1:15" x14ac:dyDescent="0.2">
      <c r="A88">
        <v>245</v>
      </c>
      <c r="B88" t="s">
        <v>103</v>
      </c>
      <c r="C88" s="298">
        <v>37105</v>
      </c>
      <c r="D88" s="299">
        <v>129407159.98234227</v>
      </c>
      <c r="E88" s="298">
        <v>19889436.658263624</v>
      </c>
      <c r="F88" s="298">
        <v>3491600.3182000006</v>
      </c>
      <c r="G88" s="298">
        <v>10703894.062373791</v>
      </c>
      <c r="H88" s="298">
        <v>98524568.863256603</v>
      </c>
      <c r="I88" s="298">
        <v>452210.39546857227</v>
      </c>
      <c r="J88" s="298">
        <v>5601485.2846312281</v>
      </c>
      <c r="K88" s="299">
        <f t="shared" si="2"/>
        <v>126555804.22199422</v>
      </c>
      <c r="L88" s="303">
        <f>Taulukko13[[#This Row],[Siirtyvät kustannukset (TPA21+TA22)]]-Taulukko13[[#This Row],[Siirtyvät tulot ml. verokust. alenema ja tasauksen neutralisointi ]]</f>
        <v>2851355.7603480518</v>
      </c>
      <c r="M88" s="298">
        <f>Taulukko13[[#This Row],[Siirtyvien kustannusten ja tulojen erotus]]*$M$3</f>
        <v>-1710813.4562088307</v>
      </c>
      <c r="N88" s="298">
        <f>$N$3*Taulukko13[[#This Row],[Asukasluku 31.12.2020]]</f>
        <v>-9683.7956338433269</v>
      </c>
      <c r="O88" s="303">
        <v>-1720497.251842746</v>
      </c>
    </row>
    <row r="89" spans="1:15" x14ac:dyDescent="0.2">
      <c r="A89">
        <v>249</v>
      </c>
      <c r="B89" t="s">
        <v>104</v>
      </c>
      <c r="C89" s="298">
        <v>9486</v>
      </c>
      <c r="D89" s="299">
        <v>43191510.81260208</v>
      </c>
      <c r="E89" s="298">
        <v>18142617.323975809</v>
      </c>
      <c r="F89" s="298">
        <v>1117064.0835000002</v>
      </c>
      <c r="G89" s="298">
        <v>3936265.4925514618</v>
      </c>
      <c r="H89" s="298">
        <v>18105142.788904615</v>
      </c>
      <c r="I89" s="298">
        <v>85206.90240865096</v>
      </c>
      <c r="J89" s="298">
        <v>-2856928.3833034262</v>
      </c>
      <c r="K89" s="299">
        <f t="shared" si="2"/>
        <v>44072811.169826657</v>
      </c>
      <c r="L89" s="303">
        <f>Taulukko13[[#This Row],[Siirtyvät kustannukset (TPA21+TA22)]]-Taulukko13[[#This Row],[Siirtyvät tulot ml. verokust. alenema ja tasauksen neutralisointi ]]</f>
        <v>-881300.35722457618</v>
      </c>
      <c r="M89" s="298">
        <f>Taulukko13[[#This Row],[Siirtyvien kustannusten ja tulojen erotus]]*$M$3</f>
        <v>528780.21433474554</v>
      </c>
      <c r="N89" s="298">
        <f>$N$3*Taulukko13[[#This Row],[Asukasluku 31.12.2020]]</f>
        <v>-2475.6902137889183</v>
      </c>
      <c r="O89" s="303">
        <v>526304.52412093838</v>
      </c>
    </row>
    <row r="90" spans="1:15" x14ac:dyDescent="0.2">
      <c r="A90">
        <v>250</v>
      </c>
      <c r="B90" t="s">
        <v>105</v>
      </c>
      <c r="C90" s="298">
        <v>1822</v>
      </c>
      <c r="D90" s="299">
        <v>8975239.7246629316</v>
      </c>
      <c r="E90" s="298">
        <v>4266602.1876604306</v>
      </c>
      <c r="F90" s="298">
        <v>302460.50790000008</v>
      </c>
      <c r="G90" s="298">
        <v>1030754.1919332871</v>
      </c>
      <c r="H90" s="298">
        <v>2747416.0308583728</v>
      </c>
      <c r="I90" s="298">
        <v>13519.287058006266</v>
      </c>
      <c r="J90" s="298">
        <v>-1033819.2868723122</v>
      </c>
      <c r="K90" s="299">
        <f t="shared" si="2"/>
        <v>9367532.9181663971</v>
      </c>
      <c r="L90" s="303">
        <f>Taulukko13[[#This Row],[Siirtyvät kustannukset (TPA21+TA22)]]-Taulukko13[[#This Row],[Siirtyvät tulot ml. verokust. alenema ja tasauksen neutralisointi ]]</f>
        <v>-392293.1935034655</v>
      </c>
      <c r="M90" s="298">
        <f>Taulukko13[[#This Row],[Siirtyvien kustannusten ja tulojen erotus]]*$M$3</f>
        <v>235375.91610207924</v>
      </c>
      <c r="N90" s="298">
        <f>$N$3*Taulukko13[[#This Row],[Asukasluku 31.12.2020]]</f>
        <v>-475.51207774861996</v>
      </c>
      <c r="O90" s="303">
        <v>234900.40402432714</v>
      </c>
    </row>
    <row r="91" spans="1:15" x14ac:dyDescent="0.2">
      <c r="A91">
        <v>256</v>
      </c>
      <c r="B91" t="s">
        <v>106</v>
      </c>
      <c r="C91" s="298">
        <v>1597</v>
      </c>
      <c r="D91" s="299">
        <v>7999400.2915495504</v>
      </c>
      <c r="E91" s="298">
        <v>3641459.496697926</v>
      </c>
      <c r="F91" s="298">
        <v>262730.45149999997</v>
      </c>
      <c r="G91" s="298">
        <v>765627.77194147324</v>
      </c>
      <c r="H91" s="298">
        <v>2314969.9435519874</v>
      </c>
      <c r="I91" s="298">
        <v>11426.256488543344</v>
      </c>
      <c r="J91" s="298">
        <v>-960229.84129104286</v>
      </c>
      <c r="K91" s="299">
        <f t="shared" si="2"/>
        <v>7933591.2484938866</v>
      </c>
      <c r="L91" s="303">
        <f>Taulukko13[[#This Row],[Siirtyvät kustannukset (TPA21+TA22)]]-Taulukko13[[#This Row],[Siirtyvät tulot ml. verokust. alenema ja tasauksen neutralisointi ]]</f>
        <v>65809.043055663817</v>
      </c>
      <c r="M91" s="298">
        <f>Taulukko13[[#This Row],[Siirtyvien kustannusten ja tulojen erotus]]*$M$3</f>
        <v>-39485.42583339828</v>
      </c>
      <c r="N91" s="298">
        <f>$N$3*Taulukko13[[#This Row],[Asukasluku 31.12.2020]]</f>
        <v>-416.79077286747861</v>
      </c>
      <c r="O91" s="303">
        <v>-39902.216606268856</v>
      </c>
    </row>
    <row r="92" spans="1:15" x14ac:dyDescent="0.2">
      <c r="A92">
        <v>257</v>
      </c>
      <c r="B92" t="s">
        <v>107</v>
      </c>
      <c r="C92" s="298">
        <v>40082</v>
      </c>
      <c r="D92" s="299">
        <v>123994399.10600336</v>
      </c>
      <c r="E92" s="298">
        <v>8487930.1391318478</v>
      </c>
      <c r="F92" s="298">
        <v>2524571.3402000004</v>
      </c>
      <c r="G92" s="298">
        <v>10122173.822713146</v>
      </c>
      <c r="H92" s="298">
        <v>122887584.67205575</v>
      </c>
      <c r="I92" s="298">
        <v>555918.54822536383</v>
      </c>
      <c r="J92" s="298">
        <v>11407297.086182427</v>
      </c>
      <c r="K92" s="299">
        <f t="shared" si="2"/>
        <v>132059044.33969294</v>
      </c>
      <c r="L92" s="303">
        <f>Taulukko13[[#This Row],[Siirtyvät kustannukset (TPA21+TA22)]]-Taulukko13[[#This Row],[Siirtyvät tulot ml. verokust. alenema ja tasauksen neutralisointi ]]</f>
        <v>-8064645.2336895764</v>
      </c>
      <c r="M92" s="298">
        <f>Taulukko13[[#This Row],[Siirtyvien kustannusten ja tulojen erotus]]*$M$3</f>
        <v>4838787.1402137447</v>
      </c>
      <c r="N92" s="298">
        <f>$N$3*Taulukko13[[#This Row],[Asukasluku 31.12.2020]]</f>
        <v>-10460.743743315139</v>
      </c>
      <c r="O92" s="303">
        <v>4828326.396470353</v>
      </c>
    </row>
    <row r="93" spans="1:15" x14ac:dyDescent="0.2">
      <c r="A93">
        <v>260</v>
      </c>
      <c r="B93" t="s">
        <v>108</v>
      </c>
      <c r="C93" s="298">
        <v>9933</v>
      </c>
      <c r="D93" s="299">
        <v>47358852.313262761</v>
      </c>
      <c r="E93" s="298">
        <v>27168708.496764988</v>
      </c>
      <c r="F93" s="298">
        <v>992067.65870000003</v>
      </c>
      <c r="G93" s="298">
        <v>4912137.6916886158</v>
      </c>
      <c r="H93" s="298">
        <v>16425060.750528224</v>
      </c>
      <c r="I93" s="298">
        <v>77205.472319339475</v>
      </c>
      <c r="J93" s="298">
        <v>-5090121.906435797</v>
      </c>
      <c r="K93" s="299">
        <f t="shared" si="2"/>
        <v>54510891.031798281</v>
      </c>
      <c r="L93" s="303">
        <f>Taulukko13[[#This Row],[Siirtyvät kustannukset (TPA21+TA22)]]-Taulukko13[[#This Row],[Siirtyvät tulot ml. verokust. alenema ja tasauksen neutralisointi ]]</f>
        <v>-7152038.7185355201</v>
      </c>
      <c r="M93" s="298">
        <f>Taulukko13[[#This Row],[Siirtyvien kustannusten ja tulojen erotus]]*$M$3</f>
        <v>4291223.231121311</v>
      </c>
      <c r="N93" s="298">
        <f>$N$3*Taulukko13[[#This Row],[Asukasluku 31.12.2020]]</f>
        <v>-2592.3498728194522</v>
      </c>
      <c r="O93" s="303">
        <v>4288630.8812484732</v>
      </c>
    </row>
    <row r="94" spans="1:15" x14ac:dyDescent="0.2">
      <c r="A94">
        <v>261</v>
      </c>
      <c r="B94" t="s">
        <v>109</v>
      </c>
      <c r="C94" s="298">
        <v>6436</v>
      </c>
      <c r="D94" s="299">
        <v>30196663.333895337</v>
      </c>
      <c r="E94" s="298">
        <v>11039971.627798349</v>
      </c>
      <c r="F94" s="298">
        <v>1689706.3279999997</v>
      </c>
      <c r="G94" s="298">
        <v>2894392.515342087</v>
      </c>
      <c r="H94" s="298">
        <v>13261332.257261667</v>
      </c>
      <c r="I94" s="298">
        <v>66273.955644043192</v>
      </c>
      <c r="J94" s="298">
        <v>-727992.99888503435</v>
      </c>
      <c r="K94" s="299">
        <f t="shared" si="2"/>
        <v>29547121.771643091</v>
      </c>
      <c r="L94" s="303">
        <f>Taulukko13[[#This Row],[Siirtyvät kustannukset (TPA21+TA22)]]-Taulukko13[[#This Row],[Siirtyvät tulot ml. verokust. alenema ja tasauksen neutralisointi ]]</f>
        <v>649541.56225224584</v>
      </c>
      <c r="M94" s="298">
        <f>Taulukko13[[#This Row],[Siirtyvien kustannusten ja tulojen erotus]]*$M$3</f>
        <v>-389724.93735134741</v>
      </c>
      <c r="N94" s="298">
        <f>$N$3*Taulukko13[[#This Row],[Asukasluku 31.12.2020]]</f>
        <v>-1679.6903031778913</v>
      </c>
      <c r="O94" s="303">
        <v>-391404.62765453779</v>
      </c>
    </row>
    <row r="95" spans="1:15" x14ac:dyDescent="0.2">
      <c r="A95">
        <v>263</v>
      </c>
      <c r="B95" t="s">
        <v>110</v>
      </c>
      <c r="C95" s="298">
        <v>7854</v>
      </c>
      <c r="D95" s="299">
        <v>37728567.898997001</v>
      </c>
      <c r="E95" s="298">
        <v>18211180.780400481</v>
      </c>
      <c r="F95" s="298">
        <v>829807.8639</v>
      </c>
      <c r="G95" s="298">
        <v>4020712.2833316829</v>
      </c>
      <c r="H95" s="298">
        <v>12195930.075015122</v>
      </c>
      <c r="I95" s="298">
        <v>57739.612768144216</v>
      </c>
      <c r="J95" s="298">
        <v>-4452446.381623853</v>
      </c>
      <c r="K95" s="299">
        <f t="shared" si="2"/>
        <v>39652337.771502987</v>
      </c>
      <c r="L95" s="303">
        <f>Taulukko13[[#This Row],[Siirtyvät kustannukset (TPA21+TA22)]]-Taulukko13[[#This Row],[Siirtyvät tulot ml. verokust. alenema ja tasauksen neutralisointi ]]</f>
        <v>-1923769.8725059852</v>
      </c>
      <c r="M95" s="298">
        <f>Taulukko13[[#This Row],[Siirtyvien kustannusten ja tulojen erotus]]*$M$3</f>
        <v>1154261.9235035907</v>
      </c>
      <c r="N95" s="298">
        <f>$N$3*Taulukko13[[#This Row],[Asukasluku 31.12.2020]]</f>
        <v>-2049.7650157177063</v>
      </c>
      <c r="O95" s="303">
        <v>1152212.158487858</v>
      </c>
    </row>
    <row r="96" spans="1:15" x14ac:dyDescent="0.2">
      <c r="A96">
        <v>265</v>
      </c>
      <c r="B96" t="s">
        <v>111</v>
      </c>
      <c r="C96" s="298">
        <v>1107</v>
      </c>
      <c r="D96" s="299">
        <v>5803334.8952948786</v>
      </c>
      <c r="E96" s="298">
        <v>3416860.5415354716</v>
      </c>
      <c r="F96" s="298">
        <v>263172.6936</v>
      </c>
      <c r="G96" s="298">
        <v>577122.78810614836</v>
      </c>
      <c r="H96" s="298">
        <v>1566765.3119696993</v>
      </c>
      <c r="I96" s="298">
        <v>8111.6257924735037</v>
      </c>
      <c r="J96" s="298">
        <v>-556166.23220780864</v>
      </c>
      <c r="K96" s="299">
        <f t="shared" si="2"/>
        <v>6371975.941626654</v>
      </c>
      <c r="L96" s="303">
        <f>Taulukko13[[#This Row],[Siirtyvät kustannukset (TPA21+TA22)]]-Taulukko13[[#This Row],[Siirtyvät tulot ml. verokust. alenema ja tasauksen neutralisointi ]]</f>
        <v>-568641.04633177537</v>
      </c>
      <c r="M96" s="298">
        <f>Taulukko13[[#This Row],[Siirtyvien kustannusten ja tulojen erotus]]*$M$3</f>
        <v>341184.62779906514</v>
      </c>
      <c r="N96" s="298">
        <f>$N$3*Taulukko13[[#This Row],[Asukasluku 31.12.2020]]</f>
        <v>-288.90882001521533</v>
      </c>
      <c r="O96" s="303">
        <v>340895.71897904784</v>
      </c>
    </row>
    <row r="97" spans="1:15" x14ac:dyDescent="0.2">
      <c r="A97">
        <v>271</v>
      </c>
      <c r="B97" t="s">
        <v>112</v>
      </c>
      <c r="C97" s="298">
        <v>7013</v>
      </c>
      <c r="D97" s="299">
        <v>30496895.214390013</v>
      </c>
      <c r="E97" s="298">
        <v>11428162.174920388</v>
      </c>
      <c r="F97" s="298">
        <v>552873.94910000009</v>
      </c>
      <c r="G97" s="298">
        <v>3258812.1299423487</v>
      </c>
      <c r="H97" s="298">
        <v>13337352.584675331</v>
      </c>
      <c r="I97" s="298">
        <v>61571.659516189182</v>
      </c>
      <c r="J97" s="298">
        <v>-2375008.472230284</v>
      </c>
      <c r="K97" s="299">
        <f t="shared" si="2"/>
        <v>30890637.651352163</v>
      </c>
      <c r="L97" s="303">
        <f>Taulukko13[[#This Row],[Siirtyvät kustannukset (TPA21+TA22)]]-Taulukko13[[#This Row],[Siirtyvät tulot ml. verokust. alenema ja tasauksen neutralisointi ]]</f>
        <v>-393742.43696215004</v>
      </c>
      <c r="M97" s="298">
        <f>Taulukko13[[#This Row],[Siirtyvien kustannusten ja tulojen erotus]]*$M$3</f>
        <v>236245.46217728997</v>
      </c>
      <c r="N97" s="298">
        <f>$N$3*Taulukko13[[#This Row],[Asukasluku 31.12.2020]]</f>
        <v>-1830.2778272508626</v>
      </c>
      <c r="O97" s="303">
        <v>234415.18435002558</v>
      </c>
    </row>
    <row r="98" spans="1:15" x14ac:dyDescent="0.2">
      <c r="A98">
        <v>272</v>
      </c>
      <c r="B98" t="s">
        <v>113</v>
      </c>
      <c r="C98" s="298">
        <v>47772</v>
      </c>
      <c r="D98" s="299">
        <v>187115589.87962046</v>
      </c>
      <c r="E98" s="298">
        <v>47886132.637849331</v>
      </c>
      <c r="F98" s="298">
        <v>7039528.6196999997</v>
      </c>
      <c r="G98" s="298">
        <v>17250885.582745451</v>
      </c>
      <c r="H98" s="298">
        <v>101427219.74978368</v>
      </c>
      <c r="I98" s="298">
        <v>480804.08790991991</v>
      </c>
      <c r="J98" s="298">
        <v>-4924337.020003031</v>
      </c>
      <c r="K98" s="299">
        <f t="shared" si="2"/>
        <v>178047299.52217159</v>
      </c>
      <c r="L98" s="303">
        <f>Taulukko13[[#This Row],[Siirtyvät kustannukset (TPA21+TA22)]]-Taulukko13[[#This Row],[Siirtyvät tulot ml. verokust. alenema ja tasauksen neutralisointi ]]</f>
        <v>9068290.3574488759</v>
      </c>
      <c r="M98" s="298">
        <f>Taulukko13[[#This Row],[Siirtyvien kustannusten ja tulojen erotus]]*$M$3</f>
        <v>-5440974.2144693248</v>
      </c>
      <c r="N98" s="298">
        <f>$N$3*Taulukko13[[#This Row],[Asukasluku 31.12.2020]]</f>
        <v>-12467.707452363926</v>
      </c>
      <c r="O98" s="303">
        <v>-5453441.9219217822</v>
      </c>
    </row>
    <row r="99" spans="1:15" x14ac:dyDescent="0.2">
      <c r="A99">
        <v>273</v>
      </c>
      <c r="B99" t="s">
        <v>114</v>
      </c>
      <c r="C99" s="298">
        <v>3925</v>
      </c>
      <c r="D99" s="299">
        <v>19046865.401472989</v>
      </c>
      <c r="E99" s="298">
        <v>8191149.6478449963</v>
      </c>
      <c r="F99" s="298">
        <v>377724.01850000001</v>
      </c>
      <c r="G99" s="298">
        <v>1793484.9466393599</v>
      </c>
      <c r="H99" s="298">
        <v>6840534.575262866</v>
      </c>
      <c r="I99" s="298">
        <v>31996.609943997497</v>
      </c>
      <c r="J99" s="298">
        <v>-1430958.5962528018</v>
      </c>
      <c r="K99" s="299">
        <f t="shared" si="2"/>
        <v>18601855.174556028</v>
      </c>
      <c r="L99" s="303">
        <f>Taulukko13[[#This Row],[Siirtyvät kustannukset (TPA21+TA22)]]-Taulukko13[[#This Row],[Siirtyvät tulot ml. verokust. alenema ja tasauksen neutralisointi ]]</f>
        <v>445010.22691696137</v>
      </c>
      <c r="M99" s="298">
        <f>Taulukko13[[#This Row],[Siirtyvien kustannusten ja tulojen erotus]]*$M$3</f>
        <v>-267006.13615017675</v>
      </c>
      <c r="N99" s="298">
        <f>$N$3*Taulukko13[[#This Row],[Asukasluku 31.12.2020]]</f>
        <v>-1024.3605407043542</v>
      </c>
      <c r="O99" s="303">
        <v>-268030.49669088877</v>
      </c>
    </row>
    <row r="100" spans="1:15" x14ac:dyDescent="0.2">
      <c r="A100">
        <v>275</v>
      </c>
      <c r="B100" t="s">
        <v>115</v>
      </c>
      <c r="C100" s="298">
        <v>2593</v>
      </c>
      <c r="D100" s="299">
        <v>11667494.82640557</v>
      </c>
      <c r="E100" s="298">
        <v>5606934.490218021</v>
      </c>
      <c r="F100" s="298">
        <v>329653.04570000002</v>
      </c>
      <c r="G100" s="298">
        <v>1286149.4182756741</v>
      </c>
      <c r="H100" s="298">
        <v>4140289.8387737405</v>
      </c>
      <c r="I100" s="298">
        <v>19814.061395644138</v>
      </c>
      <c r="J100" s="298">
        <v>-1317699.4465170992</v>
      </c>
      <c r="K100" s="299">
        <f t="shared" si="2"/>
        <v>12660912.17808889</v>
      </c>
      <c r="L100" s="303">
        <f>Taulukko13[[#This Row],[Siirtyvät kustannukset (TPA21+TA22)]]-Taulukko13[[#This Row],[Siirtyvät tulot ml. verokust. alenema ja tasauksen neutralisointi ]]</f>
        <v>-993417.35168332048</v>
      </c>
      <c r="M100" s="298">
        <f>Taulukko13[[#This Row],[Siirtyvien kustannusten ja tulojen erotus]]*$M$3</f>
        <v>596050.41100999212</v>
      </c>
      <c r="N100" s="298">
        <f>$N$3*Taulukko13[[#This Row],[Asukasluku 31.12.2020]]</f>
        <v>-676.73041580799759</v>
      </c>
      <c r="O100" s="303">
        <v>595373.6805941792</v>
      </c>
    </row>
    <row r="101" spans="1:15" x14ac:dyDescent="0.2">
      <c r="A101">
        <v>276</v>
      </c>
      <c r="B101" t="s">
        <v>116</v>
      </c>
      <c r="C101" s="298">
        <v>14857</v>
      </c>
      <c r="D101" s="299">
        <v>41513385.402179286</v>
      </c>
      <c r="E101" s="298">
        <v>5358420.0488020927</v>
      </c>
      <c r="F101" s="298">
        <v>1146171.5876000002</v>
      </c>
      <c r="G101" s="298">
        <v>4860765.3785254275</v>
      </c>
      <c r="H101" s="298">
        <v>31153039.902974695</v>
      </c>
      <c r="I101" s="298">
        <v>143173.76665551917</v>
      </c>
      <c r="J101" s="298">
        <v>-2809026.5095150489</v>
      </c>
      <c r="K101" s="299">
        <f t="shared" si="2"/>
        <v>45184249.660761744</v>
      </c>
      <c r="L101" s="303">
        <f>Taulukko13[[#This Row],[Siirtyvät kustannukset (TPA21+TA22)]]-Taulukko13[[#This Row],[Siirtyvät tulot ml. verokust. alenema ja tasauksen neutralisointi ]]</f>
        <v>-3670864.2585824579</v>
      </c>
      <c r="M101" s="298">
        <f>Taulukko13[[#This Row],[Siirtyvien kustannusten ja tulojen erotus]]*$M$3</f>
        <v>2202518.5551494742</v>
      </c>
      <c r="N101" s="298">
        <f>$N$3*Taulukko13[[#This Row],[Asukasluku 31.12.2020]]</f>
        <v>-3877.433007196074</v>
      </c>
      <c r="O101" s="303">
        <v>2198641.1221422497</v>
      </c>
    </row>
    <row r="102" spans="1:15" x14ac:dyDescent="0.2">
      <c r="A102">
        <v>280</v>
      </c>
      <c r="B102" t="s">
        <v>117</v>
      </c>
      <c r="C102" s="298">
        <v>2068</v>
      </c>
      <c r="D102" s="299">
        <v>8768393.404889429</v>
      </c>
      <c r="E102" s="298">
        <v>2784411.7669897918</v>
      </c>
      <c r="F102" s="298">
        <v>239626.99870000005</v>
      </c>
      <c r="G102" s="298">
        <v>1207814.9294170195</v>
      </c>
      <c r="H102" s="298">
        <v>3369606.778210937</v>
      </c>
      <c r="I102" s="298">
        <v>15998.768104028108</v>
      </c>
      <c r="J102" s="298">
        <v>-994397.89491380786</v>
      </c>
      <c r="K102" s="299">
        <f t="shared" si="2"/>
        <v>8579859.6001275275</v>
      </c>
      <c r="L102" s="303">
        <f>Taulukko13[[#This Row],[Siirtyvät kustannukset (TPA21+TA22)]]-Taulukko13[[#This Row],[Siirtyvät tulot ml. verokust. alenema ja tasauksen neutralisointi ]]</f>
        <v>188533.8047619015</v>
      </c>
      <c r="M102" s="298">
        <f>Taulukko13[[#This Row],[Siirtyvien kustannusten ja tulojen erotus]]*$M$3</f>
        <v>-113120.28285714088</v>
      </c>
      <c r="N102" s="298">
        <f>$N$3*Taulukko13[[#This Row],[Asukasluku 31.12.2020]]</f>
        <v>-539.7140377520011</v>
      </c>
      <c r="O102" s="303">
        <v>-113659.99689489689</v>
      </c>
    </row>
    <row r="103" spans="1:15" x14ac:dyDescent="0.2">
      <c r="A103">
        <v>284</v>
      </c>
      <c r="B103" t="s">
        <v>118</v>
      </c>
      <c r="C103" s="298">
        <v>2292</v>
      </c>
      <c r="D103" s="299">
        <v>9203189.432977153</v>
      </c>
      <c r="E103" s="298">
        <v>4760490.2642729701</v>
      </c>
      <c r="F103" s="298">
        <v>180533.79719999997</v>
      </c>
      <c r="G103" s="298">
        <v>1119578.0886064088</v>
      </c>
      <c r="H103" s="298">
        <v>4023306.4849567255</v>
      </c>
      <c r="I103" s="298">
        <v>18634.499724249141</v>
      </c>
      <c r="J103" s="298">
        <v>-897822.76060465362</v>
      </c>
      <c r="K103" s="299">
        <f t="shared" si="2"/>
        <v>10963096.895916509</v>
      </c>
      <c r="L103" s="303">
        <f>Taulukko13[[#This Row],[Siirtyvät kustannukset (TPA21+TA22)]]-Taulukko13[[#This Row],[Siirtyvät tulot ml. verokust. alenema ja tasauksen neutralisointi ]]</f>
        <v>-1759907.4629393555</v>
      </c>
      <c r="M103" s="298">
        <f>Taulukko13[[#This Row],[Siirtyvien kustannusten ja tulojen erotus]]*$M$3</f>
        <v>1055944.477763613</v>
      </c>
      <c r="N103" s="298">
        <f>$N$3*Taulukko13[[#This Row],[Asukasluku 31.12.2020]]</f>
        <v>-598.17435905589298</v>
      </c>
      <c r="O103" s="303">
        <v>1055346.3034045529</v>
      </c>
    </row>
    <row r="104" spans="1:15" x14ac:dyDescent="0.2">
      <c r="A104">
        <v>285</v>
      </c>
      <c r="B104" t="s">
        <v>119</v>
      </c>
      <c r="C104" s="298">
        <v>51668</v>
      </c>
      <c r="D104" s="299">
        <v>233855331.09020281</v>
      </c>
      <c r="E104" s="298">
        <v>90758463.719318613</v>
      </c>
      <c r="F104" s="298">
        <v>5337992.4584999997</v>
      </c>
      <c r="G104" s="298">
        <v>17853259.300701864</v>
      </c>
      <c r="H104" s="298">
        <v>121418812.42338359</v>
      </c>
      <c r="I104" s="298">
        <v>561879.01706064423</v>
      </c>
      <c r="J104" s="298">
        <v>-622835.60624293762</v>
      </c>
      <c r="K104" s="299">
        <f t="shared" si="2"/>
        <v>235429484.49108636</v>
      </c>
      <c r="L104" s="303">
        <f>Taulukko13[[#This Row],[Siirtyvät kustannukset (TPA21+TA22)]]-Taulukko13[[#This Row],[Siirtyvät tulot ml. verokust. alenema ja tasauksen neutralisointi ]]</f>
        <v>-1574153.4008835554</v>
      </c>
      <c r="M104" s="298">
        <f>Taulukko13[[#This Row],[Siirtyvien kustannusten ja tulojen erotus]]*$M$3</f>
        <v>944492.04053013306</v>
      </c>
      <c r="N104" s="298">
        <f>$N$3*Taulukko13[[#This Row],[Asukasluku 31.12.2020]]</f>
        <v>-13484.499469328044</v>
      </c>
      <c r="O104" s="303">
        <v>931007.5410607052</v>
      </c>
    </row>
    <row r="105" spans="1:15" x14ac:dyDescent="0.2">
      <c r="A105">
        <v>286</v>
      </c>
      <c r="B105" t="s">
        <v>120</v>
      </c>
      <c r="C105" s="298">
        <v>81187</v>
      </c>
      <c r="D105" s="299">
        <v>355006794.10388374</v>
      </c>
      <c r="E105" s="298">
        <v>123122178.16409591</v>
      </c>
      <c r="F105" s="298">
        <v>9731461.8379999995</v>
      </c>
      <c r="G105" s="298">
        <v>30337837.680249885</v>
      </c>
      <c r="H105" s="298">
        <v>185415439.93730825</v>
      </c>
      <c r="I105" s="298">
        <v>865034.02680522751</v>
      </c>
      <c r="J105" s="298">
        <v>-2089723.870557023</v>
      </c>
      <c r="K105" s="299">
        <f t="shared" si="2"/>
        <v>349831607.46340585</v>
      </c>
      <c r="L105" s="303">
        <f>Taulukko13[[#This Row],[Siirtyvät kustannukset (TPA21+TA22)]]-Taulukko13[[#This Row],[Siirtyvät tulot ml. verokust. alenema ja tasauksen neutralisointi ]]</f>
        <v>5175186.6404778957</v>
      </c>
      <c r="M105" s="298">
        <f>Taulukko13[[#This Row],[Siirtyvien kustannusten ja tulojen erotus]]*$M$3</f>
        <v>-3105111.9842867367</v>
      </c>
      <c r="N105" s="298">
        <f>$N$3*Taulukko13[[#This Row],[Asukasluku 31.12.2020]]</f>
        <v>-21188.473686156536</v>
      </c>
      <c r="O105" s="303">
        <v>-3126300.4579730504</v>
      </c>
    </row>
    <row r="106" spans="1:15" x14ac:dyDescent="0.2">
      <c r="A106">
        <v>287</v>
      </c>
      <c r="B106" t="s">
        <v>121</v>
      </c>
      <c r="C106" s="298">
        <v>6404</v>
      </c>
      <c r="D106" s="299">
        <v>30397855.282756053</v>
      </c>
      <c r="E106" s="298">
        <v>13925413.09668985</v>
      </c>
      <c r="F106" s="298">
        <v>580061.5848999999</v>
      </c>
      <c r="G106" s="298">
        <v>3264801.2617950826</v>
      </c>
      <c r="H106" s="298">
        <v>12732375.533291651</v>
      </c>
      <c r="I106" s="298">
        <v>59010.47355699179</v>
      </c>
      <c r="J106" s="298">
        <v>-1745782.7714824674</v>
      </c>
      <c r="K106" s="299">
        <f t="shared" si="2"/>
        <v>32189423.774602059</v>
      </c>
      <c r="L106" s="303">
        <f>Taulukko13[[#This Row],[Siirtyvät kustannukset (TPA21+TA22)]]-Taulukko13[[#This Row],[Siirtyvät tulot ml. verokust. alenema ja tasauksen neutralisointi ]]</f>
        <v>-1791568.4918460064</v>
      </c>
      <c r="M106" s="298">
        <f>Taulukko13[[#This Row],[Siirtyvien kustannusten ja tulojen erotus]]*$M$3</f>
        <v>1074941.0951076036</v>
      </c>
      <c r="N106" s="298">
        <f>$N$3*Taulukko13[[#This Row],[Asukasluku 31.12.2020]]</f>
        <v>-1671.3388287059067</v>
      </c>
      <c r="O106" s="303">
        <v>1073269.7562788855</v>
      </c>
    </row>
    <row r="107" spans="1:15" x14ac:dyDescent="0.2">
      <c r="A107">
        <v>288</v>
      </c>
      <c r="B107" t="s">
        <v>122</v>
      </c>
      <c r="C107" s="298">
        <v>6416</v>
      </c>
      <c r="D107" s="299">
        <v>26821722.219703481</v>
      </c>
      <c r="E107" s="298">
        <v>7676720.1001894791</v>
      </c>
      <c r="F107" s="298">
        <v>917598.35379999992</v>
      </c>
      <c r="G107" s="298">
        <v>3041470.7538664793</v>
      </c>
      <c r="H107" s="298">
        <v>12070975.152779806</v>
      </c>
      <c r="I107" s="298">
        <v>57574.872778605648</v>
      </c>
      <c r="J107" s="298">
        <v>-1818140.8532937774</v>
      </c>
      <c r="K107" s="299">
        <f t="shared" si="2"/>
        <v>25467330.341150936</v>
      </c>
      <c r="L107" s="303">
        <f>Taulukko13[[#This Row],[Siirtyvät kustannukset (TPA21+TA22)]]-Taulukko13[[#This Row],[Siirtyvät tulot ml. verokust. alenema ja tasauksen neutralisointi ]]</f>
        <v>1354391.8785525449</v>
      </c>
      <c r="M107" s="298">
        <f>Taulukko13[[#This Row],[Siirtyvien kustannusten ja tulojen erotus]]*$M$3</f>
        <v>-812635.12713152671</v>
      </c>
      <c r="N107" s="298">
        <f>$N$3*Taulukko13[[#This Row],[Asukasluku 31.12.2020]]</f>
        <v>-1674.4706316329009</v>
      </c>
      <c r="O107" s="303">
        <v>-814309.59776317223</v>
      </c>
    </row>
    <row r="108" spans="1:15" x14ac:dyDescent="0.2">
      <c r="A108">
        <v>290</v>
      </c>
      <c r="B108" t="s">
        <v>123</v>
      </c>
      <c r="C108" s="298">
        <v>8042</v>
      </c>
      <c r="D108" s="299">
        <v>44791267.485121071</v>
      </c>
      <c r="E108" s="298">
        <v>21629823.32381719</v>
      </c>
      <c r="F108" s="298">
        <v>1317306.6984999999</v>
      </c>
      <c r="G108" s="298">
        <v>3866969.2694246648</v>
      </c>
      <c r="H108" s="298">
        <v>14029145.21252821</v>
      </c>
      <c r="I108" s="298">
        <v>68026.717170506527</v>
      </c>
      <c r="J108" s="298">
        <v>-3245034.1603801535</v>
      </c>
      <c r="K108" s="299">
        <f t="shared" si="2"/>
        <v>44020251.94747971</v>
      </c>
      <c r="L108" s="303">
        <f>Taulukko13[[#This Row],[Siirtyvät kustannukset (TPA21+TA22)]]-Taulukko13[[#This Row],[Siirtyvät tulot ml. verokust. alenema ja tasauksen neutralisointi ]]</f>
        <v>771015.53764136136</v>
      </c>
      <c r="M108" s="298">
        <f>Taulukko13[[#This Row],[Siirtyvien kustannusten ja tulojen erotus]]*$M$3</f>
        <v>-462609.32258481672</v>
      </c>
      <c r="N108" s="298">
        <f>$N$3*Taulukko13[[#This Row],[Asukasluku 31.12.2020]]</f>
        <v>-2098.8299282406156</v>
      </c>
      <c r="O108" s="303">
        <v>-464708.15251307294</v>
      </c>
    </row>
    <row r="109" spans="1:15" x14ac:dyDescent="0.2">
      <c r="A109">
        <v>291</v>
      </c>
      <c r="B109" t="s">
        <v>124</v>
      </c>
      <c r="C109" s="298">
        <v>2161</v>
      </c>
      <c r="D109" s="299">
        <v>11256507.144720394</v>
      </c>
      <c r="E109" s="298">
        <v>6854273.0992969032</v>
      </c>
      <c r="F109" s="298">
        <v>421292.09580000001</v>
      </c>
      <c r="G109" s="298">
        <v>1040734.5238520975</v>
      </c>
      <c r="H109" s="298">
        <v>3695347.9587826799</v>
      </c>
      <c r="I109" s="298">
        <v>18247.964435651222</v>
      </c>
      <c r="J109" s="298">
        <v>-848888.63064818445</v>
      </c>
      <c r="K109" s="299">
        <f t="shared" si="2"/>
        <v>12842288.343944214</v>
      </c>
      <c r="L109" s="303">
        <f>Taulukko13[[#This Row],[Siirtyvät kustannukset (TPA21+TA22)]]-Taulukko13[[#This Row],[Siirtyvät tulot ml. verokust. alenema ja tasauksen neutralisointi ]]</f>
        <v>-1585781.1992238201</v>
      </c>
      <c r="M109" s="298">
        <f>Taulukko13[[#This Row],[Siirtyvien kustannusten ja tulojen erotus]]*$M$3</f>
        <v>951468.71953429189</v>
      </c>
      <c r="N109" s="298">
        <f>$N$3*Taulukko13[[#This Row],[Asukasluku 31.12.2020]]</f>
        <v>-563.98551043620625</v>
      </c>
      <c r="O109" s="303">
        <v>950904.73402385158</v>
      </c>
    </row>
    <row r="110" spans="1:15" x14ac:dyDescent="0.2">
      <c r="A110">
        <v>297</v>
      </c>
      <c r="B110" t="s">
        <v>125</v>
      </c>
      <c r="C110" s="298">
        <v>120210</v>
      </c>
      <c r="D110" s="299">
        <v>490440465.71322721</v>
      </c>
      <c r="E110" s="298">
        <v>137039440.66243887</v>
      </c>
      <c r="F110" s="298">
        <v>11911505.013499998</v>
      </c>
      <c r="G110" s="298">
        <v>43936962.472754255</v>
      </c>
      <c r="H110" s="298">
        <v>265954660.13669351</v>
      </c>
      <c r="I110" s="298">
        <v>1231706.3994669644</v>
      </c>
      <c r="J110" s="298">
        <v>-9352716.8434440438</v>
      </c>
      <c r="K110" s="299">
        <f t="shared" si="2"/>
        <v>466963578.72936374</v>
      </c>
      <c r="L110" s="303">
        <f>Taulukko13[[#This Row],[Siirtyvät kustannukset (TPA21+TA22)]]-Taulukko13[[#This Row],[Siirtyvät tulot ml. verokust. alenema ja tasauksen neutralisointi ]]</f>
        <v>23476886.983863473</v>
      </c>
      <c r="M110" s="298">
        <f>Taulukko13[[#This Row],[Siirtyvien kustannusten ja tulojen erotus]]*$M$3</f>
        <v>-14086132.190318082</v>
      </c>
      <c r="N110" s="298">
        <f>$N$3*Taulukko13[[#This Row],[Asukasluku 31.12.2020]]</f>
        <v>-31372.835821164437</v>
      </c>
      <c r="O110" s="303">
        <v>-14117505.026139481</v>
      </c>
    </row>
    <row r="111" spans="1:15" x14ac:dyDescent="0.2">
      <c r="A111">
        <v>300</v>
      </c>
      <c r="B111" t="s">
        <v>126</v>
      </c>
      <c r="C111" s="298">
        <v>3534</v>
      </c>
      <c r="D111" s="299">
        <v>15854435.089735491</v>
      </c>
      <c r="E111" s="298">
        <v>8661303.4389300384</v>
      </c>
      <c r="F111" s="298">
        <v>282598.58429999999</v>
      </c>
      <c r="G111" s="298">
        <v>1763863.3559905489</v>
      </c>
      <c r="H111" s="298">
        <v>5880356.4801257877</v>
      </c>
      <c r="I111" s="298">
        <v>27318.731621669318</v>
      </c>
      <c r="J111" s="298">
        <v>-1721592.5677646804</v>
      </c>
      <c r="K111" s="299">
        <f t="shared" si="2"/>
        <v>18282395.695489384</v>
      </c>
      <c r="L111" s="303">
        <f>Taulukko13[[#This Row],[Siirtyvät kustannukset (TPA21+TA22)]]-Taulukko13[[#This Row],[Siirtyvät tulot ml. verokust. alenema ja tasauksen neutralisointi ]]</f>
        <v>-2427960.605753893</v>
      </c>
      <c r="M111" s="298">
        <f>Taulukko13[[#This Row],[Siirtyvien kustannusten ja tulojen erotus]]*$M$3</f>
        <v>1456776.3634523356</v>
      </c>
      <c r="N111" s="298">
        <f>$N$3*Taulukko13[[#This Row],[Asukasluku 31.12.2020]]</f>
        <v>-922.31596199979299</v>
      </c>
      <c r="O111" s="303">
        <v>1455854.0474903292</v>
      </c>
    </row>
    <row r="112" spans="1:15" x14ac:dyDescent="0.2">
      <c r="A112">
        <v>301</v>
      </c>
      <c r="B112" t="s">
        <v>127</v>
      </c>
      <c r="C112" s="298">
        <v>20456</v>
      </c>
      <c r="D112" s="299">
        <v>94311084.993447155</v>
      </c>
      <c r="E112" s="298">
        <v>39083328.154937319</v>
      </c>
      <c r="F112" s="298">
        <v>1722493.1099</v>
      </c>
      <c r="G112" s="298">
        <v>9995150.9942805823</v>
      </c>
      <c r="H112" s="298">
        <v>35677965.447165117</v>
      </c>
      <c r="I112" s="298">
        <v>165786.23065833177</v>
      </c>
      <c r="J112" s="298">
        <v>-9201953.4023483731</v>
      </c>
      <c r="K112" s="299">
        <f t="shared" si="2"/>
        <v>95515104.87797305</v>
      </c>
      <c r="L112" s="303">
        <f>Taulukko13[[#This Row],[Siirtyvät kustannukset (TPA21+TA22)]]-Taulukko13[[#This Row],[Siirtyvät tulot ml. verokust. alenema ja tasauksen neutralisointi ]]</f>
        <v>-1204019.8845258951</v>
      </c>
      <c r="M112" s="298">
        <f>Taulukko13[[#This Row],[Siirtyvien kustannusten ja tulojen erotus]]*$M$3</f>
        <v>722411.93071553693</v>
      </c>
      <c r="N112" s="298">
        <f>$N$3*Taulukko13[[#This Row],[Asukasluku 31.12.2020]]</f>
        <v>-5338.6800562161197</v>
      </c>
      <c r="O112" s="303">
        <v>717073.25065928139</v>
      </c>
    </row>
    <row r="113" spans="1:15" x14ac:dyDescent="0.2">
      <c r="A113">
        <v>304</v>
      </c>
      <c r="B113" t="s">
        <v>128</v>
      </c>
      <c r="C113" s="298">
        <v>962</v>
      </c>
      <c r="D113" s="299">
        <v>4870062.4429641832</v>
      </c>
      <c r="E113" s="298">
        <v>1606525.4235238105</v>
      </c>
      <c r="F113" s="298">
        <v>104052.87490000002</v>
      </c>
      <c r="G113" s="298">
        <v>418161.69536178681</v>
      </c>
      <c r="H113" s="298">
        <v>2187222.9456574423</v>
      </c>
      <c r="I113" s="298">
        <v>10156.612949255858</v>
      </c>
      <c r="J113" s="298">
        <v>-6101.4263611966417</v>
      </c>
      <c r="K113" s="299">
        <f t="shared" si="2"/>
        <v>4311907.7528549805</v>
      </c>
      <c r="L113" s="303">
        <f>Taulukko13[[#This Row],[Siirtyvät kustannukset (TPA21+TA22)]]-Taulukko13[[#This Row],[Siirtyvät tulot ml. verokust. alenema ja tasauksen neutralisointi ]]</f>
        <v>558154.69010920264</v>
      </c>
      <c r="M113" s="298">
        <f>Taulukko13[[#This Row],[Siirtyvien kustannusten ja tulojen erotus]]*$M$3</f>
        <v>-334892.81406552152</v>
      </c>
      <c r="N113" s="298">
        <f>$N$3*Taulukko13[[#This Row],[Asukasluku 31.12.2020]]</f>
        <v>-251.06620131403534</v>
      </c>
      <c r="O113" s="303">
        <v>-335143.88026683748</v>
      </c>
    </row>
    <row r="114" spans="1:15" x14ac:dyDescent="0.2">
      <c r="A114">
        <v>305</v>
      </c>
      <c r="B114" t="s">
        <v>129</v>
      </c>
      <c r="C114" s="298">
        <v>15213</v>
      </c>
      <c r="D114" s="299">
        <v>66156211.885958016</v>
      </c>
      <c r="E114" s="298">
        <v>28693762.06615565</v>
      </c>
      <c r="F114" s="298">
        <v>1742718.1082999995</v>
      </c>
      <c r="G114" s="298">
        <v>6431489.1666674148</v>
      </c>
      <c r="H114" s="298">
        <v>27343682.090703815</v>
      </c>
      <c r="I114" s="298">
        <v>128932.23341246101</v>
      </c>
      <c r="J114" s="298">
        <v>-5409205.516788709</v>
      </c>
      <c r="K114" s="299">
        <f t="shared" si="2"/>
        <v>69491924.715203136</v>
      </c>
      <c r="L114" s="303">
        <f>Taulukko13[[#This Row],[Siirtyvät kustannukset (TPA21+TA22)]]-Taulukko13[[#This Row],[Siirtyvät tulot ml. verokust. alenema ja tasauksen neutralisointi ]]</f>
        <v>-3335712.8292451203</v>
      </c>
      <c r="M114" s="298">
        <f>Taulukko13[[#This Row],[Siirtyvien kustannusten ja tulojen erotus]]*$M$3</f>
        <v>2001427.6975470716</v>
      </c>
      <c r="N114" s="298">
        <f>$N$3*Taulukko13[[#This Row],[Asukasluku 31.12.2020]]</f>
        <v>-3970.343160696902</v>
      </c>
      <c r="O114" s="303">
        <v>1997457.3543863457</v>
      </c>
    </row>
    <row r="115" spans="1:15" x14ac:dyDescent="0.2">
      <c r="A115">
        <v>309</v>
      </c>
      <c r="B115" t="s">
        <v>130</v>
      </c>
      <c r="C115" s="298">
        <v>6552</v>
      </c>
      <c r="D115" s="299">
        <v>31436113.25570282</v>
      </c>
      <c r="E115" s="298">
        <v>13137565.714839544</v>
      </c>
      <c r="F115" s="298">
        <v>453864.33350000007</v>
      </c>
      <c r="G115" s="298">
        <v>2906080.7093570484</v>
      </c>
      <c r="H115" s="298">
        <v>11006946.189409673</v>
      </c>
      <c r="I115" s="298">
        <v>50802.708046573185</v>
      </c>
      <c r="J115" s="298">
        <v>-3316150.2418696973</v>
      </c>
      <c r="K115" s="299">
        <f t="shared" si="2"/>
        <v>30769804.48092939</v>
      </c>
      <c r="L115" s="303">
        <f>Taulukko13[[#This Row],[Siirtyvät kustannukset (TPA21+TA22)]]-Taulukko13[[#This Row],[Siirtyvät tulot ml. verokust. alenema ja tasauksen neutralisointi ]]</f>
        <v>666308.77477343008</v>
      </c>
      <c r="M115" s="298">
        <f>Taulukko13[[#This Row],[Siirtyvien kustannusten ja tulojen erotus]]*$M$3</f>
        <v>-399785.26486405794</v>
      </c>
      <c r="N115" s="298">
        <f>$N$3*Taulukko13[[#This Row],[Asukasluku 31.12.2020]]</f>
        <v>-1709.9643981388353</v>
      </c>
      <c r="O115" s="303">
        <v>-401495.22926220956</v>
      </c>
    </row>
    <row r="116" spans="1:15" x14ac:dyDescent="0.2">
      <c r="A116">
        <v>312</v>
      </c>
      <c r="B116" t="s">
        <v>131</v>
      </c>
      <c r="C116" s="298">
        <v>1288</v>
      </c>
      <c r="D116" s="299">
        <v>6112148.0582051259</v>
      </c>
      <c r="E116" s="298">
        <v>2733479.8726296178</v>
      </c>
      <c r="F116" s="298">
        <v>371314.7352</v>
      </c>
      <c r="G116" s="298">
        <v>666330.55511827779</v>
      </c>
      <c r="H116" s="298">
        <v>1832971.6633327191</v>
      </c>
      <c r="I116" s="298">
        <v>9771.0121052816739</v>
      </c>
      <c r="J116" s="298">
        <v>-681896.16920608166</v>
      </c>
      <c r="K116" s="299">
        <f t="shared" si="2"/>
        <v>6276221.9833814148</v>
      </c>
      <c r="L116" s="303">
        <f>Taulukko13[[#This Row],[Siirtyvät kustannukset (TPA21+TA22)]]-Taulukko13[[#This Row],[Siirtyvät tulot ml. verokust. alenema ja tasauksen neutralisointi ]]</f>
        <v>-164073.92517628893</v>
      </c>
      <c r="M116" s="298">
        <f>Taulukko13[[#This Row],[Siirtyvien kustannusten ja tulojen erotus]]*$M$3</f>
        <v>98444.355105773342</v>
      </c>
      <c r="N116" s="298">
        <f>$N$3*Taulukko13[[#This Row],[Asukasluku 31.12.2020]]</f>
        <v>-336.14684749737785</v>
      </c>
      <c r="O116" s="303">
        <v>98108.208258273487</v>
      </c>
    </row>
    <row r="117" spans="1:15" x14ac:dyDescent="0.2">
      <c r="A117">
        <v>316</v>
      </c>
      <c r="B117" t="s">
        <v>132</v>
      </c>
      <c r="C117" s="298">
        <v>4326</v>
      </c>
      <c r="D117" s="299">
        <v>17042081.075403221</v>
      </c>
      <c r="E117" s="298">
        <v>4599699.2839691844</v>
      </c>
      <c r="F117" s="298">
        <v>251801.36080000002</v>
      </c>
      <c r="G117" s="298">
        <v>1928584.2822703891</v>
      </c>
      <c r="H117" s="298">
        <v>8572870.9405144453</v>
      </c>
      <c r="I117" s="298">
        <v>39117.412301179902</v>
      </c>
      <c r="J117" s="298">
        <v>-1154744.7237405446</v>
      </c>
      <c r="K117" s="299">
        <f t="shared" si="2"/>
        <v>16468583.178993383</v>
      </c>
      <c r="L117" s="303">
        <f>Taulukko13[[#This Row],[Siirtyvät kustannukset (TPA21+TA22)]]-Taulukko13[[#This Row],[Siirtyvät tulot ml. verokust. alenema ja tasauksen neutralisointi ]]</f>
        <v>573497.89640983753</v>
      </c>
      <c r="M117" s="298">
        <f>Taulukko13[[#This Row],[Siirtyvien kustannusten ja tulojen erotus]]*$M$3</f>
        <v>-344098.73784590245</v>
      </c>
      <c r="N117" s="298">
        <f>$N$3*Taulukko13[[#This Row],[Asukasluku 31.12.2020]]</f>
        <v>-1129.0149551814104</v>
      </c>
      <c r="O117" s="303">
        <v>-345227.75280109228</v>
      </c>
    </row>
    <row r="118" spans="1:15" x14ac:dyDescent="0.2">
      <c r="A118">
        <v>317</v>
      </c>
      <c r="B118" t="s">
        <v>133</v>
      </c>
      <c r="C118" s="298">
        <v>2538</v>
      </c>
      <c r="D118" s="299">
        <v>11070929.656212972</v>
      </c>
      <c r="E118" s="298">
        <v>5751152.8889574427</v>
      </c>
      <c r="F118" s="298">
        <v>348427.62399999995</v>
      </c>
      <c r="G118" s="298">
        <v>1331519.9016913434</v>
      </c>
      <c r="H118" s="298">
        <v>3579899.4918011455</v>
      </c>
      <c r="I118" s="298">
        <v>17413.223539168652</v>
      </c>
      <c r="J118" s="298">
        <v>-1722421.443727924</v>
      </c>
      <c r="K118" s="299">
        <f t="shared" si="2"/>
        <v>12716008.126638688</v>
      </c>
      <c r="L118" s="303">
        <f>Taulukko13[[#This Row],[Siirtyvät kustannukset (TPA21+TA22)]]-Taulukko13[[#This Row],[Siirtyvät tulot ml. verokust. alenema ja tasauksen neutralisointi ]]</f>
        <v>-1645078.4704257157</v>
      </c>
      <c r="M118" s="298">
        <f>Taulukko13[[#This Row],[Siirtyvien kustannusten ja tulojen erotus]]*$M$3</f>
        <v>987047.08225542924</v>
      </c>
      <c r="N118" s="298">
        <f>$N$3*Taulukko13[[#This Row],[Asukasluku 31.12.2020]]</f>
        <v>-662.37631905927412</v>
      </c>
      <c r="O118" s="303">
        <v>986384.70593636518</v>
      </c>
    </row>
    <row r="119" spans="1:15" x14ac:dyDescent="0.2">
      <c r="A119">
        <v>320</v>
      </c>
      <c r="B119" t="s">
        <v>134</v>
      </c>
      <c r="C119" s="298">
        <v>7191</v>
      </c>
      <c r="D119" s="299">
        <v>38711943.537279598</v>
      </c>
      <c r="E119" s="298">
        <v>20227995.01195737</v>
      </c>
      <c r="F119" s="298">
        <v>525245.29669999983</v>
      </c>
      <c r="G119" s="298">
        <v>3089383.9596253075</v>
      </c>
      <c r="H119" s="298">
        <v>14416104.745295582</v>
      </c>
      <c r="I119" s="298">
        <v>66231.008922782974</v>
      </c>
      <c r="J119" s="298">
        <v>-1939881.1633837582</v>
      </c>
      <c r="K119" s="299">
        <f t="shared" si="2"/>
        <v>40132379.168039232</v>
      </c>
      <c r="L119" s="303">
        <f>Taulukko13[[#This Row],[Siirtyvät kustannukset (TPA21+TA22)]]-Taulukko13[[#This Row],[Siirtyvät tulot ml. verokust. alenema ja tasauksen neutralisointi ]]</f>
        <v>-1420435.6307596341</v>
      </c>
      <c r="M119" s="298">
        <f>Taulukko13[[#This Row],[Siirtyvien kustannusten ja tulojen erotus]]*$M$3</f>
        <v>852261.37845578021</v>
      </c>
      <c r="N119" s="298">
        <f>$N$3*Taulukko13[[#This Row],[Asukasluku 31.12.2020]]</f>
        <v>-1876.7329040012767</v>
      </c>
      <c r="O119" s="303">
        <v>850384.64555176522</v>
      </c>
    </row>
    <row r="120" spans="1:15" x14ac:dyDescent="0.2">
      <c r="A120">
        <v>322</v>
      </c>
      <c r="B120" t="s">
        <v>135</v>
      </c>
      <c r="C120" s="298">
        <v>6609</v>
      </c>
      <c r="D120" s="299">
        <v>28059035.062988557</v>
      </c>
      <c r="E120" s="298">
        <v>12171826.894282103</v>
      </c>
      <c r="F120" s="298">
        <v>485179.04480000003</v>
      </c>
      <c r="G120" s="298">
        <v>2893056.0849200785</v>
      </c>
      <c r="H120" s="298">
        <v>12350930.22168503</v>
      </c>
      <c r="I120" s="298">
        <v>56899.039576268478</v>
      </c>
      <c r="J120" s="298">
        <v>-2441533.6944576115</v>
      </c>
      <c r="K120" s="299">
        <f t="shared" si="2"/>
        <v>30285626.900568552</v>
      </c>
      <c r="L120" s="303">
        <f>Taulukko13[[#This Row],[Siirtyvät kustannukset (TPA21+TA22)]]-Taulukko13[[#This Row],[Siirtyvät tulot ml. verokust. alenema ja tasauksen neutralisointi ]]</f>
        <v>-2226591.8375799954</v>
      </c>
      <c r="M120" s="298">
        <f>Taulukko13[[#This Row],[Siirtyvien kustannusten ja tulojen erotus]]*$M$3</f>
        <v>1335955.1025479969</v>
      </c>
      <c r="N120" s="298">
        <f>$N$3*Taulukko13[[#This Row],[Asukasluku 31.12.2020]]</f>
        <v>-1724.8404620420577</v>
      </c>
      <c r="O120" s="303">
        <v>1334230.2620859423</v>
      </c>
    </row>
    <row r="121" spans="1:15" x14ac:dyDescent="0.2">
      <c r="A121">
        <v>398</v>
      </c>
      <c r="B121" t="s">
        <v>136</v>
      </c>
      <c r="C121" s="298">
        <v>119984</v>
      </c>
      <c r="D121" s="299">
        <v>439702842.44531393</v>
      </c>
      <c r="E121" s="298">
        <v>134158459.0447716</v>
      </c>
      <c r="F121" s="298">
        <v>13056170.461599994</v>
      </c>
      <c r="G121" s="298">
        <v>41660199.87111453</v>
      </c>
      <c r="H121" s="298">
        <v>266511989.36622995</v>
      </c>
      <c r="I121" s="298">
        <v>1239250.8867030062</v>
      </c>
      <c r="J121" s="298">
        <v>-8124785.7284322605</v>
      </c>
      <c r="K121" s="299">
        <f t="shared" si="2"/>
        <v>462272353.58544528</v>
      </c>
      <c r="L121" s="303">
        <f>Taulukko13[[#This Row],[Siirtyvät kustannukset (TPA21+TA22)]]-Taulukko13[[#This Row],[Siirtyvät tulot ml. verokust. alenema ja tasauksen neutralisointi ]]</f>
        <v>-22569511.140131354</v>
      </c>
      <c r="M121" s="298">
        <f>Taulukko13[[#This Row],[Siirtyvien kustannusten ja tulojen erotus]]*$M$3</f>
        <v>13541706.684078809</v>
      </c>
      <c r="N121" s="298">
        <f>$N$3*Taulukko13[[#This Row],[Asukasluku 31.12.2020]]</f>
        <v>-31313.853532706045</v>
      </c>
      <c r="O121" s="303">
        <v>13510392.830545874</v>
      </c>
    </row>
    <row r="122" spans="1:15" x14ac:dyDescent="0.2">
      <c r="A122">
        <v>399</v>
      </c>
      <c r="B122" t="s">
        <v>137</v>
      </c>
      <c r="C122" s="298">
        <v>7996</v>
      </c>
      <c r="D122" s="299">
        <v>30365075.530890677</v>
      </c>
      <c r="E122" s="298">
        <v>7716838.101111101</v>
      </c>
      <c r="F122" s="298">
        <v>396997.86549999996</v>
      </c>
      <c r="G122" s="298">
        <v>3132600.5596085875</v>
      </c>
      <c r="H122" s="298">
        <v>17379747.064831436</v>
      </c>
      <c r="I122" s="298">
        <v>78799.556183985056</v>
      </c>
      <c r="J122" s="298">
        <v>-1196098.8525337006</v>
      </c>
      <c r="K122" s="299">
        <f t="shared" si="2"/>
        <v>29743482.887400839</v>
      </c>
      <c r="L122" s="303">
        <f>Taulukko13[[#This Row],[Siirtyvät kustannukset (TPA21+TA22)]]-Taulukko13[[#This Row],[Siirtyvät tulot ml. verokust. alenema ja tasauksen neutralisointi ]]</f>
        <v>621592.64348983765</v>
      </c>
      <c r="M122" s="298">
        <f>Taulukko13[[#This Row],[Siirtyvien kustannusten ja tulojen erotus]]*$M$3</f>
        <v>-372955.58609390253</v>
      </c>
      <c r="N122" s="298">
        <f>$N$3*Taulukko13[[#This Row],[Asukasluku 31.12.2020]]</f>
        <v>-2086.8246836871376</v>
      </c>
      <c r="O122" s="303">
        <v>-375042.4107776052</v>
      </c>
    </row>
    <row r="123" spans="1:15" x14ac:dyDescent="0.2">
      <c r="A123">
        <v>400</v>
      </c>
      <c r="B123" t="s">
        <v>138</v>
      </c>
      <c r="C123" s="298">
        <v>8468</v>
      </c>
      <c r="D123" s="299">
        <v>32400158.891339924</v>
      </c>
      <c r="E123" s="298">
        <v>10630824.650658021</v>
      </c>
      <c r="F123" s="298">
        <v>958256.8489999997</v>
      </c>
      <c r="G123" s="298">
        <v>3832553.3520827922</v>
      </c>
      <c r="H123" s="298">
        <v>16423748.863957068</v>
      </c>
      <c r="I123" s="298">
        <v>77049.78279974527</v>
      </c>
      <c r="J123" s="298">
        <v>-2460143.1360710091</v>
      </c>
      <c r="K123" s="299">
        <f t="shared" si="2"/>
        <v>34228477.068969145</v>
      </c>
      <c r="L123" s="303">
        <f>Taulukko13[[#This Row],[Siirtyvät kustannukset (TPA21+TA22)]]-Taulukko13[[#This Row],[Siirtyvät tulot ml. verokust. alenema ja tasauksen neutralisointi ]]</f>
        <v>-1828318.1776292212</v>
      </c>
      <c r="M123" s="298">
        <f>Taulukko13[[#This Row],[Siirtyvien kustannusten ja tulojen erotus]]*$M$3</f>
        <v>1096990.9065775324</v>
      </c>
      <c r="N123" s="298">
        <f>$N$3*Taulukko13[[#This Row],[Asukasluku 31.12.2020]]</f>
        <v>-2210.0089321489099</v>
      </c>
      <c r="O123" s="303">
        <v>1094780.8976453673</v>
      </c>
    </row>
    <row r="124" spans="1:15" x14ac:dyDescent="0.2">
      <c r="A124">
        <v>402</v>
      </c>
      <c r="B124" t="s">
        <v>139</v>
      </c>
      <c r="C124" s="298">
        <v>9358</v>
      </c>
      <c r="D124" s="299">
        <v>43599849.285096027</v>
      </c>
      <c r="E124" s="298">
        <v>16856319.123577844</v>
      </c>
      <c r="F124" s="298">
        <v>730568.91639999999</v>
      </c>
      <c r="G124" s="298">
        <v>4355887.3139547594</v>
      </c>
      <c r="H124" s="298">
        <v>16135135.26235836</v>
      </c>
      <c r="I124" s="298">
        <v>74761.156174825228</v>
      </c>
      <c r="J124" s="298">
        <v>-4324519.092848693</v>
      </c>
      <c r="K124" s="299">
        <f t="shared" si="2"/>
        <v>42327668.552964836</v>
      </c>
      <c r="L124" s="303">
        <f>Taulukko13[[#This Row],[Siirtyvät kustannukset (TPA21+TA22)]]-Taulukko13[[#This Row],[Siirtyvät tulot ml. verokust. alenema ja tasauksen neutralisointi ]]</f>
        <v>1272180.7321311906</v>
      </c>
      <c r="M124" s="298">
        <f>Taulukko13[[#This Row],[Siirtyvien kustannusten ja tulojen erotus]]*$M$3</f>
        <v>-763308.43927871424</v>
      </c>
      <c r="N124" s="298">
        <f>$N$3*Taulukko13[[#This Row],[Asukasluku 31.12.2020]]</f>
        <v>-2442.2843159009799</v>
      </c>
      <c r="O124" s="303">
        <v>-765750.7235946334</v>
      </c>
    </row>
    <row r="125" spans="1:15" x14ac:dyDescent="0.2">
      <c r="A125">
        <v>403</v>
      </c>
      <c r="B125" t="s">
        <v>140</v>
      </c>
      <c r="C125" s="298">
        <v>2925</v>
      </c>
      <c r="D125" s="299">
        <v>14220135.467437269</v>
      </c>
      <c r="E125" s="298">
        <v>7022542.1195418928</v>
      </c>
      <c r="F125" s="298">
        <v>266045.83749999991</v>
      </c>
      <c r="G125" s="298">
        <v>1546603.8213366801</v>
      </c>
      <c r="H125" s="298">
        <v>4908565.5738360221</v>
      </c>
      <c r="I125" s="298">
        <v>22937.668523450015</v>
      </c>
      <c r="J125" s="298">
        <v>-1538239.3083666496</v>
      </c>
      <c r="K125" s="299">
        <f t="shared" si="2"/>
        <v>15259058.992057793</v>
      </c>
      <c r="L125" s="303">
        <f>Taulukko13[[#This Row],[Siirtyvät kustannukset (TPA21+TA22)]]-Taulukko13[[#This Row],[Siirtyvät tulot ml. verokust. alenema ja tasauksen neutralisointi ]]</f>
        <v>-1038923.5246205237</v>
      </c>
      <c r="M125" s="298">
        <f>Taulukko13[[#This Row],[Siirtyvien kustannusten ja tulojen erotus]]*$M$3</f>
        <v>623354.11477231409</v>
      </c>
      <c r="N125" s="298">
        <f>$N$3*Taulukko13[[#This Row],[Asukasluku 31.12.2020]]</f>
        <v>-763.37696345483721</v>
      </c>
      <c r="O125" s="303">
        <v>622590.73780885374</v>
      </c>
    </row>
    <row r="126" spans="1:15" x14ac:dyDescent="0.2">
      <c r="A126">
        <v>405</v>
      </c>
      <c r="B126" t="s">
        <v>141</v>
      </c>
      <c r="C126" s="298">
        <v>72662</v>
      </c>
      <c r="D126" s="299">
        <v>277224892.0542866</v>
      </c>
      <c r="E126" s="298">
        <v>75601717.783118635</v>
      </c>
      <c r="F126" s="298">
        <v>9112191.1975999996</v>
      </c>
      <c r="G126" s="298">
        <v>26478835.266562123</v>
      </c>
      <c r="H126" s="298">
        <v>161038760.49699354</v>
      </c>
      <c r="I126" s="298">
        <v>754233.66484488745</v>
      </c>
      <c r="J126" s="298">
        <v>-3599838.2915487299</v>
      </c>
      <c r="K126" s="299">
        <f t="shared" si="2"/>
        <v>275077109.37097818</v>
      </c>
      <c r="L126" s="303">
        <f>Taulukko13[[#This Row],[Siirtyvät kustannukset (TPA21+TA22)]]-Taulukko13[[#This Row],[Siirtyvät tulot ml. verokust. alenema ja tasauksen neutralisointi ]]</f>
        <v>2147782.6833084226</v>
      </c>
      <c r="M126" s="298">
        <f>Taulukko13[[#This Row],[Siirtyvien kustannusten ja tulojen erotus]]*$M$3</f>
        <v>-1288669.6099850533</v>
      </c>
      <c r="N126" s="298">
        <f>$N$3*Taulukko13[[#This Row],[Asukasluku 31.12.2020]]</f>
        <v>-18963.588690104403</v>
      </c>
      <c r="O126" s="303">
        <v>-1307633.1986752984</v>
      </c>
    </row>
    <row r="127" spans="1:15" x14ac:dyDescent="0.2">
      <c r="A127">
        <v>407</v>
      </c>
      <c r="B127" t="s">
        <v>142</v>
      </c>
      <c r="C127" s="298">
        <v>2621</v>
      </c>
      <c r="D127" s="299">
        <v>11081400.073035877</v>
      </c>
      <c r="E127" s="298">
        <v>4228586.5851089405</v>
      </c>
      <c r="F127" s="298">
        <v>243367.38810000004</v>
      </c>
      <c r="G127" s="298">
        <v>1339165.4883140514</v>
      </c>
      <c r="H127" s="298">
        <v>4604053.8176923823</v>
      </c>
      <c r="I127" s="298">
        <v>21487.321843805956</v>
      </c>
      <c r="J127" s="298">
        <v>-1009328.8810451214</v>
      </c>
      <c r="K127" s="299">
        <f t="shared" si="2"/>
        <v>11403014.838416688</v>
      </c>
      <c r="L127" s="303">
        <f>Taulukko13[[#This Row],[Siirtyvät kustannukset (TPA21+TA22)]]-Taulukko13[[#This Row],[Siirtyvät tulot ml. verokust. alenema ja tasauksen neutralisointi ]]</f>
        <v>-321614.76538081095</v>
      </c>
      <c r="M127" s="298">
        <f>Taulukko13[[#This Row],[Siirtyvien kustannusten ja tulojen erotus]]*$M$3</f>
        <v>192968.85922848652</v>
      </c>
      <c r="N127" s="298">
        <f>$N$3*Taulukko13[[#This Row],[Asukasluku 31.12.2020]]</f>
        <v>-684.03795597098406</v>
      </c>
      <c r="O127" s="303">
        <v>192284.82127251051</v>
      </c>
    </row>
    <row r="128" spans="1:15" x14ac:dyDescent="0.2">
      <c r="A128">
        <v>408</v>
      </c>
      <c r="B128" t="s">
        <v>143</v>
      </c>
      <c r="C128" s="298">
        <v>14221</v>
      </c>
      <c r="D128" s="299">
        <v>57447121.124084227</v>
      </c>
      <c r="E128" s="298">
        <v>19224885.533649314</v>
      </c>
      <c r="F128" s="298">
        <v>1147387.2018999998</v>
      </c>
      <c r="G128" s="298">
        <v>5978049.5677631125</v>
      </c>
      <c r="H128" s="298">
        <v>27379984.105000772</v>
      </c>
      <c r="I128" s="298">
        <v>126454.20783666601</v>
      </c>
      <c r="J128" s="298">
        <v>-4586111.3690448394</v>
      </c>
      <c r="K128" s="299">
        <f t="shared" si="2"/>
        <v>58189963.569521375</v>
      </c>
      <c r="L128" s="303">
        <f>Taulukko13[[#This Row],[Siirtyvät kustannukset (TPA21+TA22)]]-Taulukko13[[#This Row],[Siirtyvät tulot ml. verokust. alenema ja tasauksen neutralisointi ]]</f>
        <v>-742842.44543714821</v>
      </c>
      <c r="M128" s="298">
        <f>Taulukko13[[#This Row],[Siirtyvien kustannusten ja tulojen erotus]]*$M$3</f>
        <v>445705.46726228885</v>
      </c>
      <c r="N128" s="298">
        <f>$N$3*Taulukko13[[#This Row],[Asukasluku 31.12.2020]]</f>
        <v>-3711.4474520653812</v>
      </c>
      <c r="O128" s="303">
        <v>441994.01981019601</v>
      </c>
    </row>
    <row r="129" spans="1:15" x14ac:dyDescent="0.2">
      <c r="A129">
        <v>410</v>
      </c>
      <c r="B129" t="s">
        <v>144</v>
      </c>
      <c r="C129" s="298">
        <v>18823</v>
      </c>
      <c r="D129" s="299">
        <v>65922022.482761919</v>
      </c>
      <c r="E129" s="298">
        <v>13550104.973530952</v>
      </c>
      <c r="F129" s="298">
        <v>1190749.0684000002</v>
      </c>
      <c r="G129" s="298">
        <v>6386920.8506630352</v>
      </c>
      <c r="H129" s="298">
        <v>38325983.127019122</v>
      </c>
      <c r="I129" s="298">
        <v>175167.10573527726</v>
      </c>
      <c r="J129" s="298">
        <v>-4645550.6137756491</v>
      </c>
      <c r="K129" s="299">
        <f t="shared" si="2"/>
        <v>63924141.527653478</v>
      </c>
      <c r="L129" s="303">
        <f>Taulukko13[[#This Row],[Siirtyvät kustannukset (TPA21+TA22)]]-Taulukko13[[#This Row],[Siirtyvät tulot ml. verokust. alenema ja tasauksen neutralisointi ]]</f>
        <v>1997880.9551084414</v>
      </c>
      <c r="M129" s="298">
        <f>Taulukko13[[#This Row],[Siirtyvien kustannusten ja tulojen erotus]]*$M$3</f>
        <v>-1198728.5730650646</v>
      </c>
      <c r="N129" s="298">
        <f>$N$3*Taulukko13[[#This Row],[Asukasluku 31.12.2020]]</f>
        <v>-4912.4938745676582</v>
      </c>
      <c r="O129" s="303">
        <v>-1203641.066939669</v>
      </c>
    </row>
    <row r="130" spans="1:15" x14ac:dyDescent="0.2">
      <c r="A130">
        <v>416</v>
      </c>
      <c r="B130" t="s">
        <v>145</v>
      </c>
      <c r="C130" s="298">
        <v>2964</v>
      </c>
      <c r="D130" s="299">
        <v>11760276.812780395</v>
      </c>
      <c r="E130" s="298">
        <v>3150866.5411846847</v>
      </c>
      <c r="F130" s="298">
        <v>159142.85809999995</v>
      </c>
      <c r="G130" s="298">
        <v>1227520.637604512</v>
      </c>
      <c r="H130" s="298">
        <v>5873510.1423818162</v>
      </c>
      <c r="I130" s="298">
        <v>26741.137419306488</v>
      </c>
      <c r="J130" s="298">
        <v>-836022.01351087401</v>
      </c>
      <c r="K130" s="299">
        <f t="shared" si="2"/>
        <v>11220321.05536258</v>
      </c>
      <c r="L130" s="303">
        <f>Taulukko13[[#This Row],[Siirtyvät kustannukset (TPA21+TA22)]]-Taulukko13[[#This Row],[Siirtyvät tulot ml. verokust. alenema ja tasauksen neutralisointi ]]</f>
        <v>539955.75741781481</v>
      </c>
      <c r="M130" s="298">
        <f>Taulukko13[[#This Row],[Siirtyvien kustannusten ja tulojen erotus]]*$M$3</f>
        <v>-323973.45445068879</v>
      </c>
      <c r="N130" s="298">
        <f>$N$3*Taulukko13[[#This Row],[Asukasluku 31.12.2020]]</f>
        <v>-773.55532296756837</v>
      </c>
      <c r="O130" s="303">
        <v>-324747.00977366214</v>
      </c>
    </row>
    <row r="131" spans="1:15" x14ac:dyDescent="0.2">
      <c r="A131">
        <v>418</v>
      </c>
      <c r="B131" t="s">
        <v>146</v>
      </c>
      <c r="C131" s="298">
        <v>23828</v>
      </c>
      <c r="D131" s="299">
        <v>69892142.337671503</v>
      </c>
      <c r="E131" s="298">
        <v>6320536.4161999337</v>
      </c>
      <c r="F131" s="298">
        <v>2029487.1507999999</v>
      </c>
      <c r="G131" s="298">
        <v>6628227.2991883596</v>
      </c>
      <c r="H131" s="298">
        <v>59526045.709266648</v>
      </c>
      <c r="I131" s="298">
        <v>272859.21517418791</v>
      </c>
      <c r="J131" s="298">
        <v>2858141.4237336447</v>
      </c>
      <c r="K131" s="299">
        <f t="shared" si="2"/>
        <v>71373295.936547101</v>
      </c>
      <c r="L131" s="303">
        <f>Taulukko13[[#This Row],[Siirtyvät kustannukset (TPA21+TA22)]]-Taulukko13[[#This Row],[Siirtyvät tulot ml. verokust. alenema ja tasauksen neutralisointi ]]</f>
        <v>-1481153.5988755971</v>
      </c>
      <c r="M131" s="298">
        <f>Taulukko13[[#This Row],[Siirtyvien kustannusten ja tulojen erotus]]*$M$3</f>
        <v>888692.15932535811</v>
      </c>
      <c r="N131" s="298">
        <f>$N$3*Taulukko13[[#This Row],[Asukasluku 31.12.2020]]</f>
        <v>-6218.7166787014903</v>
      </c>
      <c r="O131" s="303">
        <v>882473.44264661067</v>
      </c>
    </row>
    <row r="132" spans="1:15" x14ac:dyDescent="0.2">
      <c r="A132">
        <v>420</v>
      </c>
      <c r="B132" t="s">
        <v>147</v>
      </c>
      <c r="C132" s="298">
        <v>9402</v>
      </c>
      <c r="D132" s="299">
        <v>43145304.854106449</v>
      </c>
      <c r="E132" s="298">
        <v>19177515.297065988</v>
      </c>
      <c r="F132" s="298">
        <v>1100105.5328000002</v>
      </c>
      <c r="G132" s="298">
        <v>4028934.3776411451</v>
      </c>
      <c r="H132" s="298">
        <v>18795904.386577677</v>
      </c>
      <c r="I132" s="298">
        <v>88193.691118562652</v>
      </c>
      <c r="J132" s="298">
        <v>-2041035.815467865</v>
      </c>
      <c r="K132" s="299">
        <f t="shared" si="2"/>
        <v>45055301.718434118</v>
      </c>
      <c r="L132" s="303">
        <f>Taulukko13[[#This Row],[Siirtyvät kustannukset (TPA21+TA22)]]-Taulukko13[[#This Row],[Siirtyvät tulot ml. verokust. alenema ja tasauksen neutralisointi ]]</f>
        <v>-1909996.8643276691</v>
      </c>
      <c r="M132" s="298">
        <f>Taulukko13[[#This Row],[Siirtyvien kustannusten ja tulojen erotus]]*$M$3</f>
        <v>1145998.1185966013</v>
      </c>
      <c r="N132" s="298">
        <f>$N$3*Taulukko13[[#This Row],[Asukasluku 31.12.2020]]</f>
        <v>-2453.7675932999587</v>
      </c>
      <c r="O132" s="303">
        <v>1143544.3510032834</v>
      </c>
    </row>
    <row r="133" spans="1:15" x14ac:dyDescent="0.2">
      <c r="A133">
        <v>421</v>
      </c>
      <c r="B133" t="s">
        <v>148</v>
      </c>
      <c r="C133" s="298">
        <v>722</v>
      </c>
      <c r="D133" s="299">
        <v>3095994.4685514919</v>
      </c>
      <c r="E133" s="298">
        <v>1456743.7918463831</v>
      </c>
      <c r="F133" s="298">
        <v>172240.10340000002</v>
      </c>
      <c r="G133" s="298">
        <v>394693.18713263457</v>
      </c>
      <c r="H133" s="298">
        <v>1130147.1508382424</v>
      </c>
      <c r="I133" s="298">
        <v>5773.1343964183761</v>
      </c>
      <c r="J133" s="298">
        <v>-298998.79983878625</v>
      </c>
      <c r="K133" s="299">
        <f t="shared" si="2"/>
        <v>3447049.8986596279</v>
      </c>
      <c r="L133" s="303">
        <f>Taulukko13[[#This Row],[Siirtyvät kustannukset (TPA21+TA22)]]-Taulukko13[[#This Row],[Siirtyvät tulot ml. verokust. alenema ja tasauksen neutralisointi ]]</f>
        <v>-351055.43010813603</v>
      </c>
      <c r="M133" s="298">
        <f>Taulukko13[[#This Row],[Siirtyvien kustannusten ja tulojen erotus]]*$M$3</f>
        <v>210633.25806488158</v>
      </c>
      <c r="N133" s="298">
        <f>$N$3*Taulukko13[[#This Row],[Asukasluku 31.12.2020]]</f>
        <v>-188.43014277415125</v>
      </c>
      <c r="O133" s="303">
        <v>210444.82792210605</v>
      </c>
    </row>
    <row r="134" spans="1:15" x14ac:dyDescent="0.2">
      <c r="A134">
        <v>422</v>
      </c>
      <c r="B134" t="s">
        <v>149</v>
      </c>
      <c r="C134" s="298">
        <v>10719</v>
      </c>
      <c r="D134" s="299">
        <v>54335137.391176403</v>
      </c>
      <c r="E134" s="298">
        <v>28220733.960997742</v>
      </c>
      <c r="F134" s="298">
        <v>1672317.3817000003</v>
      </c>
      <c r="G134" s="298">
        <v>4794467.6466328194</v>
      </c>
      <c r="H134" s="298">
        <v>19657512.233107284</v>
      </c>
      <c r="I134" s="298">
        <v>94549.430377381141</v>
      </c>
      <c r="J134" s="298">
        <v>-3482509.1524311709</v>
      </c>
      <c r="K134" s="299">
        <f t="shared" si="2"/>
        <v>57732990.944491632</v>
      </c>
      <c r="L134" s="303">
        <f>Taulukko13[[#This Row],[Siirtyvät kustannukset (TPA21+TA22)]]-Taulukko13[[#This Row],[Siirtyvät tulot ml. verokust. alenema ja tasauksen neutralisointi ]]</f>
        <v>-3397853.5533152297</v>
      </c>
      <c r="M134" s="298">
        <f>Taulukko13[[#This Row],[Siirtyvien kustannusten ja tulojen erotus]]*$M$3</f>
        <v>2038712.1319891373</v>
      </c>
      <c r="N134" s="298">
        <f>$N$3*Taulukko13[[#This Row],[Asukasluku 31.12.2020]]</f>
        <v>-2797.4829645375726</v>
      </c>
      <c r="O134" s="303">
        <v>2035914.6490245794</v>
      </c>
    </row>
    <row r="135" spans="1:15" x14ac:dyDescent="0.2">
      <c r="A135">
        <v>423</v>
      </c>
      <c r="B135" t="s">
        <v>150</v>
      </c>
      <c r="C135" s="298">
        <v>20146</v>
      </c>
      <c r="D135" s="299">
        <v>64710178.467590339</v>
      </c>
      <c r="E135" s="298">
        <v>10187000.145410141</v>
      </c>
      <c r="F135" s="298">
        <v>1769453.6162999999</v>
      </c>
      <c r="G135" s="298">
        <v>5866076.259571082</v>
      </c>
      <c r="H135" s="298">
        <v>50741339.363425925</v>
      </c>
      <c r="I135" s="298">
        <v>232766.30214856632</v>
      </c>
      <c r="J135" s="298">
        <v>2475439.919952848</v>
      </c>
      <c r="K135" s="299">
        <f t="shared" ref="K135:K198" si="3">E135+F135+G135+H135-I135-J135</f>
        <v>65855663.16260574</v>
      </c>
      <c r="L135" s="303">
        <f>Taulukko13[[#This Row],[Siirtyvät kustannukset (TPA21+TA22)]]-Taulukko13[[#This Row],[Siirtyvät tulot ml. verokust. alenema ja tasauksen neutralisointi ]]</f>
        <v>-1145484.6950154006</v>
      </c>
      <c r="M135" s="298">
        <f>Taulukko13[[#This Row],[Siirtyvien kustannusten ja tulojen erotus]]*$M$3</f>
        <v>687290.81700924027</v>
      </c>
      <c r="N135" s="298">
        <f>$N$3*Taulukko13[[#This Row],[Asukasluku 31.12.2020]]</f>
        <v>-5257.7751472687696</v>
      </c>
      <c r="O135" s="303">
        <v>682033.04186193272</v>
      </c>
    </row>
    <row r="136" spans="1:15" x14ac:dyDescent="0.2">
      <c r="A136">
        <v>425</v>
      </c>
      <c r="B136" t="s">
        <v>151</v>
      </c>
      <c r="C136" s="298">
        <v>10238</v>
      </c>
      <c r="D136" s="299">
        <v>30543462.739927363</v>
      </c>
      <c r="E136" s="298">
        <v>1020988.5672903769</v>
      </c>
      <c r="F136" s="298">
        <v>420371.25510000007</v>
      </c>
      <c r="G136" s="298">
        <v>2818192.1506629642</v>
      </c>
      <c r="H136" s="298">
        <v>20196105.327173252</v>
      </c>
      <c r="I136" s="298">
        <v>91387.327158457716</v>
      </c>
      <c r="J136" s="298">
        <v>-3222529.4192461711</v>
      </c>
      <c r="K136" s="299">
        <f t="shared" si="3"/>
        <v>27586799.392314304</v>
      </c>
      <c r="L136" s="303">
        <f>Taulukko13[[#This Row],[Siirtyvät kustannukset (TPA21+TA22)]]-Taulukko13[[#This Row],[Siirtyvät tulot ml. verokust. alenema ja tasauksen neutralisointi ]]</f>
        <v>2956663.347613059</v>
      </c>
      <c r="M136" s="298">
        <f>Taulukko13[[#This Row],[Siirtyvien kustannusten ja tulojen erotus]]*$M$3</f>
        <v>-1773998.008567835</v>
      </c>
      <c r="N136" s="298">
        <f>$N$3*Taulukko13[[#This Row],[Asukasluku 31.12.2020]]</f>
        <v>-2671.9498638805549</v>
      </c>
      <c r="O136" s="303">
        <v>-1776669.9584317359</v>
      </c>
    </row>
    <row r="137" spans="1:15" x14ac:dyDescent="0.2">
      <c r="A137">
        <v>426</v>
      </c>
      <c r="B137" t="s">
        <v>152</v>
      </c>
      <c r="C137" s="298">
        <v>11994</v>
      </c>
      <c r="D137" s="299">
        <v>45012378.454174422</v>
      </c>
      <c r="E137" s="298">
        <v>12270803.685356915</v>
      </c>
      <c r="F137" s="298">
        <v>641716.98009999981</v>
      </c>
      <c r="G137" s="298">
        <v>4949635.5730366418</v>
      </c>
      <c r="H137" s="298">
        <v>22611741.738946009</v>
      </c>
      <c r="I137" s="298">
        <v>103076.36375414203</v>
      </c>
      <c r="J137" s="298">
        <v>-4313133.3516194317</v>
      </c>
      <c r="K137" s="299">
        <f t="shared" si="3"/>
        <v>44683954.965304859</v>
      </c>
      <c r="L137" s="303">
        <f>Taulukko13[[#This Row],[Siirtyvät kustannukset (TPA21+TA22)]]-Taulukko13[[#This Row],[Siirtyvät tulot ml. verokust. alenema ja tasauksen neutralisointi ]]</f>
        <v>328423.48886956275</v>
      </c>
      <c r="M137" s="298">
        <f>Taulukko13[[#This Row],[Siirtyvien kustannusten ja tulojen erotus]]*$M$3</f>
        <v>-197054.0933217376</v>
      </c>
      <c r="N137" s="298">
        <f>$N$3*Taulukko13[[#This Row],[Asukasluku 31.12.2020]]</f>
        <v>-3130.2370255307069</v>
      </c>
      <c r="O137" s="303">
        <v>-200184.33034729151</v>
      </c>
    </row>
    <row r="138" spans="1:15" x14ac:dyDescent="0.2">
      <c r="A138">
        <v>430</v>
      </c>
      <c r="B138" t="s">
        <v>153</v>
      </c>
      <c r="C138" s="298">
        <v>15770</v>
      </c>
      <c r="D138" s="299">
        <v>69904360.589861482</v>
      </c>
      <c r="E138" s="298">
        <v>27962574.602222554</v>
      </c>
      <c r="F138" s="298">
        <v>1632641.6557999998</v>
      </c>
      <c r="G138" s="298">
        <v>7196540.5416531758</v>
      </c>
      <c r="H138" s="298">
        <v>29749859.075337756</v>
      </c>
      <c r="I138" s="298">
        <v>139110.23301784732</v>
      </c>
      <c r="J138" s="298">
        <v>-5075514.8195533892</v>
      </c>
      <c r="K138" s="299">
        <f t="shared" si="3"/>
        <v>71478020.461549029</v>
      </c>
      <c r="L138" s="303">
        <f>Taulukko13[[#This Row],[Siirtyvät kustannukset (TPA21+TA22)]]-Taulukko13[[#This Row],[Siirtyvät tulot ml. verokust. alenema ja tasauksen neutralisointi ]]</f>
        <v>-1573659.8716875464</v>
      </c>
      <c r="M138" s="298">
        <f>Taulukko13[[#This Row],[Siirtyvien kustannusten ja tulojen erotus]]*$M$3</f>
        <v>944195.92301252764</v>
      </c>
      <c r="N138" s="298">
        <f>$N$3*Taulukko13[[#This Row],[Asukasluku 31.12.2020]]</f>
        <v>-4115.7110132248827</v>
      </c>
      <c r="O138" s="303">
        <v>940080.21199927235</v>
      </c>
    </row>
    <row r="139" spans="1:15" x14ac:dyDescent="0.2">
      <c r="A139">
        <v>433</v>
      </c>
      <c r="B139" t="s">
        <v>154</v>
      </c>
      <c r="C139" s="298">
        <v>7853</v>
      </c>
      <c r="D139" s="299">
        <v>28099638.309220582</v>
      </c>
      <c r="E139" s="298">
        <v>7979693.0177320056</v>
      </c>
      <c r="F139" s="298">
        <v>755271.07480000029</v>
      </c>
      <c r="G139" s="298">
        <v>3424816.650655312</v>
      </c>
      <c r="H139" s="298">
        <v>15871410.676300541</v>
      </c>
      <c r="I139" s="298">
        <v>73701.633675556077</v>
      </c>
      <c r="J139" s="298">
        <v>-1688228.8306755221</v>
      </c>
      <c r="K139" s="299">
        <f t="shared" si="3"/>
        <v>29645718.616487823</v>
      </c>
      <c r="L139" s="303">
        <f>Taulukko13[[#This Row],[Siirtyvät kustannukset (TPA21+TA22)]]-Taulukko13[[#This Row],[Siirtyvät tulot ml. verokust. alenema ja tasauksen neutralisointi ]]</f>
        <v>-1546080.3072672412</v>
      </c>
      <c r="M139" s="298">
        <f>Taulukko13[[#This Row],[Siirtyvien kustannusten ja tulojen erotus]]*$M$3</f>
        <v>927648.18436034454</v>
      </c>
      <c r="N139" s="298">
        <f>$N$3*Taulukko13[[#This Row],[Asukasluku 31.12.2020]]</f>
        <v>-2049.5040321404567</v>
      </c>
      <c r="O139" s="303">
        <v>925598.68032818905</v>
      </c>
    </row>
    <row r="140" spans="1:15" x14ac:dyDescent="0.2">
      <c r="A140">
        <v>434</v>
      </c>
      <c r="B140" t="s">
        <v>155</v>
      </c>
      <c r="C140" s="298">
        <v>14745</v>
      </c>
      <c r="D140" s="299">
        <v>57197141.028732643</v>
      </c>
      <c r="E140" s="298">
        <v>19906003.01852126</v>
      </c>
      <c r="F140" s="298">
        <v>2320143.0707999999</v>
      </c>
      <c r="G140" s="298">
        <v>6044917.9215632202</v>
      </c>
      <c r="H140" s="298">
        <v>32084997.303014331</v>
      </c>
      <c r="I140" s="298">
        <v>152508.78619957383</v>
      </c>
      <c r="J140" s="298">
        <v>-1586717.8059376541</v>
      </c>
      <c r="K140" s="299">
        <f t="shared" si="3"/>
        <v>61790270.333636887</v>
      </c>
      <c r="L140" s="303">
        <f>Taulukko13[[#This Row],[Siirtyvät kustannukset (TPA21+TA22)]]-Taulukko13[[#This Row],[Siirtyvät tulot ml. verokust. alenema ja tasauksen neutralisointi ]]</f>
        <v>-4593129.3049042448</v>
      </c>
      <c r="M140" s="298">
        <f>Taulukko13[[#This Row],[Siirtyvien kustannusten ja tulojen erotus]]*$M$3</f>
        <v>2755877.5829425463</v>
      </c>
      <c r="N140" s="298">
        <f>$N$3*Taulukko13[[#This Row],[Asukasluku 31.12.2020]]</f>
        <v>-3848.2028465441281</v>
      </c>
      <c r="O140" s="303">
        <v>2752029.3800959741</v>
      </c>
    </row>
    <row r="141" spans="1:15" x14ac:dyDescent="0.2">
      <c r="A141">
        <v>435</v>
      </c>
      <c r="B141" t="s">
        <v>156</v>
      </c>
      <c r="C141" s="298">
        <v>699</v>
      </c>
      <c r="D141" s="299">
        <v>3356623.6604126841</v>
      </c>
      <c r="E141" s="298">
        <v>1723127.7495159425</v>
      </c>
      <c r="F141" s="298">
        <v>118254.54079999999</v>
      </c>
      <c r="G141" s="298">
        <v>351301.45851657999</v>
      </c>
      <c r="H141" s="298">
        <v>1293790.1916988224</v>
      </c>
      <c r="I141" s="298">
        <v>6259.2166714947962</v>
      </c>
      <c r="J141" s="298">
        <v>-178409.4092856202</v>
      </c>
      <c r="K141" s="299">
        <f t="shared" si="3"/>
        <v>3658624.1331454706</v>
      </c>
      <c r="L141" s="303">
        <f>Taulukko13[[#This Row],[Siirtyvät kustannukset (TPA21+TA22)]]-Taulukko13[[#This Row],[Siirtyvät tulot ml. verokust. alenema ja tasauksen neutralisointi ]]</f>
        <v>-302000.47273278655</v>
      </c>
      <c r="M141" s="298">
        <f>Taulukko13[[#This Row],[Siirtyvien kustannusten ja tulojen erotus]]*$M$3</f>
        <v>181200.28363967189</v>
      </c>
      <c r="N141" s="298">
        <f>$N$3*Taulukko13[[#This Row],[Asukasluku 31.12.2020]]</f>
        <v>-182.42752049741236</v>
      </c>
      <c r="O141" s="303">
        <v>181017.85611917317</v>
      </c>
    </row>
    <row r="142" spans="1:15" x14ac:dyDescent="0.2">
      <c r="A142">
        <v>436</v>
      </c>
      <c r="B142" t="s">
        <v>157</v>
      </c>
      <c r="C142" s="298">
        <v>2036</v>
      </c>
      <c r="D142" s="299">
        <v>6429615.4180347631</v>
      </c>
      <c r="E142" s="298">
        <v>1575218.302241547</v>
      </c>
      <c r="F142" s="298">
        <v>78886.742199999979</v>
      </c>
      <c r="G142" s="298">
        <v>758717.52199987706</v>
      </c>
      <c r="H142" s="298">
        <v>3356510.610823743</v>
      </c>
      <c r="I142" s="298">
        <v>15228.19772657113</v>
      </c>
      <c r="J142" s="298">
        <v>-1084310.6936620006</v>
      </c>
      <c r="K142" s="299">
        <f t="shared" si="3"/>
        <v>6838415.6732005971</v>
      </c>
      <c r="L142" s="303">
        <f>Taulukko13[[#This Row],[Siirtyvät kustannukset (TPA21+TA22)]]-Taulukko13[[#This Row],[Siirtyvät tulot ml. verokust. alenema ja tasauksen neutralisointi ]]</f>
        <v>-408800.25516583398</v>
      </c>
      <c r="M142" s="298">
        <f>Taulukko13[[#This Row],[Siirtyvien kustannusten ja tulojen erotus]]*$M$3</f>
        <v>245280.15309950034</v>
      </c>
      <c r="N142" s="298">
        <f>$N$3*Taulukko13[[#This Row],[Asukasluku 31.12.2020]]</f>
        <v>-531.36256328001662</v>
      </c>
      <c r="O142" s="303">
        <v>244748.79053621643</v>
      </c>
    </row>
    <row r="143" spans="1:15" x14ac:dyDescent="0.2">
      <c r="A143">
        <v>440</v>
      </c>
      <c r="B143" t="s">
        <v>158</v>
      </c>
      <c r="C143" s="298">
        <v>5534</v>
      </c>
      <c r="D143" s="299">
        <v>18292512.181361973</v>
      </c>
      <c r="E143" s="298">
        <v>1502375.9931710921</v>
      </c>
      <c r="F143" s="298">
        <v>190356.75160000002</v>
      </c>
      <c r="G143" s="298">
        <v>1777570.4334890232</v>
      </c>
      <c r="H143" s="298">
        <v>10410095.180434663</v>
      </c>
      <c r="I143" s="298">
        <v>46988.96850169434</v>
      </c>
      <c r="J143" s="298">
        <v>-2057749.2841420211</v>
      </c>
      <c r="K143" s="299">
        <f t="shared" si="3"/>
        <v>15891158.674335105</v>
      </c>
      <c r="L143" s="303">
        <f>Taulukko13[[#This Row],[Siirtyvät kustannukset (TPA21+TA22)]]-Taulukko13[[#This Row],[Siirtyvät tulot ml. verokust. alenema ja tasauksen neutralisointi ]]</f>
        <v>2401353.5070268679</v>
      </c>
      <c r="M143" s="298">
        <f>Taulukko13[[#This Row],[Siirtyvien kustannusten ja tulojen erotus]]*$M$3</f>
        <v>-1440812.1042161204</v>
      </c>
      <c r="N143" s="298">
        <f>$N$3*Taulukko13[[#This Row],[Asukasluku 31.12.2020]]</f>
        <v>-1444.283116498827</v>
      </c>
      <c r="O143" s="303">
        <v>-1442256.3873326301</v>
      </c>
    </row>
    <row r="144" spans="1:15" x14ac:dyDescent="0.2">
      <c r="A144">
        <v>441</v>
      </c>
      <c r="B144" t="s">
        <v>159</v>
      </c>
      <c r="C144" s="298">
        <v>4543</v>
      </c>
      <c r="D144" s="299">
        <v>22622681.417131651</v>
      </c>
      <c r="E144" s="298">
        <v>8856403.7630863376</v>
      </c>
      <c r="F144" s="298">
        <v>680852.34219999984</v>
      </c>
      <c r="G144" s="298">
        <v>2112351.3155792942</v>
      </c>
      <c r="H144" s="298">
        <v>8725609.4386346471</v>
      </c>
      <c r="I144" s="298">
        <v>41696.329474057893</v>
      </c>
      <c r="J144" s="298">
        <v>-1128915.7763226086</v>
      </c>
      <c r="K144" s="299">
        <f t="shared" si="3"/>
        <v>21462436.30634883</v>
      </c>
      <c r="L144" s="303">
        <f>Taulukko13[[#This Row],[Siirtyvät kustannukset (TPA21+TA22)]]-Taulukko13[[#This Row],[Siirtyvät tulot ml. verokust. alenema ja tasauksen neutralisointi ]]</f>
        <v>1160245.1107828207</v>
      </c>
      <c r="M144" s="298">
        <f>Taulukko13[[#This Row],[Siirtyvien kustannusten ja tulojen erotus]]*$M$3</f>
        <v>-696147.06646969228</v>
      </c>
      <c r="N144" s="298">
        <f>$N$3*Taulukko13[[#This Row],[Asukasluku 31.12.2020]]</f>
        <v>-1185.6483914445557</v>
      </c>
      <c r="O144" s="303">
        <v>-697332.71486114571</v>
      </c>
    </row>
    <row r="145" spans="1:15" x14ac:dyDescent="0.2">
      <c r="A145">
        <v>444</v>
      </c>
      <c r="B145" t="s">
        <v>160</v>
      </c>
      <c r="C145" s="298">
        <v>45886</v>
      </c>
      <c r="D145" s="299">
        <v>174334015.231796</v>
      </c>
      <c r="E145" s="298">
        <v>47202252.239900008</v>
      </c>
      <c r="F145" s="298">
        <v>3692367.3655000003</v>
      </c>
      <c r="G145" s="298">
        <v>16463740.829601426</v>
      </c>
      <c r="H145" s="298">
        <v>112473125.71272855</v>
      </c>
      <c r="I145" s="298">
        <v>514930.56430368277</v>
      </c>
      <c r="J145" s="298">
        <v>3010368.0674553337</v>
      </c>
      <c r="K145" s="299">
        <f t="shared" si="3"/>
        <v>176306187.51597098</v>
      </c>
      <c r="L145" s="303">
        <f>Taulukko13[[#This Row],[Siirtyvät kustannukset (TPA21+TA22)]]-Taulukko13[[#This Row],[Siirtyvät tulot ml. verokust. alenema ja tasauksen neutralisointi ]]</f>
        <v>-1972172.2841749787</v>
      </c>
      <c r="M145" s="298">
        <f>Taulukko13[[#This Row],[Siirtyvien kustannusten ja tulojen erotus]]*$M$3</f>
        <v>1183303.370504987</v>
      </c>
      <c r="N145" s="298">
        <f>$N$3*Taulukko13[[#This Row],[Asukasluku 31.12.2020]]</f>
        <v>-11975.492425671337</v>
      </c>
      <c r="O145" s="303">
        <v>1171327.8780792272</v>
      </c>
    </row>
    <row r="146" spans="1:15" x14ac:dyDescent="0.2">
      <c r="A146">
        <v>445</v>
      </c>
      <c r="B146" t="s">
        <v>161</v>
      </c>
      <c r="C146" s="298">
        <v>15105</v>
      </c>
      <c r="D146" s="299">
        <v>64349762.345123112</v>
      </c>
      <c r="E146" s="298">
        <v>15774386.695700031</v>
      </c>
      <c r="F146" s="298">
        <v>1099273.3366</v>
      </c>
      <c r="G146" s="298">
        <v>5077864.3325552708</v>
      </c>
      <c r="H146" s="298">
        <v>37976123.984036401</v>
      </c>
      <c r="I146" s="298">
        <v>173210.78626297301</v>
      </c>
      <c r="J146" s="298">
        <v>1390416.7494822352</v>
      </c>
      <c r="K146" s="299">
        <f t="shared" si="3"/>
        <v>58364020.813146494</v>
      </c>
      <c r="L146" s="303">
        <f>Taulukko13[[#This Row],[Siirtyvät kustannukset (TPA21+TA22)]]-Taulukko13[[#This Row],[Siirtyvät tulot ml. verokust. alenema ja tasauksen neutralisointi ]]</f>
        <v>5985741.5319766179</v>
      </c>
      <c r="M146" s="298">
        <f>Taulukko13[[#This Row],[Siirtyvien kustannusten ja tulojen erotus]]*$M$3</f>
        <v>-3591444.91918597</v>
      </c>
      <c r="N146" s="298">
        <f>$N$3*Taulukko13[[#This Row],[Asukasluku 31.12.2020]]</f>
        <v>-3942.1569343539541</v>
      </c>
      <c r="O146" s="303">
        <v>-3595387.0761203538</v>
      </c>
    </row>
    <row r="147" spans="1:15" x14ac:dyDescent="0.2">
      <c r="A147">
        <v>475</v>
      </c>
      <c r="B147" t="s">
        <v>162</v>
      </c>
      <c r="C147" s="298">
        <v>5451</v>
      </c>
      <c r="D147" s="299">
        <v>24904037.554185681</v>
      </c>
      <c r="E147" s="298">
        <v>7755774.8285333067</v>
      </c>
      <c r="F147" s="298">
        <v>545102.9719</v>
      </c>
      <c r="G147" s="298">
        <v>2626128.0137632261</v>
      </c>
      <c r="H147" s="298">
        <v>10746080.925845966</v>
      </c>
      <c r="I147" s="298">
        <v>50050.798581017385</v>
      </c>
      <c r="J147" s="298">
        <v>-1491137.0616541384</v>
      </c>
      <c r="K147" s="299">
        <f t="shared" si="3"/>
        <v>23114173.00311562</v>
      </c>
      <c r="L147" s="303">
        <f>Taulukko13[[#This Row],[Siirtyvät kustannukset (TPA21+TA22)]]-Taulukko13[[#This Row],[Siirtyvät tulot ml. verokust. alenema ja tasauksen neutralisointi ]]</f>
        <v>1789864.5510700606</v>
      </c>
      <c r="M147" s="298">
        <f>Taulukko13[[#This Row],[Siirtyvien kustannusten ja tulojen erotus]]*$M$3</f>
        <v>-1073918.7306420361</v>
      </c>
      <c r="N147" s="298">
        <f>$N$3*Taulukko13[[#This Row],[Asukasluku 31.12.2020]]</f>
        <v>-1422.6214795871172</v>
      </c>
      <c r="O147" s="303">
        <v>-1075341.3521216339</v>
      </c>
    </row>
    <row r="148" spans="1:15" x14ac:dyDescent="0.2">
      <c r="A148">
        <v>480</v>
      </c>
      <c r="B148" t="s">
        <v>163</v>
      </c>
      <c r="C148" s="298">
        <v>1999</v>
      </c>
      <c r="D148" s="299">
        <v>7587062.6376414206</v>
      </c>
      <c r="E148" s="298">
        <v>2473159.4969478762</v>
      </c>
      <c r="F148" s="298">
        <v>126318.00400000002</v>
      </c>
      <c r="G148" s="298">
        <v>961950.5982192863</v>
      </c>
      <c r="H148" s="298">
        <v>3840683.9311281461</v>
      </c>
      <c r="I148" s="298">
        <v>17584.6586703137</v>
      </c>
      <c r="J148" s="298">
        <v>-632838.95523394225</v>
      </c>
      <c r="K148" s="299">
        <f t="shared" si="3"/>
        <v>8017366.3268589377</v>
      </c>
      <c r="L148" s="303">
        <f>Taulukko13[[#This Row],[Siirtyvät kustannukset (TPA21+TA22)]]-Taulukko13[[#This Row],[Siirtyvät tulot ml. verokust. alenema ja tasauksen neutralisointi ]]</f>
        <v>-430303.68921751715</v>
      </c>
      <c r="M148" s="298">
        <f>Taulukko13[[#This Row],[Siirtyvien kustannusten ja tulojen erotus]]*$M$3</f>
        <v>258182.21353051023</v>
      </c>
      <c r="N148" s="298">
        <f>$N$3*Taulukko13[[#This Row],[Asukasluku 31.12.2020]]</f>
        <v>-521.70617092178441</v>
      </c>
      <c r="O148" s="303">
        <v>257660.50735958465</v>
      </c>
    </row>
    <row r="149" spans="1:15" x14ac:dyDescent="0.2">
      <c r="A149">
        <v>481</v>
      </c>
      <c r="B149" t="s">
        <v>164</v>
      </c>
      <c r="C149" s="298">
        <v>9543</v>
      </c>
      <c r="D149" s="299">
        <v>29158461.871864155</v>
      </c>
      <c r="E149" s="298">
        <v>2931690.5159312598</v>
      </c>
      <c r="F149" s="298">
        <v>759317.43070000014</v>
      </c>
      <c r="G149" s="298">
        <v>3023814.7155314446</v>
      </c>
      <c r="H149" s="298">
        <v>24475967.385779612</v>
      </c>
      <c r="I149" s="298">
        <v>111861.26883792641</v>
      </c>
      <c r="J149" s="298">
        <v>1237789.8226687443</v>
      </c>
      <c r="K149" s="299">
        <f t="shared" si="3"/>
        <v>29841138.956435651</v>
      </c>
      <c r="L149" s="303">
        <f>Taulukko13[[#This Row],[Siirtyvät kustannukset (TPA21+TA22)]]-Taulukko13[[#This Row],[Siirtyvät tulot ml. verokust. alenema ja tasauksen neutralisointi ]]</f>
        <v>-682677.08457149565</v>
      </c>
      <c r="M149" s="298">
        <f>Taulukko13[[#This Row],[Siirtyvien kustannusten ja tulojen erotus]]*$M$3</f>
        <v>409606.25074289727</v>
      </c>
      <c r="N149" s="298">
        <f>$N$3*Taulukko13[[#This Row],[Asukasluku 31.12.2020]]</f>
        <v>-2490.5662776921404</v>
      </c>
      <c r="O149" s="303">
        <v>407115.68446518679</v>
      </c>
    </row>
    <row r="150" spans="1:15" x14ac:dyDescent="0.2">
      <c r="A150">
        <v>483</v>
      </c>
      <c r="B150" t="s">
        <v>165</v>
      </c>
      <c r="C150" s="298">
        <v>1078</v>
      </c>
      <c r="D150" s="299">
        <v>4208644.4995360486</v>
      </c>
      <c r="E150" s="298">
        <v>1327796.65457334</v>
      </c>
      <c r="F150" s="298">
        <v>58638.214200000017</v>
      </c>
      <c r="G150" s="298">
        <v>541265.88998967886</v>
      </c>
      <c r="H150" s="298">
        <v>1340832.4438418068</v>
      </c>
      <c r="I150" s="298">
        <v>6203.4791621520926</v>
      </c>
      <c r="J150" s="298">
        <v>-886916.25524832367</v>
      </c>
      <c r="K150" s="299">
        <f t="shared" si="3"/>
        <v>4149245.9786909972</v>
      </c>
      <c r="L150" s="303">
        <f>Taulukko13[[#This Row],[Siirtyvät kustannukset (TPA21+TA22)]]-Taulukko13[[#This Row],[Siirtyvät tulot ml. verokust. alenema ja tasauksen neutralisointi ]]</f>
        <v>59398.520845051389</v>
      </c>
      <c r="M150" s="298">
        <f>Taulukko13[[#This Row],[Siirtyvien kustannusten ja tulojen erotus]]*$M$3</f>
        <v>-35639.112507030826</v>
      </c>
      <c r="N150" s="298">
        <f>$N$3*Taulukko13[[#This Row],[Asukasluku 31.12.2020]]</f>
        <v>-281.34029627497932</v>
      </c>
      <c r="O150" s="303">
        <v>-35920.452803307897</v>
      </c>
    </row>
    <row r="151" spans="1:15" x14ac:dyDescent="0.2">
      <c r="A151">
        <v>484</v>
      </c>
      <c r="B151" t="s">
        <v>166</v>
      </c>
      <c r="C151" s="298">
        <v>3066</v>
      </c>
      <c r="D151" s="299">
        <v>15223949.234433219</v>
      </c>
      <c r="E151" s="298">
        <v>6877402.088741079</v>
      </c>
      <c r="F151" s="298">
        <v>443657.63420000009</v>
      </c>
      <c r="G151" s="298">
        <v>1382460.9487224563</v>
      </c>
      <c r="H151" s="298">
        <v>5176431.8109920453</v>
      </c>
      <c r="I151" s="298">
        <v>24912.353511907826</v>
      </c>
      <c r="J151" s="298">
        <v>-1006733.5293352545</v>
      </c>
      <c r="K151" s="299">
        <f t="shared" si="3"/>
        <v>14861773.658478929</v>
      </c>
      <c r="L151" s="303">
        <f>Taulukko13[[#This Row],[Siirtyvät kustannukset (TPA21+TA22)]]-Taulukko13[[#This Row],[Siirtyvät tulot ml. verokust. alenema ja tasauksen neutralisointi ]]</f>
        <v>362175.57595429011</v>
      </c>
      <c r="M151" s="298">
        <f>Taulukko13[[#This Row],[Siirtyvien kustannusten ja tulojen erotus]]*$M$3</f>
        <v>-217305.34557257401</v>
      </c>
      <c r="N151" s="298">
        <f>$N$3*Taulukko13[[#This Row],[Asukasluku 31.12.2020]]</f>
        <v>-800.17564784701904</v>
      </c>
      <c r="O151" s="303">
        <v>-218105.52122042701</v>
      </c>
    </row>
    <row r="152" spans="1:15" x14ac:dyDescent="0.2">
      <c r="A152">
        <v>489</v>
      </c>
      <c r="B152" t="s">
        <v>167</v>
      </c>
      <c r="C152" s="298">
        <v>1868</v>
      </c>
      <c r="D152" s="299">
        <v>9200051.9580057338</v>
      </c>
      <c r="E152" s="298">
        <v>5308701.2716838401</v>
      </c>
      <c r="F152" s="298">
        <v>265509.64040000003</v>
      </c>
      <c r="G152" s="298">
        <v>988049.62540276209</v>
      </c>
      <c r="H152" s="298">
        <v>2832926.6333384323</v>
      </c>
      <c r="I152" s="298">
        <v>13734.539376686482</v>
      </c>
      <c r="J152" s="298">
        <v>-965020.38511301903</v>
      </c>
      <c r="K152" s="299">
        <f t="shared" si="3"/>
        <v>10346473.016561367</v>
      </c>
      <c r="L152" s="303">
        <f>Taulukko13[[#This Row],[Siirtyvät kustannukset (TPA21+TA22)]]-Taulukko13[[#This Row],[Siirtyvät tulot ml. verokust. alenema ja tasauksen neutralisointi ]]</f>
        <v>-1146421.0585556328</v>
      </c>
      <c r="M152" s="298">
        <f>Taulukko13[[#This Row],[Siirtyvien kustannusten ja tulojen erotus]]*$M$3</f>
        <v>687852.63513337949</v>
      </c>
      <c r="N152" s="298">
        <f>$N$3*Taulukko13[[#This Row],[Asukasluku 31.12.2020]]</f>
        <v>-487.51732230209774</v>
      </c>
      <c r="O152" s="303">
        <v>687365.11781107401</v>
      </c>
    </row>
    <row r="153" spans="1:15" x14ac:dyDescent="0.2">
      <c r="A153">
        <v>491</v>
      </c>
      <c r="B153" t="s">
        <v>168</v>
      </c>
      <c r="C153" s="298">
        <v>52583</v>
      </c>
      <c r="D153" s="299">
        <v>238151435.33634514</v>
      </c>
      <c r="E153" s="298">
        <v>78277064.460719943</v>
      </c>
      <c r="F153" s="298">
        <v>5993940.7616000008</v>
      </c>
      <c r="G153" s="298">
        <v>20668974.546234131</v>
      </c>
      <c r="H153" s="298">
        <v>110829389.4909482</v>
      </c>
      <c r="I153" s="298">
        <v>517846.58056992665</v>
      </c>
      <c r="J153" s="298">
        <v>-8092720.6297546551</v>
      </c>
      <c r="K153" s="299">
        <f t="shared" si="3"/>
        <v>223344243.30868703</v>
      </c>
      <c r="L153" s="303">
        <f>Taulukko13[[#This Row],[Siirtyvät kustannukset (TPA21+TA22)]]-Taulukko13[[#This Row],[Siirtyvät tulot ml. verokust. alenema ja tasauksen neutralisointi ]]</f>
        <v>14807192.027658105</v>
      </c>
      <c r="M153" s="298">
        <f>Taulukko13[[#This Row],[Siirtyvien kustannusten ja tulojen erotus]]*$M$3</f>
        <v>-8884315.2165948618</v>
      </c>
      <c r="N153" s="298">
        <f>$N$3*Taulukko13[[#This Row],[Asukasluku 31.12.2020]]</f>
        <v>-13723.299442511352</v>
      </c>
      <c r="O153" s="303">
        <v>-8898038.5160374753</v>
      </c>
    </row>
    <row r="154" spans="1:15" x14ac:dyDescent="0.2">
      <c r="A154">
        <v>494</v>
      </c>
      <c r="B154" t="s">
        <v>169</v>
      </c>
      <c r="C154" s="298">
        <v>8903</v>
      </c>
      <c r="D154" s="299">
        <v>34331419.682517014</v>
      </c>
      <c r="E154" s="298">
        <v>9083303.7597538419</v>
      </c>
      <c r="F154" s="298">
        <v>416910.76990000007</v>
      </c>
      <c r="G154" s="298">
        <v>3160340.7806140301</v>
      </c>
      <c r="H154" s="298">
        <v>16353119.349821014</v>
      </c>
      <c r="I154" s="298">
        <v>74337.058657534551</v>
      </c>
      <c r="J154" s="298">
        <v>-3670957.0338994679</v>
      </c>
      <c r="K154" s="299">
        <f t="shared" si="3"/>
        <v>32610294.635330819</v>
      </c>
      <c r="L154" s="303">
        <f>Taulukko13[[#This Row],[Siirtyvät kustannukset (TPA21+TA22)]]-Taulukko13[[#This Row],[Siirtyvät tulot ml. verokust. alenema ja tasauksen neutralisointi ]]</f>
        <v>1721125.0471861959</v>
      </c>
      <c r="M154" s="298">
        <f>Taulukko13[[#This Row],[Siirtyvien kustannusten ja tulojen erotus]]*$M$3</f>
        <v>-1032675.0283117173</v>
      </c>
      <c r="N154" s="298">
        <f>$N$3*Taulukko13[[#This Row],[Asukasluku 31.12.2020]]</f>
        <v>-2323.5367882524497</v>
      </c>
      <c r="O154" s="303">
        <v>-1034998.5650999871</v>
      </c>
    </row>
    <row r="155" spans="1:15" x14ac:dyDescent="0.2">
      <c r="A155">
        <v>495</v>
      </c>
      <c r="B155" t="s">
        <v>170</v>
      </c>
      <c r="C155" s="298">
        <v>1558</v>
      </c>
      <c r="D155" s="299">
        <v>7450166.0494546108</v>
      </c>
      <c r="E155" s="298">
        <v>3710445.0474885972</v>
      </c>
      <c r="F155" s="298">
        <v>421469.13969999983</v>
      </c>
      <c r="G155" s="298">
        <v>783505.79708256887</v>
      </c>
      <c r="H155" s="298">
        <v>2371692.0343841435</v>
      </c>
      <c r="I155" s="298">
        <v>12381.33650062253</v>
      </c>
      <c r="J155" s="298">
        <v>-648460.17809077096</v>
      </c>
      <c r="K155" s="299">
        <f t="shared" si="3"/>
        <v>7923190.8602454579</v>
      </c>
      <c r="L155" s="303">
        <f>Taulukko13[[#This Row],[Siirtyvät kustannukset (TPA21+TA22)]]-Taulukko13[[#This Row],[Siirtyvät tulot ml. verokust. alenema ja tasauksen neutralisointi ]]</f>
        <v>-473024.81079084706</v>
      </c>
      <c r="M155" s="298">
        <f>Taulukko13[[#This Row],[Siirtyvien kustannusten ja tulojen erotus]]*$M$3</f>
        <v>283814.88647450815</v>
      </c>
      <c r="N155" s="298">
        <f>$N$3*Taulukko13[[#This Row],[Asukasluku 31.12.2020]]</f>
        <v>-406.61241335474745</v>
      </c>
      <c r="O155" s="303">
        <v>283408.27406115044</v>
      </c>
    </row>
    <row r="156" spans="1:15" x14ac:dyDescent="0.2">
      <c r="A156">
        <v>498</v>
      </c>
      <c r="B156" t="s">
        <v>171</v>
      </c>
      <c r="C156" s="298">
        <v>2297</v>
      </c>
      <c r="D156" s="299">
        <v>11893588.969733909</v>
      </c>
      <c r="E156" s="298">
        <v>4977917.8332438115</v>
      </c>
      <c r="F156" s="298">
        <v>487254.30649999995</v>
      </c>
      <c r="G156" s="298">
        <v>1056579.1715052461</v>
      </c>
      <c r="H156" s="298">
        <v>4497316.9837427922</v>
      </c>
      <c r="I156" s="298">
        <v>22095.271489685634</v>
      </c>
      <c r="J156" s="298">
        <v>-386566.03200919239</v>
      </c>
      <c r="K156" s="299">
        <f t="shared" si="3"/>
        <v>11383539.055511357</v>
      </c>
      <c r="L156" s="303">
        <f>Taulukko13[[#This Row],[Siirtyvät kustannukset (TPA21+TA22)]]-Taulukko13[[#This Row],[Siirtyvät tulot ml. verokust. alenema ja tasauksen neutralisointi ]]</f>
        <v>510049.91422255151</v>
      </c>
      <c r="M156" s="298">
        <f>Taulukko13[[#This Row],[Siirtyvien kustannusten ja tulojen erotus]]*$M$3</f>
        <v>-306029.94853353081</v>
      </c>
      <c r="N156" s="298">
        <f>$N$3*Taulukko13[[#This Row],[Asukasluku 31.12.2020]]</f>
        <v>-599.47927694214047</v>
      </c>
      <c r="O156" s="303">
        <v>-306629.42781047744</v>
      </c>
    </row>
    <row r="157" spans="1:15" x14ac:dyDescent="0.2">
      <c r="A157">
        <v>499</v>
      </c>
      <c r="B157" t="s">
        <v>172</v>
      </c>
      <c r="C157" s="298">
        <v>19453</v>
      </c>
      <c r="D157" s="299">
        <v>65521482.877500996</v>
      </c>
      <c r="E157" s="298">
        <v>16051924.12598101</v>
      </c>
      <c r="F157" s="298">
        <v>1444142.8439000002</v>
      </c>
      <c r="G157" s="298">
        <v>6761971.9049839228</v>
      </c>
      <c r="H157" s="298">
        <v>45814921.047082931</v>
      </c>
      <c r="I157" s="298">
        <v>209486.79158500012</v>
      </c>
      <c r="J157" s="298">
        <v>-266544.10214943404</v>
      </c>
      <c r="K157" s="299">
        <f t="shared" si="3"/>
        <v>70130017.232512295</v>
      </c>
      <c r="L157" s="303">
        <f>Taulukko13[[#This Row],[Siirtyvät kustannukset (TPA21+TA22)]]-Taulukko13[[#This Row],[Siirtyvät tulot ml. verokust. alenema ja tasauksen neutralisointi ]]</f>
        <v>-4608534.3550112993</v>
      </c>
      <c r="M157" s="298">
        <f>Taulukko13[[#This Row],[Siirtyvien kustannusten ja tulojen erotus]]*$M$3</f>
        <v>2765120.613006779</v>
      </c>
      <c r="N157" s="298">
        <f>$N$3*Taulukko13[[#This Row],[Asukasluku 31.12.2020]]</f>
        <v>-5076.9135282348543</v>
      </c>
      <c r="O157" s="303">
        <v>2760043.699478507</v>
      </c>
    </row>
    <row r="158" spans="1:15" x14ac:dyDescent="0.2">
      <c r="A158">
        <v>500</v>
      </c>
      <c r="B158" t="s">
        <v>173</v>
      </c>
      <c r="C158" s="298">
        <v>10267</v>
      </c>
      <c r="D158" s="299">
        <v>28809212.429937236</v>
      </c>
      <c r="E158" s="298">
        <v>4817574.9277607696</v>
      </c>
      <c r="F158" s="298">
        <v>991583.58620000025</v>
      </c>
      <c r="G158" s="298">
        <v>2496429.2090937844</v>
      </c>
      <c r="H158" s="298">
        <v>25487758.923179738</v>
      </c>
      <c r="I158" s="298">
        <v>117375.84388819545</v>
      </c>
      <c r="J158" s="298">
        <v>1024453.3883041721</v>
      </c>
      <c r="K158" s="299">
        <f t="shared" si="3"/>
        <v>32651517.414041921</v>
      </c>
      <c r="L158" s="303">
        <f>Taulukko13[[#This Row],[Siirtyvät kustannukset (TPA21+TA22)]]-Taulukko13[[#This Row],[Siirtyvät tulot ml. verokust. alenema ja tasauksen neutralisointi ]]</f>
        <v>-3842304.9841046855</v>
      </c>
      <c r="M158" s="298">
        <f>Taulukko13[[#This Row],[Siirtyvien kustannusten ja tulojen erotus]]*$M$3</f>
        <v>2305382.9904628107</v>
      </c>
      <c r="N158" s="298">
        <f>$N$3*Taulukko13[[#This Row],[Asukasluku 31.12.2020]]</f>
        <v>-2679.5183876207907</v>
      </c>
      <c r="O158" s="303">
        <v>2302703.4720751704</v>
      </c>
    </row>
    <row r="159" spans="1:15" x14ac:dyDescent="0.2">
      <c r="A159">
        <v>503</v>
      </c>
      <c r="B159" t="s">
        <v>174</v>
      </c>
      <c r="C159" s="298">
        <v>7645</v>
      </c>
      <c r="D159" s="299">
        <v>31953671.298530269</v>
      </c>
      <c r="E159" s="298">
        <v>9594893.5049564652</v>
      </c>
      <c r="F159" s="298">
        <v>504088.26469999994</v>
      </c>
      <c r="G159" s="298">
        <v>3370764.5066971071</v>
      </c>
      <c r="H159" s="298">
        <v>15723101.278210355</v>
      </c>
      <c r="I159" s="298">
        <v>71930.791554137395</v>
      </c>
      <c r="J159" s="298">
        <v>-1653285.514907137</v>
      </c>
      <c r="K159" s="299">
        <f t="shared" si="3"/>
        <v>30774202.277916923</v>
      </c>
      <c r="L159" s="303">
        <f>Taulukko13[[#This Row],[Siirtyvät kustannukset (TPA21+TA22)]]-Taulukko13[[#This Row],[Siirtyvät tulot ml. verokust. alenema ja tasauksen neutralisointi ]]</f>
        <v>1179469.0206133462</v>
      </c>
      <c r="M159" s="298">
        <f>Taulukko13[[#This Row],[Siirtyvien kustannusten ja tulojen erotus]]*$M$3</f>
        <v>-707681.41236800759</v>
      </c>
      <c r="N159" s="298">
        <f>$N$3*Taulukko13[[#This Row],[Asukasluku 31.12.2020]]</f>
        <v>-1995.2194480725573</v>
      </c>
      <c r="O159" s="303">
        <v>-709676.63181609509</v>
      </c>
    </row>
    <row r="160" spans="1:15" x14ac:dyDescent="0.2">
      <c r="A160">
        <v>504</v>
      </c>
      <c r="B160" t="s">
        <v>175</v>
      </c>
      <c r="C160" s="298">
        <v>1871</v>
      </c>
      <c r="D160" s="299">
        <v>7902639.3385737343</v>
      </c>
      <c r="E160" s="298">
        <v>2489916.963499791</v>
      </c>
      <c r="F160" s="298">
        <v>189629.13139999995</v>
      </c>
      <c r="G160" s="298">
        <v>921630.29452731146</v>
      </c>
      <c r="H160" s="298">
        <v>3473944.9413218163</v>
      </c>
      <c r="I160" s="298">
        <v>16239.644102957343</v>
      </c>
      <c r="J160" s="298">
        <v>-609154.48671752191</v>
      </c>
      <c r="K160" s="299">
        <f t="shared" si="3"/>
        <v>7668036.1733634835</v>
      </c>
      <c r="L160" s="303">
        <f>Taulukko13[[#This Row],[Siirtyvät kustannukset (TPA21+TA22)]]-Taulukko13[[#This Row],[Siirtyvät tulot ml. verokust. alenema ja tasauksen neutralisointi ]]</f>
        <v>234603.16521025077</v>
      </c>
      <c r="M160" s="298">
        <f>Taulukko13[[#This Row],[Siirtyvien kustannusten ja tulojen erotus]]*$M$3</f>
        <v>-140761.89912615044</v>
      </c>
      <c r="N160" s="298">
        <f>$N$3*Taulukko13[[#This Row],[Asukasluku 31.12.2020]]</f>
        <v>-488.30027303384628</v>
      </c>
      <c r="O160" s="303">
        <v>-141250.1993991879</v>
      </c>
    </row>
    <row r="161" spans="1:15" x14ac:dyDescent="0.2">
      <c r="A161">
        <v>505</v>
      </c>
      <c r="B161" t="s">
        <v>176</v>
      </c>
      <c r="C161" s="298">
        <v>20783</v>
      </c>
      <c r="D161" s="299">
        <v>73839086.137679949</v>
      </c>
      <c r="E161" s="298">
        <v>12650533.691050533</v>
      </c>
      <c r="F161" s="298">
        <v>1651162.7189999996</v>
      </c>
      <c r="G161" s="298">
        <v>7322323.005063111</v>
      </c>
      <c r="H161" s="298">
        <v>48617428.64367529</v>
      </c>
      <c r="I161" s="298">
        <v>222827.22201938374</v>
      </c>
      <c r="J161" s="298">
        <v>95954.970514236673</v>
      </c>
      <c r="K161" s="299">
        <f t="shared" si="3"/>
        <v>69922665.866255298</v>
      </c>
      <c r="L161" s="303">
        <f>Taulukko13[[#This Row],[Siirtyvät kustannukset (TPA21+TA22)]]-Taulukko13[[#This Row],[Siirtyvät tulot ml. verokust. alenema ja tasauksen neutralisointi ]]</f>
        <v>3916420.2714246511</v>
      </c>
      <c r="M161" s="298">
        <f>Taulukko13[[#This Row],[Siirtyvien kustannusten ja tulojen erotus]]*$M$3</f>
        <v>-2349852.1628547902</v>
      </c>
      <c r="N161" s="298">
        <f>$N$3*Taulukko13[[#This Row],[Asukasluku 31.12.2020]]</f>
        <v>-5424.0216859767115</v>
      </c>
      <c r="O161" s="303">
        <v>-2355276.1845408077</v>
      </c>
    </row>
    <row r="162" spans="1:15" x14ac:dyDescent="0.2">
      <c r="A162">
        <v>507</v>
      </c>
      <c r="B162" t="s">
        <v>177</v>
      </c>
      <c r="C162" s="298">
        <v>5676</v>
      </c>
      <c r="D162" s="299">
        <v>29248646.908792414</v>
      </c>
      <c r="E162" s="298">
        <v>13638609.536878724</v>
      </c>
      <c r="F162" s="298">
        <v>965743.59190000012</v>
      </c>
      <c r="G162" s="298">
        <v>2637728.5399277783</v>
      </c>
      <c r="H162" s="298">
        <v>10550399.483392742</v>
      </c>
      <c r="I162" s="298">
        <v>51047.982453524564</v>
      </c>
      <c r="J162" s="298">
        <v>-1773436.9522895045</v>
      </c>
      <c r="K162" s="299">
        <f t="shared" si="3"/>
        <v>29514870.121935222</v>
      </c>
      <c r="L162" s="303">
        <f>Taulukko13[[#This Row],[Siirtyvät kustannukset (TPA21+TA22)]]-Taulukko13[[#This Row],[Siirtyvät tulot ml. verokust. alenema ja tasauksen neutralisointi ]]</f>
        <v>-266223.21314280853</v>
      </c>
      <c r="M162" s="298">
        <f>Taulukko13[[#This Row],[Siirtyvien kustannusten ja tulojen erotus]]*$M$3</f>
        <v>159733.92788568509</v>
      </c>
      <c r="N162" s="298">
        <f>$N$3*Taulukko13[[#This Row],[Asukasluku 31.12.2020]]</f>
        <v>-1481.3427844682585</v>
      </c>
      <c r="O162" s="303">
        <v>158252.58510120588</v>
      </c>
    </row>
    <row r="163" spans="1:15" x14ac:dyDescent="0.2">
      <c r="A163">
        <v>508</v>
      </c>
      <c r="B163" t="s">
        <v>178</v>
      </c>
      <c r="C163" s="298">
        <v>9673</v>
      </c>
      <c r="D163" s="299">
        <v>47980552.860586725</v>
      </c>
      <c r="E163" s="298">
        <v>20456878.345212679</v>
      </c>
      <c r="F163" s="298">
        <v>1193804.6483999998</v>
      </c>
      <c r="G163" s="298">
        <v>3929206.2903610962</v>
      </c>
      <c r="H163" s="298">
        <v>20647167.137854937</v>
      </c>
      <c r="I163" s="298">
        <v>96815.186927010742</v>
      </c>
      <c r="J163" s="298">
        <v>-1221161.5677581658</v>
      </c>
      <c r="K163" s="299">
        <f t="shared" si="3"/>
        <v>47351402.802659869</v>
      </c>
      <c r="L163" s="303">
        <f>Taulukko13[[#This Row],[Siirtyvät kustannukset (TPA21+TA22)]]-Taulukko13[[#This Row],[Siirtyvät tulot ml. verokust. alenema ja tasauksen neutralisointi ]]</f>
        <v>629150.05792685598</v>
      </c>
      <c r="M163" s="298">
        <f>Taulukko13[[#This Row],[Siirtyvien kustannusten ja tulojen erotus]]*$M$3</f>
        <v>-377490.03475611348</v>
      </c>
      <c r="N163" s="298">
        <f>$N$3*Taulukko13[[#This Row],[Asukasluku 31.12.2020]]</f>
        <v>-2524.494142734578</v>
      </c>
      <c r="O163" s="303">
        <v>-380014.52889886691</v>
      </c>
    </row>
    <row r="164" spans="1:15" x14ac:dyDescent="0.2">
      <c r="A164">
        <v>529</v>
      </c>
      <c r="B164" t="s">
        <v>179</v>
      </c>
      <c r="C164" s="298">
        <v>19427</v>
      </c>
      <c r="D164" s="299">
        <v>69282611.432868317</v>
      </c>
      <c r="E164" s="298">
        <v>16835649.288742281</v>
      </c>
      <c r="F164" s="298">
        <v>3609068.0062999995</v>
      </c>
      <c r="G164" s="298">
        <v>5400325.9665551968</v>
      </c>
      <c r="H164" s="298">
        <v>53914252.5790231</v>
      </c>
      <c r="I164" s="298">
        <v>254985.49650777047</v>
      </c>
      <c r="J164" s="298">
        <v>4641564.9866402159</v>
      </c>
      <c r="K164" s="299">
        <f t="shared" si="3"/>
        <v>74862745.357472599</v>
      </c>
      <c r="L164" s="303">
        <f>Taulukko13[[#This Row],[Siirtyvät kustannukset (TPA21+TA22)]]-Taulukko13[[#This Row],[Siirtyvät tulot ml. verokust. alenema ja tasauksen neutralisointi ]]</f>
        <v>-5580133.9246042818</v>
      </c>
      <c r="M164" s="298">
        <f>Taulukko13[[#This Row],[Siirtyvien kustannusten ja tulojen erotus]]*$M$3</f>
        <v>3348080.3547625681</v>
      </c>
      <c r="N164" s="298">
        <f>$N$3*Taulukko13[[#This Row],[Asukasluku 31.12.2020]]</f>
        <v>-5070.1279552263668</v>
      </c>
      <c r="O164" s="303">
        <v>3343010.2268073051</v>
      </c>
    </row>
    <row r="165" spans="1:15" x14ac:dyDescent="0.2">
      <c r="A165">
        <v>531</v>
      </c>
      <c r="B165" t="s">
        <v>180</v>
      </c>
      <c r="C165" s="298">
        <v>5256</v>
      </c>
      <c r="D165" s="299">
        <v>22458359.845228009</v>
      </c>
      <c r="E165" s="298">
        <v>6632508.9453401854</v>
      </c>
      <c r="F165" s="298">
        <v>268922.41280000005</v>
      </c>
      <c r="G165" s="298">
        <v>2097224.3916900815</v>
      </c>
      <c r="H165" s="298">
        <v>10825996.908726243</v>
      </c>
      <c r="I165" s="298">
        <v>49180.810202303357</v>
      </c>
      <c r="J165" s="298">
        <v>-1372609.7851213983</v>
      </c>
      <c r="K165" s="299">
        <f t="shared" si="3"/>
        <v>21148081.633475605</v>
      </c>
      <c r="L165" s="303">
        <f>Taulukko13[[#This Row],[Siirtyvät kustannukset (TPA21+TA22)]]-Taulukko13[[#This Row],[Siirtyvät tulot ml. verokust. alenema ja tasauksen neutralisointi ]]</f>
        <v>1310278.2117524035</v>
      </c>
      <c r="M165" s="298">
        <f>Taulukko13[[#This Row],[Siirtyvien kustannusten ja tulojen erotus]]*$M$3</f>
        <v>-786166.92705144198</v>
      </c>
      <c r="N165" s="298">
        <f>$N$3*Taulukko13[[#This Row],[Asukasluku 31.12.2020]]</f>
        <v>-1371.7296820234612</v>
      </c>
      <c r="O165" s="303">
        <v>-787538.65673347574</v>
      </c>
    </row>
    <row r="166" spans="1:15" x14ac:dyDescent="0.2">
      <c r="A166">
        <v>535</v>
      </c>
      <c r="B166" t="s">
        <v>181</v>
      </c>
      <c r="C166" s="298">
        <v>10500</v>
      </c>
      <c r="D166" s="299">
        <v>45918296.110611171</v>
      </c>
      <c r="E166" s="298">
        <v>18833808.770777326</v>
      </c>
      <c r="F166" s="298">
        <v>627761.9665000001</v>
      </c>
      <c r="G166" s="298">
        <v>4582142.3126062788</v>
      </c>
      <c r="H166" s="298">
        <v>17151510.361560564</v>
      </c>
      <c r="I166" s="298">
        <v>78810.759462208167</v>
      </c>
      <c r="J166" s="298">
        <v>-5764286.8695429051</v>
      </c>
      <c r="K166" s="299">
        <f t="shared" si="3"/>
        <v>46880699.521524869</v>
      </c>
      <c r="L166" s="303">
        <f>Taulukko13[[#This Row],[Siirtyvät kustannukset (TPA21+TA22)]]-Taulukko13[[#This Row],[Siirtyvät tulot ml. verokust. alenema ja tasauksen neutralisointi ]]</f>
        <v>-962403.41091369838</v>
      </c>
      <c r="M166" s="298">
        <f>Taulukko13[[#This Row],[Siirtyvien kustannusten ja tulojen erotus]]*$M$3</f>
        <v>577442.04654821893</v>
      </c>
      <c r="N166" s="298">
        <f>$N$3*Taulukko13[[#This Row],[Asukasluku 31.12.2020]]</f>
        <v>-2740.3275611199283</v>
      </c>
      <c r="O166" s="303">
        <v>574701.71898707887</v>
      </c>
    </row>
    <row r="167" spans="1:15" x14ac:dyDescent="0.2">
      <c r="A167">
        <v>536</v>
      </c>
      <c r="B167" t="s">
        <v>182</v>
      </c>
      <c r="C167" s="298">
        <v>34476</v>
      </c>
      <c r="D167" s="299">
        <v>118012314.6723851</v>
      </c>
      <c r="E167" s="298">
        <v>22593110.315242153</v>
      </c>
      <c r="F167" s="298">
        <v>2958419.3370999992</v>
      </c>
      <c r="G167" s="298">
        <v>10096322.089841342</v>
      </c>
      <c r="H167" s="298">
        <v>81201606.604946107</v>
      </c>
      <c r="I167" s="298">
        <v>373058.88781418529</v>
      </c>
      <c r="J167" s="298">
        <v>1670227.5282247914</v>
      </c>
      <c r="K167" s="299">
        <f t="shared" si="3"/>
        <v>114806171.93109062</v>
      </c>
      <c r="L167" s="303">
        <f>Taulukko13[[#This Row],[Siirtyvät kustannukset (TPA21+TA22)]]-Taulukko13[[#This Row],[Siirtyvät tulot ml. verokust. alenema ja tasauksen neutralisointi ]]</f>
        <v>3206142.7412944734</v>
      </c>
      <c r="M167" s="298">
        <f>Taulukko13[[#This Row],[Siirtyvien kustannusten ja tulojen erotus]]*$M$3</f>
        <v>-1923685.6447766835</v>
      </c>
      <c r="N167" s="298">
        <f>$N$3*Taulukko13[[#This Row],[Asukasluku 31.12.2020]]</f>
        <v>-8997.6698092543484</v>
      </c>
      <c r="O167" s="303">
        <v>-1932683.3145860049</v>
      </c>
    </row>
    <row r="168" spans="1:15" x14ac:dyDescent="0.2">
      <c r="A168">
        <v>538</v>
      </c>
      <c r="B168" t="s">
        <v>183</v>
      </c>
      <c r="C168" s="298">
        <v>4693</v>
      </c>
      <c r="D168" s="299">
        <v>16240875.327292409</v>
      </c>
      <c r="E168" s="298">
        <v>3225736.5974441506</v>
      </c>
      <c r="F168" s="298">
        <v>156885.73219999997</v>
      </c>
      <c r="G168" s="298">
        <v>1873552.8442671038</v>
      </c>
      <c r="H168" s="298">
        <v>10384536.429316159</v>
      </c>
      <c r="I168" s="298">
        <v>46727.305315507547</v>
      </c>
      <c r="J168" s="298">
        <v>-622035.68128017802</v>
      </c>
      <c r="K168" s="299">
        <f t="shared" si="3"/>
        <v>16216019.979192086</v>
      </c>
      <c r="L168" s="303">
        <f>Taulukko13[[#This Row],[Siirtyvät kustannukset (TPA21+TA22)]]-Taulukko13[[#This Row],[Siirtyvät tulot ml. verokust. alenema ja tasauksen neutralisointi ]]</f>
        <v>24855.34810032323</v>
      </c>
      <c r="M168" s="298">
        <f>Taulukko13[[#This Row],[Siirtyvien kustannusten ja tulojen erotus]]*$M$3</f>
        <v>-14913.208860193934</v>
      </c>
      <c r="N168" s="298">
        <f>$N$3*Taulukko13[[#This Row],[Asukasluku 31.12.2020]]</f>
        <v>-1224.7959280319833</v>
      </c>
      <c r="O168" s="303">
        <v>-16138.004788234994</v>
      </c>
    </row>
    <row r="169" spans="1:15" x14ac:dyDescent="0.2">
      <c r="A169">
        <v>541</v>
      </c>
      <c r="B169" t="s">
        <v>184</v>
      </c>
      <c r="C169" s="298">
        <v>9501</v>
      </c>
      <c r="D169" s="299">
        <v>46353912.052174799</v>
      </c>
      <c r="E169" s="298">
        <v>27719091.644742128</v>
      </c>
      <c r="F169" s="298">
        <v>1270318.8226000001</v>
      </c>
      <c r="G169" s="298">
        <v>4607833.7073794808</v>
      </c>
      <c r="H169" s="298">
        <v>15466439.154292978</v>
      </c>
      <c r="I169" s="298">
        <v>74189.572146454215</v>
      </c>
      <c r="J169" s="298">
        <v>-4496645.5459575253</v>
      </c>
      <c r="K169" s="299">
        <f t="shared" si="3"/>
        <v>53486139.30282566</v>
      </c>
      <c r="L169" s="303">
        <f>Taulukko13[[#This Row],[Siirtyvät kustannukset (TPA21+TA22)]]-Taulukko13[[#This Row],[Siirtyvät tulot ml. verokust. alenema ja tasauksen neutralisointi ]]</f>
        <v>-7132227.2506508604</v>
      </c>
      <c r="M169" s="298">
        <f>Taulukko13[[#This Row],[Siirtyvien kustannusten ja tulojen erotus]]*$M$3</f>
        <v>4279336.3503905153</v>
      </c>
      <c r="N169" s="298">
        <f>$N$3*Taulukko13[[#This Row],[Asukasluku 31.12.2020]]</f>
        <v>-2479.6049674476608</v>
      </c>
      <c r="O169" s="303">
        <v>4276856.7454230506</v>
      </c>
    </row>
    <row r="170" spans="1:15" x14ac:dyDescent="0.2">
      <c r="A170">
        <v>543</v>
      </c>
      <c r="B170" t="s">
        <v>185</v>
      </c>
      <c r="C170" s="298">
        <v>43663</v>
      </c>
      <c r="D170" s="299">
        <v>139445358.5755378</v>
      </c>
      <c r="E170" s="298">
        <v>15750831.165587299</v>
      </c>
      <c r="F170" s="298">
        <v>3697371.2454000013</v>
      </c>
      <c r="G170" s="298">
        <v>11957266.758879555</v>
      </c>
      <c r="H170" s="298">
        <v>120594977.90625238</v>
      </c>
      <c r="I170" s="298">
        <v>550954.74388586578</v>
      </c>
      <c r="J170" s="298">
        <v>8468649.9462526422</v>
      </c>
      <c r="K170" s="299">
        <f t="shared" si="3"/>
        <v>142980842.38598073</v>
      </c>
      <c r="L170" s="303">
        <f>Taulukko13[[#This Row],[Siirtyvät kustannukset (TPA21+TA22)]]-Taulukko13[[#This Row],[Siirtyvät tulot ml. verokust. alenema ja tasauksen neutralisointi ]]</f>
        <v>-3535483.8104429245</v>
      </c>
      <c r="M170" s="298">
        <f>Taulukko13[[#This Row],[Siirtyvien kustannusten ja tulojen erotus]]*$M$3</f>
        <v>2121290.2862657541</v>
      </c>
      <c r="N170" s="298">
        <f>$N$3*Taulukko13[[#This Row],[Asukasluku 31.12.2020]]</f>
        <v>-11395.32593344566</v>
      </c>
      <c r="O170" s="303">
        <v>2109894.9603322246</v>
      </c>
    </row>
    <row r="171" spans="1:15" x14ac:dyDescent="0.2">
      <c r="A171">
        <v>545</v>
      </c>
      <c r="B171" t="s">
        <v>186</v>
      </c>
      <c r="C171" s="298">
        <v>9558</v>
      </c>
      <c r="D171" s="299">
        <v>41266694.665264115</v>
      </c>
      <c r="E171" s="298">
        <v>15691904.724605788</v>
      </c>
      <c r="F171" s="298">
        <v>1351394.4711999996</v>
      </c>
      <c r="G171" s="298">
        <v>4976637.5421798993</v>
      </c>
      <c r="H171" s="298">
        <v>16583703.704162696</v>
      </c>
      <c r="I171" s="298">
        <v>79501.493770290079</v>
      </c>
      <c r="J171" s="298">
        <v>-3664865.5649494589</v>
      </c>
      <c r="K171" s="299">
        <f t="shared" si="3"/>
        <v>42189004.513327554</v>
      </c>
      <c r="L171" s="303">
        <f>Taulukko13[[#This Row],[Siirtyvät kustannukset (TPA21+TA22)]]-Taulukko13[[#This Row],[Siirtyvät tulot ml. verokust. alenema ja tasauksen neutralisointi ]]</f>
        <v>-922309.84806343913</v>
      </c>
      <c r="M171" s="298">
        <f>Taulukko13[[#This Row],[Siirtyvien kustannusten ja tulojen erotus]]*$M$3</f>
        <v>553385.90883806336</v>
      </c>
      <c r="N171" s="298">
        <f>$N$3*Taulukko13[[#This Row],[Asukasluku 31.12.2020]]</f>
        <v>-2494.4810313508833</v>
      </c>
      <c r="O171" s="303">
        <v>550891.42780669406</v>
      </c>
    </row>
    <row r="172" spans="1:15" x14ac:dyDescent="0.2">
      <c r="A172">
        <v>560</v>
      </c>
      <c r="B172" t="s">
        <v>187</v>
      </c>
      <c r="C172" s="298">
        <v>15882</v>
      </c>
      <c r="D172" s="299">
        <v>59724090.243411802</v>
      </c>
      <c r="E172" s="298">
        <v>16776594.266914779</v>
      </c>
      <c r="F172" s="298">
        <v>1208654.7672000001</v>
      </c>
      <c r="G172" s="298">
        <v>6566926.2156122988</v>
      </c>
      <c r="H172" s="298">
        <v>31899982.194459666</v>
      </c>
      <c r="I172" s="298">
        <v>146761.73330157713</v>
      </c>
      <c r="J172" s="298">
        <v>-4139393.2940382245</v>
      </c>
      <c r="K172" s="299">
        <f t="shared" si="3"/>
        <v>60444789.004923388</v>
      </c>
      <c r="L172" s="303">
        <f>Taulukko13[[#This Row],[Siirtyvät kustannukset (TPA21+TA22)]]-Taulukko13[[#This Row],[Siirtyvät tulot ml. verokust. alenema ja tasauksen neutralisointi ]]</f>
        <v>-720698.76151158661</v>
      </c>
      <c r="M172" s="298">
        <f>Taulukko13[[#This Row],[Siirtyvien kustannusten ja tulojen erotus]]*$M$3</f>
        <v>432419.25690695189</v>
      </c>
      <c r="N172" s="298">
        <f>$N$3*Taulukko13[[#This Row],[Asukasluku 31.12.2020]]</f>
        <v>-4144.9411738768285</v>
      </c>
      <c r="O172" s="303">
        <v>428274.31573304441</v>
      </c>
    </row>
    <row r="173" spans="1:15" x14ac:dyDescent="0.2">
      <c r="A173">
        <v>561</v>
      </c>
      <c r="B173" t="s">
        <v>188</v>
      </c>
      <c r="C173" s="298">
        <v>1334</v>
      </c>
      <c r="D173" s="299">
        <v>5126477.0376761425</v>
      </c>
      <c r="E173" s="298">
        <v>2058935.878528273</v>
      </c>
      <c r="F173" s="298">
        <v>222027.18469999998</v>
      </c>
      <c r="G173" s="298">
        <v>668817.55590410042</v>
      </c>
      <c r="H173" s="298">
        <v>2299220.9717583656</v>
      </c>
      <c r="I173" s="298">
        <v>11176.018812061879</v>
      </c>
      <c r="J173" s="298">
        <v>-496177.97715050942</v>
      </c>
      <c r="K173" s="299">
        <f t="shared" si="3"/>
        <v>5734003.549229186</v>
      </c>
      <c r="L173" s="303">
        <f>Taulukko13[[#This Row],[Siirtyvät kustannukset (TPA21+TA22)]]-Taulukko13[[#This Row],[Siirtyvät tulot ml. verokust. alenema ja tasauksen neutralisointi ]]</f>
        <v>-607526.5115530435</v>
      </c>
      <c r="M173" s="298">
        <f>Taulukko13[[#This Row],[Siirtyvien kustannusten ja tulojen erotus]]*$M$3</f>
        <v>364515.90693182603</v>
      </c>
      <c r="N173" s="298">
        <f>$N$3*Taulukko13[[#This Row],[Asukasluku 31.12.2020]]</f>
        <v>-348.15209205085569</v>
      </c>
      <c r="O173" s="303">
        <v>364167.75483977265</v>
      </c>
    </row>
    <row r="174" spans="1:15" x14ac:dyDescent="0.2">
      <c r="A174">
        <v>562</v>
      </c>
      <c r="B174" t="s">
        <v>189</v>
      </c>
      <c r="C174" s="298">
        <v>9008</v>
      </c>
      <c r="D174" s="299">
        <v>40049114.261238605</v>
      </c>
      <c r="E174" s="298">
        <v>14393906.210433772</v>
      </c>
      <c r="F174" s="298">
        <v>803433.30649999972</v>
      </c>
      <c r="G174" s="298">
        <v>3993344.2210099045</v>
      </c>
      <c r="H174" s="298">
        <v>17656964.435050547</v>
      </c>
      <c r="I174" s="298">
        <v>81830.006264645315</v>
      </c>
      <c r="J174" s="298">
        <v>-2626913.04987873</v>
      </c>
      <c r="K174" s="299">
        <f t="shared" si="3"/>
        <v>39392731.216608316</v>
      </c>
      <c r="L174" s="303">
        <f>Taulukko13[[#This Row],[Siirtyvät kustannukset (TPA21+TA22)]]-Taulukko13[[#This Row],[Siirtyvät tulot ml. verokust. alenema ja tasauksen neutralisointi ]]</f>
        <v>656383.04463028908</v>
      </c>
      <c r="M174" s="298">
        <f>Taulukko13[[#This Row],[Siirtyvien kustannusten ja tulojen erotus]]*$M$3</f>
        <v>-393829.82677817333</v>
      </c>
      <c r="N174" s="298">
        <f>$N$3*Taulukko13[[#This Row],[Asukasluku 31.12.2020]]</f>
        <v>-2350.9400638636489</v>
      </c>
      <c r="O174" s="303">
        <v>-396180.76684205449</v>
      </c>
    </row>
    <row r="175" spans="1:15" x14ac:dyDescent="0.2">
      <c r="A175">
        <v>563</v>
      </c>
      <c r="B175" t="s">
        <v>190</v>
      </c>
      <c r="C175" s="298">
        <v>7155</v>
      </c>
      <c r="D175" s="299">
        <v>35612848.212158121</v>
      </c>
      <c r="E175" s="298">
        <v>16691615.870927384</v>
      </c>
      <c r="F175" s="298">
        <v>542235.79209999996</v>
      </c>
      <c r="G175" s="298">
        <v>3043586.2050396362</v>
      </c>
      <c r="H175" s="298">
        <v>13203182.699701693</v>
      </c>
      <c r="I175" s="298">
        <v>60929.764192601273</v>
      </c>
      <c r="J175" s="298">
        <v>-2753507.7258124822</v>
      </c>
      <c r="K175" s="299">
        <f t="shared" si="3"/>
        <v>36173198.529388592</v>
      </c>
      <c r="L175" s="303">
        <f>Taulukko13[[#This Row],[Siirtyvät kustannukset (TPA21+TA22)]]-Taulukko13[[#This Row],[Siirtyvät tulot ml. verokust. alenema ja tasauksen neutralisointi ]]</f>
        <v>-560350.31723047048</v>
      </c>
      <c r="M175" s="298">
        <f>Taulukko13[[#This Row],[Siirtyvien kustannusten ja tulojen erotus]]*$M$3</f>
        <v>336210.19033828221</v>
      </c>
      <c r="N175" s="298">
        <f>$N$3*Taulukko13[[#This Row],[Asukasluku 31.12.2020]]</f>
        <v>-1867.3374952202939</v>
      </c>
      <c r="O175" s="303">
        <v>334342.85284304817</v>
      </c>
    </row>
    <row r="176" spans="1:15" x14ac:dyDescent="0.2">
      <c r="A176">
        <v>564</v>
      </c>
      <c r="B176" t="s">
        <v>191</v>
      </c>
      <c r="C176" s="298">
        <v>207327</v>
      </c>
      <c r="D176" s="299">
        <v>729228164.48559988</v>
      </c>
      <c r="E176" s="298">
        <v>125511121.36857471</v>
      </c>
      <c r="F176" s="298">
        <v>20602480.994999997</v>
      </c>
      <c r="G176" s="298">
        <v>66944202.069628224</v>
      </c>
      <c r="H176" s="298">
        <v>478024231.17226738</v>
      </c>
      <c r="I176" s="298">
        <v>2210278.8656892632</v>
      </c>
      <c r="J176" s="298">
        <v>-4093720.1217709738</v>
      </c>
      <c r="K176" s="299">
        <f t="shared" si="3"/>
        <v>692965476.861552</v>
      </c>
      <c r="L176" s="303">
        <f>Taulukko13[[#This Row],[Siirtyvät kustannukset (TPA21+TA22)]]-Taulukko13[[#This Row],[Siirtyvät tulot ml. verokust. alenema ja tasauksen neutralisointi ]]</f>
        <v>36262687.624047875</v>
      </c>
      <c r="M176" s="298">
        <f>Taulukko13[[#This Row],[Siirtyvien kustannusten ja tulojen erotus]]*$M$3</f>
        <v>-21757612.574428722</v>
      </c>
      <c r="N176" s="298">
        <f>$N$3*Taulukko13[[#This Row],[Asukasluku 31.12.2020]]</f>
        <v>-54108.942120410611</v>
      </c>
      <c r="O176" s="303">
        <v>-21811721.516549539</v>
      </c>
    </row>
    <row r="177" spans="1:15" x14ac:dyDescent="0.2">
      <c r="A177">
        <v>576</v>
      </c>
      <c r="B177" t="s">
        <v>192</v>
      </c>
      <c r="C177" s="298">
        <v>2861</v>
      </c>
      <c r="D177" s="299">
        <v>14086329.870138131</v>
      </c>
      <c r="E177" s="298">
        <v>7559803.2676055469</v>
      </c>
      <c r="F177" s="298">
        <v>445153.56120000011</v>
      </c>
      <c r="G177" s="298">
        <v>1470836.7134952748</v>
      </c>
      <c r="H177" s="298">
        <v>4903299.9142572097</v>
      </c>
      <c r="I177" s="298">
        <v>23708.263902555915</v>
      </c>
      <c r="J177" s="298">
        <v>-1137668.4034743202</v>
      </c>
      <c r="K177" s="299">
        <f t="shared" si="3"/>
        <v>15493053.596129796</v>
      </c>
      <c r="L177" s="303">
        <f>Taulukko13[[#This Row],[Siirtyvät kustannukset (TPA21+TA22)]]-Taulukko13[[#This Row],[Siirtyvät tulot ml. verokust. alenema ja tasauksen neutralisointi ]]</f>
        <v>-1406723.7259916645</v>
      </c>
      <c r="M177" s="298">
        <f>Taulukko13[[#This Row],[Siirtyvien kustannusten ja tulojen erotus]]*$M$3</f>
        <v>844034.23559499846</v>
      </c>
      <c r="N177" s="298">
        <f>$N$3*Taulukko13[[#This Row],[Asukasluku 31.12.2020]]</f>
        <v>-746.67401451086812</v>
      </c>
      <c r="O177" s="303">
        <v>843287.56158048229</v>
      </c>
    </row>
    <row r="178" spans="1:15" x14ac:dyDescent="0.2">
      <c r="A178">
        <v>577</v>
      </c>
      <c r="B178" t="s">
        <v>193</v>
      </c>
      <c r="C178" s="298">
        <v>10922</v>
      </c>
      <c r="D178" s="299">
        <v>38371502.183675602</v>
      </c>
      <c r="E178" s="298">
        <v>7398064.3867786415</v>
      </c>
      <c r="F178" s="298">
        <v>898209.1464000002</v>
      </c>
      <c r="G178" s="298">
        <v>3766403.5918914163</v>
      </c>
      <c r="H178" s="298">
        <v>25401868.874754529</v>
      </c>
      <c r="I178" s="298">
        <v>116581.2123531728</v>
      </c>
      <c r="J178" s="298">
        <v>-280010.89320243167</v>
      </c>
      <c r="K178" s="299">
        <f t="shared" si="3"/>
        <v>37627975.680673845</v>
      </c>
      <c r="L178" s="303">
        <f>Taulukko13[[#This Row],[Siirtyvät kustannukset (TPA21+TA22)]]-Taulukko13[[#This Row],[Siirtyvät tulot ml. verokust. alenema ja tasauksen neutralisointi ]]</f>
        <v>743526.50300175697</v>
      </c>
      <c r="M178" s="298">
        <f>Taulukko13[[#This Row],[Siirtyvien kustannusten ja tulojen erotus]]*$M$3</f>
        <v>-446115.90180105407</v>
      </c>
      <c r="N178" s="298">
        <f>$N$3*Taulukko13[[#This Row],[Asukasluku 31.12.2020]]</f>
        <v>-2850.4626307192243</v>
      </c>
      <c r="O178" s="303">
        <v>-448966.36443179456</v>
      </c>
    </row>
    <row r="179" spans="1:15" x14ac:dyDescent="0.2">
      <c r="A179">
        <v>578</v>
      </c>
      <c r="B179" t="s">
        <v>194</v>
      </c>
      <c r="C179" s="298">
        <v>3235</v>
      </c>
      <c r="D179" s="299">
        <v>17278659.913557231</v>
      </c>
      <c r="E179" s="298">
        <v>7778530.3747783303</v>
      </c>
      <c r="F179" s="298">
        <v>266538.73360000004</v>
      </c>
      <c r="G179" s="298">
        <v>1607090.7833951036</v>
      </c>
      <c r="H179" s="298">
        <v>5384259.4649302466</v>
      </c>
      <c r="I179" s="298">
        <v>25048.477202915223</v>
      </c>
      <c r="J179" s="298">
        <v>-1631748.2349852084</v>
      </c>
      <c r="K179" s="299">
        <f t="shared" si="3"/>
        <v>16643119.114485973</v>
      </c>
      <c r="L179" s="303">
        <f>Taulukko13[[#This Row],[Siirtyvät kustannukset (TPA21+TA22)]]-Taulukko13[[#This Row],[Siirtyvät tulot ml. verokust. alenema ja tasauksen neutralisointi ]]</f>
        <v>635540.79907125793</v>
      </c>
      <c r="M179" s="298">
        <f>Taulukko13[[#This Row],[Siirtyvien kustannusten ja tulojen erotus]]*$M$3</f>
        <v>-381324.4794427547</v>
      </c>
      <c r="N179" s="298">
        <f>$N$3*Taulukko13[[#This Row],[Asukasluku 31.12.2020]]</f>
        <v>-844.28187240218745</v>
      </c>
      <c r="O179" s="303">
        <v>-382168.76131516322</v>
      </c>
    </row>
    <row r="180" spans="1:15" x14ac:dyDescent="0.2">
      <c r="A180">
        <v>580</v>
      </c>
      <c r="B180" t="s">
        <v>195</v>
      </c>
      <c r="C180" s="298">
        <v>4655</v>
      </c>
      <c r="D180" s="299">
        <v>25711560.646301679</v>
      </c>
      <c r="E180" s="298">
        <v>12043786.167521458</v>
      </c>
      <c r="F180" s="298">
        <v>482221.74989999994</v>
      </c>
      <c r="G180" s="298">
        <v>2368994.7555211876</v>
      </c>
      <c r="H180" s="298">
        <v>8415624.9178801589</v>
      </c>
      <c r="I180" s="298">
        <v>39441.774698465815</v>
      </c>
      <c r="J180" s="298">
        <v>-1770032.1659737842</v>
      </c>
      <c r="K180" s="299">
        <f t="shared" si="3"/>
        <v>25041217.982098121</v>
      </c>
      <c r="L180" s="303">
        <f>Taulukko13[[#This Row],[Siirtyvät kustannukset (TPA21+TA22)]]-Taulukko13[[#This Row],[Siirtyvät tulot ml. verokust. alenema ja tasauksen neutralisointi ]]</f>
        <v>670342.66420355812</v>
      </c>
      <c r="M180" s="298">
        <f>Taulukko13[[#This Row],[Siirtyvien kustannusten ja tulojen erotus]]*$M$3</f>
        <v>-402205.59852213477</v>
      </c>
      <c r="N180" s="298">
        <f>$N$3*Taulukko13[[#This Row],[Asukasluku 31.12.2020]]</f>
        <v>-1214.8785520965016</v>
      </c>
      <c r="O180" s="303">
        <v>-403420.47707424039</v>
      </c>
    </row>
    <row r="181" spans="1:15" x14ac:dyDescent="0.2">
      <c r="A181">
        <v>581</v>
      </c>
      <c r="B181" t="s">
        <v>196</v>
      </c>
      <c r="C181" s="298">
        <v>6352</v>
      </c>
      <c r="D181" s="299">
        <v>28818519.573117182</v>
      </c>
      <c r="E181" s="298">
        <v>12901034.052677512</v>
      </c>
      <c r="F181" s="298">
        <v>934076.01830000035</v>
      </c>
      <c r="G181" s="298">
        <v>2887074.6934870481</v>
      </c>
      <c r="H181" s="298">
        <v>11387215.738905188</v>
      </c>
      <c r="I181" s="298">
        <v>54616.991236936214</v>
      </c>
      <c r="J181" s="298">
        <v>-2336072.5545011903</v>
      </c>
      <c r="K181" s="299">
        <f t="shared" si="3"/>
        <v>30390856.066634003</v>
      </c>
      <c r="L181" s="303">
        <f>Taulukko13[[#This Row],[Siirtyvät kustannukset (TPA21+TA22)]]-Taulukko13[[#This Row],[Siirtyvät tulot ml. verokust. alenema ja tasauksen neutralisointi ]]</f>
        <v>-1572336.4935168214</v>
      </c>
      <c r="M181" s="298">
        <f>Taulukko13[[#This Row],[Siirtyvien kustannusten ja tulojen erotus]]*$M$3</f>
        <v>943401.89611009264</v>
      </c>
      <c r="N181" s="298">
        <f>$N$3*Taulukko13[[#This Row],[Asukasluku 31.12.2020]]</f>
        <v>-1657.7676826889319</v>
      </c>
      <c r="O181" s="303">
        <v>941744.12842739152</v>
      </c>
    </row>
    <row r="182" spans="1:15" x14ac:dyDescent="0.2">
      <c r="A182">
        <v>583</v>
      </c>
      <c r="B182" t="s">
        <v>197</v>
      </c>
      <c r="C182" s="298">
        <v>931</v>
      </c>
      <c r="D182" s="299">
        <v>6855883.3468460916</v>
      </c>
      <c r="E182" s="298">
        <v>2926992.4454509108</v>
      </c>
      <c r="F182" s="298">
        <v>137005.18099999998</v>
      </c>
      <c r="G182" s="298">
        <v>457369.80342396349</v>
      </c>
      <c r="H182" s="298">
        <v>1654701.0389827094</v>
      </c>
      <c r="I182" s="298">
        <v>7942.1545114159808</v>
      </c>
      <c r="J182" s="298">
        <v>-303852.15508056857</v>
      </c>
      <c r="K182" s="299">
        <f t="shared" si="3"/>
        <v>5471978.4694267362</v>
      </c>
      <c r="L182" s="303">
        <f>Taulukko13[[#This Row],[Siirtyvät kustannukset (TPA21+TA22)]]-Taulukko13[[#This Row],[Siirtyvät tulot ml. verokust. alenema ja tasauksen neutralisointi ]]</f>
        <v>1383904.8774193553</v>
      </c>
      <c r="M182" s="298">
        <f>Taulukko13[[#This Row],[Siirtyvien kustannusten ja tulojen erotus]]*$M$3</f>
        <v>-830342.92645161296</v>
      </c>
      <c r="N182" s="298">
        <f>$N$3*Taulukko13[[#This Row],[Asukasluku 31.12.2020]]</f>
        <v>-242.9757104193003</v>
      </c>
      <c r="O182" s="303">
        <v>-830585.9021620343</v>
      </c>
    </row>
    <row r="183" spans="1:15" x14ac:dyDescent="0.2">
      <c r="A183">
        <v>584</v>
      </c>
      <c r="B183" t="s">
        <v>198</v>
      </c>
      <c r="C183" s="298">
        <v>2706</v>
      </c>
      <c r="D183" s="299">
        <v>12202142.197261309</v>
      </c>
      <c r="E183" s="298">
        <v>4411385.1651040558</v>
      </c>
      <c r="F183" s="298">
        <v>281644.00150000001</v>
      </c>
      <c r="G183" s="298">
        <v>1244272.9753530039</v>
      </c>
      <c r="H183" s="298">
        <v>3782520.2322119116</v>
      </c>
      <c r="I183" s="298">
        <v>18015.353155508958</v>
      </c>
      <c r="J183" s="298">
        <v>-1904615.0386579824</v>
      </c>
      <c r="K183" s="299">
        <f t="shared" si="3"/>
        <v>11606422.059671445</v>
      </c>
      <c r="L183" s="303">
        <f>Taulukko13[[#This Row],[Siirtyvät kustannukset (TPA21+TA22)]]-Taulukko13[[#This Row],[Siirtyvät tulot ml. verokust. alenema ja tasauksen neutralisointi ]]</f>
        <v>595720.13758986443</v>
      </c>
      <c r="M183" s="298">
        <f>Taulukko13[[#This Row],[Siirtyvien kustannusten ja tulojen erotus]]*$M$3</f>
        <v>-357432.08255391859</v>
      </c>
      <c r="N183" s="298">
        <f>$N$3*Taulukko13[[#This Row],[Asukasluku 31.12.2020]]</f>
        <v>-706.22156003719294</v>
      </c>
      <c r="O183" s="303">
        <v>-358138.30411396106</v>
      </c>
    </row>
    <row r="184" spans="1:15" x14ac:dyDescent="0.2">
      <c r="A184">
        <v>588</v>
      </c>
      <c r="B184" t="s">
        <v>199</v>
      </c>
      <c r="C184" s="298">
        <v>1654</v>
      </c>
      <c r="D184" s="299">
        <v>9450230.7867076974</v>
      </c>
      <c r="E184" s="298">
        <v>4114584.0391989807</v>
      </c>
      <c r="F184" s="298">
        <v>296861.19839999999</v>
      </c>
      <c r="G184" s="298">
        <v>906174.59597087232</v>
      </c>
      <c r="H184" s="298">
        <v>2633202.7934914227</v>
      </c>
      <c r="I184" s="298">
        <v>12988.190079600527</v>
      </c>
      <c r="J184" s="298">
        <v>-779720.52961134014</v>
      </c>
      <c r="K184" s="299">
        <f t="shared" si="3"/>
        <v>8717554.9665930159</v>
      </c>
      <c r="L184" s="303">
        <f>Taulukko13[[#This Row],[Siirtyvät kustannukset (TPA21+TA22)]]-Taulukko13[[#This Row],[Siirtyvät tulot ml. verokust. alenema ja tasauksen neutralisointi ]]</f>
        <v>732675.8201146815</v>
      </c>
      <c r="M184" s="298">
        <f>Taulukko13[[#This Row],[Siirtyvien kustannusten ja tulojen erotus]]*$M$3</f>
        <v>-439605.49206880882</v>
      </c>
      <c r="N184" s="298">
        <f>$N$3*Taulukko13[[#This Row],[Asukasluku 31.12.2020]]</f>
        <v>-431.66683677070108</v>
      </c>
      <c r="O184" s="303">
        <v>-440037.15890558279</v>
      </c>
    </row>
    <row r="185" spans="1:15" x14ac:dyDescent="0.2">
      <c r="A185">
        <v>592</v>
      </c>
      <c r="B185" t="s">
        <v>200</v>
      </c>
      <c r="C185" s="298">
        <v>3772</v>
      </c>
      <c r="D185" s="299">
        <v>13091789.838050192</v>
      </c>
      <c r="E185" s="298">
        <v>3985436.4949010089</v>
      </c>
      <c r="F185" s="298">
        <v>468523.35600000015</v>
      </c>
      <c r="G185" s="298">
        <v>1636207.9469416654</v>
      </c>
      <c r="H185" s="298">
        <v>6808074.8082556371</v>
      </c>
      <c r="I185" s="298">
        <v>32255.213658052646</v>
      </c>
      <c r="J185" s="298">
        <v>-1394489.2956252452</v>
      </c>
      <c r="K185" s="299">
        <f t="shared" si="3"/>
        <v>14260476.688065505</v>
      </c>
      <c r="L185" s="303">
        <f>Taulukko13[[#This Row],[Siirtyvät kustannukset (TPA21+TA22)]]-Taulukko13[[#This Row],[Siirtyvät tulot ml. verokust. alenema ja tasauksen neutralisointi ]]</f>
        <v>-1168686.8500153124</v>
      </c>
      <c r="M185" s="298">
        <f>Taulukko13[[#This Row],[Siirtyvien kustannusten ja tulojen erotus]]*$M$3</f>
        <v>701212.11000918725</v>
      </c>
      <c r="N185" s="298">
        <f>$N$3*Taulukko13[[#This Row],[Asukasluku 31.12.2020]]</f>
        <v>-984.4300533851781</v>
      </c>
      <c r="O185" s="303">
        <v>700227.67995579506</v>
      </c>
    </row>
    <row r="186" spans="1:15" x14ac:dyDescent="0.2">
      <c r="A186">
        <v>593</v>
      </c>
      <c r="B186" t="s">
        <v>201</v>
      </c>
      <c r="C186" s="298">
        <v>17375</v>
      </c>
      <c r="D186" s="299">
        <v>88239514.953244939</v>
      </c>
      <c r="E186" s="298">
        <v>37991890.577512272</v>
      </c>
      <c r="F186" s="298">
        <v>1875353.8098999998</v>
      </c>
      <c r="G186" s="298">
        <v>7754794.0134429093</v>
      </c>
      <c r="H186" s="298">
        <v>34285977.798723057</v>
      </c>
      <c r="I186" s="298">
        <v>160293.51227960046</v>
      </c>
      <c r="J186" s="298">
        <v>-4756065.7614262002</v>
      </c>
      <c r="K186" s="299">
        <f t="shared" si="3"/>
        <v>86503788.448724836</v>
      </c>
      <c r="L186" s="303">
        <f>Taulukko13[[#This Row],[Siirtyvät kustannukset (TPA21+TA22)]]-Taulukko13[[#This Row],[Siirtyvät tulot ml. verokust. alenema ja tasauksen neutralisointi ]]</f>
        <v>1735726.5045201033</v>
      </c>
      <c r="M186" s="298">
        <f>Taulukko13[[#This Row],[Siirtyvien kustannusten ja tulojen erotus]]*$M$3</f>
        <v>-1041435.9027120618</v>
      </c>
      <c r="N186" s="298">
        <f>$N$3*Taulukko13[[#This Row],[Asukasluku 31.12.2020]]</f>
        <v>-4534.5896547103575</v>
      </c>
      <c r="O186" s="303">
        <v>-1045970.4923668059</v>
      </c>
    </row>
    <row r="187" spans="1:15" x14ac:dyDescent="0.2">
      <c r="A187">
        <v>595</v>
      </c>
      <c r="B187" t="s">
        <v>202</v>
      </c>
      <c r="C187" s="298">
        <v>4321</v>
      </c>
      <c r="D187" s="299">
        <v>24647660.941215619</v>
      </c>
      <c r="E187" s="298">
        <v>13817882.781685364</v>
      </c>
      <c r="F187" s="298">
        <v>648832.55989999999</v>
      </c>
      <c r="G187" s="298">
        <v>2224195.0969949933</v>
      </c>
      <c r="H187" s="298">
        <v>6258047.3100563437</v>
      </c>
      <c r="I187" s="298">
        <v>30616.351334378567</v>
      </c>
      <c r="J187" s="298">
        <v>-2649256.7143610618</v>
      </c>
      <c r="K187" s="299">
        <f t="shared" si="3"/>
        <v>25567598.111663383</v>
      </c>
      <c r="L187" s="303">
        <f>Taulukko13[[#This Row],[Siirtyvät kustannukset (TPA21+TA22)]]-Taulukko13[[#This Row],[Siirtyvät tulot ml. verokust. alenema ja tasauksen neutralisointi ]]</f>
        <v>-919937.17044776306</v>
      </c>
      <c r="M187" s="298">
        <f>Taulukko13[[#This Row],[Siirtyvien kustannusten ja tulojen erotus]]*$M$3</f>
        <v>551962.30226865772</v>
      </c>
      <c r="N187" s="298">
        <f>$N$3*Taulukko13[[#This Row],[Asukasluku 31.12.2020]]</f>
        <v>-1127.7100372951629</v>
      </c>
      <c r="O187" s="303">
        <v>550834.59223135433</v>
      </c>
    </row>
    <row r="188" spans="1:15" x14ac:dyDescent="0.2">
      <c r="A188">
        <v>598</v>
      </c>
      <c r="B188" t="s">
        <v>203</v>
      </c>
      <c r="C188" s="298">
        <v>19066</v>
      </c>
      <c r="D188" s="299">
        <v>85511229.925133362</v>
      </c>
      <c r="E188" s="298">
        <v>25772077.587474938</v>
      </c>
      <c r="F188" s="298">
        <v>3183078.3238999993</v>
      </c>
      <c r="G188" s="298">
        <v>7007655.6859291475</v>
      </c>
      <c r="H188" s="298">
        <v>43262260.759277418</v>
      </c>
      <c r="I188" s="298">
        <v>205879.7671290455</v>
      </c>
      <c r="J188" s="298">
        <v>-592211.09033365396</v>
      </c>
      <c r="K188" s="299">
        <f t="shared" si="3"/>
        <v>79611403.679786116</v>
      </c>
      <c r="L188" s="303">
        <f>Taulukko13[[#This Row],[Siirtyvät kustannukset (TPA21+TA22)]]-Taulukko13[[#This Row],[Siirtyvät tulot ml. verokust. alenema ja tasauksen neutralisointi ]]</f>
        <v>5899826.2453472465</v>
      </c>
      <c r="M188" s="298">
        <f>Taulukko13[[#This Row],[Siirtyvien kustannusten ja tulojen erotus]]*$M$3</f>
        <v>-3539895.7472083471</v>
      </c>
      <c r="N188" s="298">
        <f>$N$3*Taulukko13[[#This Row],[Asukasluku 31.12.2020]]</f>
        <v>-4975.9128838392908</v>
      </c>
      <c r="O188" s="303">
        <v>-3544871.6600922244</v>
      </c>
    </row>
    <row r="189" spans="1:15" x14ac:dyDescent="0.2">
      <c r="A189">
        <v>599</v>
      </c>
      <c r="B189" t="s">
        <v>204</v>
      </c>
      <c r="C189" s="298">
        <v>11174</v>
      </c>
      <c r="D189" s="299">
        <v>39434219.484849527</v>
      </c>
      <c r="E189" s="298">
        <v>5245010.9345001355</v>
      </c>
      <c r="F189" s="298">
        <v>1239824.6244000001</v>
      </c>
      <c r="G189" s="298">
        <v>4642992.9080809699</v>
      </c>
      <c r="H189" s="298">
        <v>19926214.852166783</v>
      </c>
      <c r="I189" s="298">
        <v>93823.392497485387</v>
      </c>
      <c r="J189" s="298">
        <v>-4221414.1912494441</v>
      </c>
      <c r="K189" s="299">
        <f t="shared" si="3"/>
        <v>35181634.11789985</v>
      </c>
      <c r="L189" s="303">
        <f>Taulukko13[[#This Row],[Siirtyvät kustannukset (TPA21+TA22)]]-Taulukko13[[#This Row],[Siirtyvät tulot ml. verokust. alenema ja tasauksen neutralisointi ]]</f>
        <v>4252585.3669496775</v>
      </c>
      <c r="M189" s="298">
        <f>Taulukko13[[#This Row],[Siirtyvien kustannusten ja tulojen erotus]]*$M$3</f>
        <v>-2551551.2201698059</v>
      </c>
      <c r="N189" s="298">
        <f>$N$3*Taulukko13[[#This Row],[Asukasluku 31.12.2020]]</f>
        <v>-2916.2304921861028</v>
      </c>
      <c r="O189" s="303">
        <v>-2554467.4506620141</v>
      </c>
    </row>
    <row r="190" spans="1:15" x14ac:dyDescent="0.2">
      <c r="A190">
        <v>601</v>
      </c>
      <c r="B190" t="s">
        <v>205</v>
      </c>
      <c r="C190" s="298">
        <v>3931</v>
      </c>
      <c r="D190" s="299">
        <v>19333031.043739155</v>
      </c>
      <c r="E190" s="298">
        <v>10552565.894188762</v>
      </c>
      <c r="F190" s="298">
        <v>756861.69210000033</v>
      </c>
      <c r="G190" s="298">
        <v>2000024.0693749515</v>
      </c>
      <c r="H190" s="298">
        <v>5926313.8055873802</v>
      </c>
      <c r="I190" s="298">
        <v>29624.729678091317</v>
      </c>
      <c r="J190" s="298">
        <v>-2197728.4629260777</v>
      </c>
      <c r="K190" s="299">
        <f t="shared" si="3"/>
        <v>21403869.194499083</v>
      </c>
      <c r="L190" s="303">
        <f>Taulukko13[[#This Row],[Siirtyvät kustannukset (TPA21+TA22)]]-Taulukko13[[#This Row],[Siirtyvät tulot ml. verokust. alenema ja tasauksen neutralisointi ]]</f>
        <v>-2070838.1507599279</v>
      </c>
      <c r="M190" s="298">
        <f>Taulukko13[[#This Row],[Siirtyvien kustannusten ja tulojen erotus]]*$M$3</f>
        <v>1242502.8904559566</v>
      </c>
      <c r="N190" s="298">
        <f>$N$3*Taulukko13[[#This Row],[Asukasluku 31.12.2020]]</f>
        <v>-1025.9264421678513</v>
      </c>
      <c r="O190" s="303">
        <v>1241476.9640137814</v>
      </c>
    </row>
    <row r="191" spans="1:15" x14ac:dyDescent="0.2">
      <c r="A191">
        <v>604</v>
      </c>
      <c r="B191" t="s">
        <v>206</v>
      </c>
      <c r="C191" s="298">
        <v>19803</v>
      </c>
      <c r="D191" s="299">
        <v>59817743.640762202</v>
      </c>
      <c r="E191" s="298">
        <v>7953556.1239453182</v>
      </c>
      <c r="F191" s="298">
        <v>2494295.6078000003</v>
      </c>
      <c r="G191" s="298">
        <v>4894732.8317879289</v>
      </c>
      <c r="H191" s="298">
        <v>55600322.461410843</v>
      </c>
      <c r="I191" s="298">
        <v>257517.90546991793</v>
      </c>
      <c r="J191" s="298">
        <v>3981688.3363613989</v>
      </c>
      <c r="K191" s="299">
        <f t="shared" si="3"/>
        <v>66703700.783112772</v>
      </c>
      <c r="L191" s="303">
        <f>Taulukko13[[#This Row],[Siirtyvät kustannukset (TPA21+TA22)]]-Taulukko13[[#This Row],[Siirtyvät tulot ml. verokust. alenema ja tasauksen neutralisointi ]]</f>
        <v>-6885957.1423505694</v>
      </c>
      <c r="M191" s="298">
        <f>Taulukko13[[#This Row],[Siirtyvien kustannusten ja tulojen erotus]]*$M$3</f>
        <v>4131574.2854103409</v>
      </c>
      <c r="N191" s="298">
        <f>$N$3*Taulukko13[[#This Row],[Asukasluku 31.12.2020]]</f>
        <v>-5168.2577802721853</v>
      </c>
      <c r="O191" s="303">
        <v>4126406.0276300306</v>
      </c>
    </row>
    <row r="192" spans="1:15" x14ac:dyDescent="0.2">
      <c r="A192">
        <v>607</v>
      </c>
      <c r="B192" t="s">
        <v>207</v>
      </c>
      <c r="C192" s="298">
        <v>4201</v>
      </c>
      <c r="D192" s="299">
        <v>19490069.206855033</v>
      </c>
      <c r="E192" s="298">
        <v>8529889.8824898154</v>
      </c>
      <c r="F192" s="298">
        <v>524838.51240000012</v>
      </c>
      <c r="G192" s="298">
        <v>2188412.3900996349</v>
      </c>
      <c r="H192" s="298">
        <v>5974022.9657204542</v>
      </c>
      <c r="I192" s="298">
        <v>28807.714921043254</v>
      </c>
      <c r="J192" s="298">
        <v>-2679674.6346803079</v>
      </c>
      <c r="K192" s="299">
        <f t="shared" si="3"/>
        <v>19868030.670469172</v>
      </c>
      <c r="L192" s="303">
        <f>Taulukko13[[#This Row],[Siirtyvät kustannukset (TPA21+TA22)]]-Taulukko13[[#This Row],[Siirtyvät tulot ml. verokust. alenema ja tasauksen neutralisointi ]]</f>
        <v>-377961.46361413971</v>
      </c>
      <c r="M192" s="298">
        <f>Taulukko13[[#This Row],[Siirtyvien kustannusten ja tulojen erotus]]*$M$3</f>
        <v>226776.87816848376</v>
      </c>
      <c r="N192" s="298">
        <f>$N$3*Taulukko13[[#This Row],[Asukasluku 31.12.2020]]</f>
        <v>-1096.3920080252208</v>
      </c>
      <c r="O192" s="303">
        <v>225680.48616045047</v>
      </c>
    </row>
    <row r="193" spans="1:15" x14ac:dyDescent="0.2">
      <c r="A193">
        <v>608</v>
      </c>
      <c r="B193" t="s">
        <v>208</v>
      </c>
      <c r="C193" s="298">
        <v>2063</v>
      </c>
      <c r="D193" s="299">
        <v>9139735.4027833026</v>
      </c>
      <c r="E193" s="298">
        <v>3829201.3240391859</v>
      </c>
      <c r="F193" s="298">
        <v>243797.53860000003</v>
      </c>
      <c r="G193" s="298">
        <v>986354.85731287557</v>
      </c>
      <c r="H193" s="298">
        <v>3490213.4524780503</v>
      </c>
      <c r="I193" s="298">
        <v>16551.872124858503</v>
      </c>
      <c r="J193" s="298">
        <v>-962521.93413835322</v>
      </c>
      <c r="K193" s="299">
        <f t="shared" si="3"/>
        <v>9495537.2344436087</v>
      </c>
      <c r="L193" s="303">
        <f>Taulukko13[[#This Row],[Siirtyvät kustannukset (TPA21+TA22)]]-Taulukko13[[#This Row],[Siirtyvät tulot ml. verokust. alenema ja tasauksen neutralisointi ]]</f>
        <v>-355801.83166030608</v>
      </c>
      <c r="M193" s="298">
        <f>Taulukko13[[#This Row],[Siirtyvien kustannusten ja tulojen erotus]]*$M$3</f>
        <v>213481.0989961836</v>
      </c>
      <c r="N193" s="298">
        <f>$N$3*Taulukko13[[#This Row],[Asukasluku 31.12.2020]]</f>
        <v>-538.4091198657535</v>
      </c>
      <c r="O193" s="303">
        <v>212942.6898763139</v>
      </c>
    </row>
    <row r="194" spans="1:15" x14ac:dyDescent="0.2">
      <c r="A194">
        <v>609</v>
      </c>
      <c r="B194" t="s">
        <v>209</v>
      </c>
      <c r="C194" s="298">
        <v>83684</v>
      </c>
      <c r="D194" s="299">
        <v>346910810.29335147</v>
      </c>
      <c r="E194" s="298">
        <v>99710315.818101645</v>
      </c>
      <c r="F194" s="298">
        <v>7149985.8759000003</v>
      </c>
      <c r="G194" s="298">
        <v>31187181.278298102</v>
      </c>
      <c r="H194" s="298">
        <v>179944951.5581094</v>
      </c>
      <c r="I194" s="298">
        <v>829341.82224301738</v>
      </c>
      <c r="J194" s="298">
        <v>-12327789.077922951</v>
      </c>
      <c r="K194" s="299">
        <f t="shared" si="3"/>
        <v>329490881.78608906</v>
      </c>
      <c r="L194" s="303">
        <f>Taulukko13[[#This Row],[Siirtyvät kustannukset (TPA21+TA22)]]-Taulukko13[[#This Row],[Siirtyvät tulot ml. verokust. alenema ja tasauksen neutralisointi ]]</f>
        <v>17419928.507262409</v>
      </c>
      <c r="M194" s="298">
        <f>Taulukko13[[#This Row],[Siirtyvien kustannusten ja tulojen erotus]]*$M$3</f>
        <v>-10451957.104357444</v>
      </c>
      <c r="N194" s="298">
        <f>$N$3*Taulukko13[[#This Row],[Asukasluku 31.12.2020]]</f>
        <v>-21840.14967854858</v>
      </c>
      <c r="O194" s="303">
        <v>-10473797.254036156</v>
      </c>
    </row>
    <row r="195" spans="1:15" x14ac:dyDescent="0.2">
      <c r="A195">
        <v>611</v>
      </c>
      <c r="B195" t="s">
        <v>210</v>
      </c>
      <c r="C195" s="298">
        <v>5070</v>
      </c>
      <c r="D195" s="299">
        <v>15083621.505321169</v>
      </c>
      <c r="E195" s="298">
        <v>1483509.2513935021</v>
      </c>
      <c r="F195" s="298">
        <v>201625.55090000009</v>
      </c>
      <c r="G195" s="298">
        <v>1767450.5229554954</v>
      </c>
      <c r="H195" s="298">
        <v>12194421.455006395</v>
      </c>
      <c r="I195" s="298">
        <v>54948.361262391634</v>
      </c>
      <c r="J195" s="298">
        <v>168478.48371210453</v>
      </c>
      <c r="K195" s="299">
        <f t="shared" si="3"/>
        <v>15423579.935280895</v>
      </c>
      <c r="L195" s="303">
        <f>Taulukko13[[#This Row],[Siirtyvät kustannukset (TPA21+TA22)]]-Taulukko13[[#This Row],[Siirtyvät tulot ml. verokust. alenema ja tasauksen neutralisointi ]]</f>
        <v>-339958.42995972559</v>
      </c>
      <c r="M195" s="298">
        <f>Taulukko13[[#This Row],[Siirtyvien kustannusten ja tulojen erotus]]*$M$3</f>
        <v>203975.05797583531</v>
      </c>
      <c r="N195" s="298">
        <f>$N$3*Taulukko13[[#This Row],[Asukasluku 31.12.2020]]</f>
        <v>-1323.1867366550512</v>
      </c>
      <c r="O195" s="303">
        <v>202651.87123917049</v>
      </c>
    </row>
    <row r="196" spans="1:15" x14ac:dyDescent="0.2">
      <c r="A196">
        <v>614</v>
      </c>
      <c r="B196" t="s">
        <v>211</v>
      </c>
      <c r="C196" s="298">
        <v>3117</v>
      </c>
      <c r="D196" s="299">
        <v>20197653.602546912</v>
      </c>
      <c r="E196" s="298">
        <v>10615727.623224391</v>
      </c>
      <c r="F196" s="298">
        <v>309210.39850000001</v>
      </c>
      <c r="G196" s="298">
        <v>1762009.5115788241</v>
      </c>
      <c r="H196" s="298">
        <v>4918544.5292750057</v>
      </c>
      <c r="I196" s="298">
        <v>23173.239519482202</v>
      </c>
      <c r="J196" s="298">
        <v>-1790195.7809252101</v>
      </c>
      <c r="K196" s="299">
        <f t="shared" si="3"/>
        <v>19372514.60398395</v>
      </c>
      <c r="L196" s="303">
        <f>Taulukko13[[#This Row],[Siirtyvät kustannukset (TPA21+TA22)]]-Taulukko13[[#This Row],[Siirtyvät tulot ml. verokust. alenema ja tasauksen neutralisointi ]]</f>
        <v>825138.99856296182</v>
      </c>
      <c r="M196" s="298">
        <f>Taulukko13[[#This Row],[Siirtyvien kustannusten ja tulojen erotus]]*$M$3</f>
        <v>-495083.39913777699</v>
      </c>
      <c r="N196" s="298">
        <f>$N$3*Taulukko13[[#This Row],[Asukasluku 31.12.2020]]</f>
        <v>-813.48581028674448</v>
      </c>
      <c r="O196" s="303">
        <v>-495896.88494806981</v>
      </c>
    </row>
    <row r="197" spans="1:15" x14ac:dyDescent="0.2">
      <c r="A197">
        <v>615</v>
      </c>
      <c r="B197" t="s">
        <v>212</v>
      </c>
      <c r="C197" s="298">
        <v>7779</v>
      </c>
      <c r="D197" s="299">
        <v>37547704.062495828</v>
      </c>
      <c r="E197" s="298">
        <v>20054265.804465048</v>
      </c>
      <c r="F197" s="298">
        <v>1115540.2151000001</v>
      </c>
      <c r="G197" s="298">
        <v>3659338.447053975</v>
      </c>
      <c r="H197" s="298">
        <v>11646357.309073927</v>
      </c>
      <c r="I197" s="298">
        <v>56570.078769288717</v>
      </c>
      <c r="J197" s="298">
        <v>-4601392.8698858954</v>
      </c>
      <c r="K197" s="299">
        <f t="shared" si="3"/>
        <v>41020324.566809565</v>
      </c>
      <c r="L197" s="303">
        <f>Taulukko13[[#This Row],[Siirtyvät kustannukset (TPA21+TA22)]]-Taulukko13[[#This Row],[Siirtyvät tulot ml. verokust. alenema ja tasauksen neutralisointi ]]</f>
        <v>-3472620.5043137372</v>
      </c>
      <c r="M197" s="298">
        <f>Taulukko13[[#This Row],[Siirtyvien kustannusten ja tulojen erotus]]*$M$3</f>
        <v>2083572.3025882419</v>
      </c>
      <c r="N197" s="298">
        <f>$N$3*Taulukko13[[#This Row],[Asukasluku 31.12.2020]]</f>
        <v>-2030.1912474239925</v>
      </c>
      <c r="O197" s="303">
        <v>2081542.1113408031</v>
      </c>
    </row>
    <row r="198" spans="1:15" x14ac:dyDescent="0.2">
      <c r="A198">
        <v>616</v>
      </c>
      <c r="B198" t="s">
        <v>213</v>
      </c>
      <c r="C198" s="298">
        <v>1833</v>
      </c>
      <c r="D198" s="299">
        <v>6927551.1556033641</v>
      </c>
      <c r="E198" s="298">
        <v>1697128.1949177394</v>
      </c>
      <c r="F198" s="298">
        <v>108266.14390000002</v>
      </c>
      <c r="G198" s="298">
        <v>905315.39078325802</v>
      </c>
      <c r="H198" s="298">
        <v>3745899.8307467783</v>
      </c>
      <c r="I198" s="298">
        <v>17084.487033584272</v>
      </c>
      <c r="J198" s="298">
        <v>-424651.53969784314</v>
      </c>
      <c r="K198" s="299">
        <f t="shared" si="3"/>
        <v>6864176.6130120344</v>
      </c>
      <c r="L198" s="303">
        <f>Taulukko13[[#This Row],[Siirtyvät kustannukset (TPA21+TA22)]]-Taulukko13[[#This Row],[Siirtyvät tulot ml. verokust. alenema ja tasauksen neutralisointi ]]</f>
        <v>63374.542591329664</v>
      </c>
      <c r="M198" s="298">
        <f>Taulukko13[[#This Row],[Siirtyvien kustannusten ja tulojen erotus]]*$M$3</f>
        <v>-38024.725554797791</v>
      </c>
      <c r="N198" s="298">
        <f>$N$3*Taulukko13[[#This Row],[Asukasluku 31.12.2020]]</f>
        <v>-478.38289709836465</v>
      </c>
      <c r="O198" s="303">
        <v>-38503.108451899709</v>
      </c>
    </row>
    <row r="199" spans="1:15" x14ac:dyDescent="0.2">
      <c r="A199">
        <v>619</v>
      </c>
      <c r="B199" t="s">
        <v>214</v>
      </c>
      <c r="C199" s="298">
        <v>2785</v>
      </c>
      <c r="D199" s="299">
        <v>12905369.333423212</v>
      </c>
      <c r="E199" s="298">
        <v>6619591.6785771903</v>
      </c>
      <c r="F199" s="298">
        <v>236025.49929999997</v>
      </c>
      <c r="G199" s="298">
        <v>1540380.6296431539</v>
      </c>
      <c r="H199" s="298">
        <v>4508693.3654724266</v>
      </c>
      <c r="I199" s="298">
        <v>21032.069832082463</v>
      </c>
      <c r="J199" s="298">
        <v>-1510799.3460243859</v>
      </c>
      <c r="K199" s="299">
        <f t="shared" ref="K199:K262" si="4">E199+F199+G199+H199-I199-J199</f>
        <v>14394458.449185075</v>
      </c>
      <c r="L199" s="303">
        <f>Taulukko13[[#This Row],[Siirtyvät kustannukset (TPA21+TA22)]]-Taulukko13[[#This Row],[Siirtyvät tulot ml. verokust. alenema ja tasauksen neutralisointi ]]</f>
        <v>-1489089.1157618631</v>
      </c>
      <c r="M199" s="298">
        <f>Taulukko13[[#This Row],[Siirtyvien kustannusten ja tulojen erotus]]*$M$3</f>
        <v>893453.46945711761</v>
      </c>
      <c r="N199" s="298">
        <f>$N$3*Taulukko13[[#This Row],[Asukasluku 31.12.2020]]</f>
        <v>-726.83926263990475</v>
      </c>
      <c r="O199" s="303">
        <v>892726.6301944725</v>
      </c>
    </row>
    <row r="200" spans="1:15" x14ac:dyDescent="0.2">
      <c r="A200">
        <v>620</v>
      </c>
      <c r="B200" t="s">
        <v>215</v>
      </c>
      <c r="C200" s="298">
        <v>2491</v>
      </c>
      <c r="D200" s="299">
        <v>15718137.223628625</v>
      </c>
      <c r="E200" s="298">
        <v>9626253.2034679949</v>
      </c>
      <c r="F200" s="298">
        <v>537896.37830000021</v>
      </c>
      <c r="G200" s="298">
        <v>1317287.1108318733</v>
      </c>
      <c r="H200" s="298">
        <v>3840996.0028082919</v>
      </c>
      <c r="I200" s="298">
        <v>19410.458864154592</v>
      </c>
      <c r="J200" s="298">
        <v>-1248746.8581390816</v>
      </c>
      <c r="K200" s="299">
        <f t="shared" si="4"/>
        <v>16551769.094683086</v>
      </c>
      <c r="L200" s="303">
        <f>Taulukko13[[#This Row],[Siirtyvät kustannukset (TPA21+TA22)]]-Taulukko13[[#This Row],[Siirtyvät tulot ml. verokust. alenema ja tasauksen neutralisointi ]]</f>
        <v>-833631.87105446123</v>
      </c>
      <c r="M200" s="298">
        <f>Taulukko13[[#This Row],[Siirtyvien kustannusten ja tulojen erotus]]*$M$3</f>
        <v>500179.12263267662</v>
      </c>
      <c r="N200" s="298">
        <f>$N$3*Taulukko13[[#This Row],[Asukasluku 31.12.2020]]</f>
        <v>-650.11009092854681</v>
      </c>
      <c r="O200" s="303">
        <v>499529.01254174334</v>
      </c>
    </row>
    <row r="201" spans="1:15" x14ac:dyDescent="0.2">
      <c r="A201">
        <v>623</v>
      </c>
      <c r="B201" t="s">
        <v>216</v>
      </c>
      <c r="C201" s="298">
        <v>2137</v>
      </c>
      <c r="D201" s="299">
        <v>11548798.257846311</v>
      </c>
      <c r="E201" s="298">
        <v>6305366.7581492299</v>
      </c>
      <c r="F201" s="298">
        <v>544468.48970000003</v>
      </c>
      <c r="G201" s="298">
        <v>1105002.0661319352</v>
      </c>
      <c r="H201" s="298">
        <v>4003270.6325345784</v>
      </c>
      <c r="I201" s="298">
        <v>20158.911312339405</v>
      </c>
      <c r="J201" s="298">
        <v>-279399.68075013877</v>
      </c>
      <c r="K201" s="299">
        <f t="shared" si="4"/>
        <v>12217348.715953542</v>
      </c>
      <c r="L201" s="303">
        <f>Taulukko13[[#This Row],[Siirtyvät kustannukset (TPA21+TA22)]]-Taulukko13[[#This Row],[Siirtyvät tulot ml. verokust. alenema ja tasauksen neutralisointi ]]</f>
        <v>-668550.45810723118</v>
      </c>
      <c r="M201" s="298">
        <f>Taulukko13[[#This Row],[Siirtyvien kustannusten ja tulojen erotus]]*$M$3</f>
        <v>401130.27486433863</v>
      </c>
      <c r="N201" s="298">
        <f>$N$3*Taulukko13[[#This Row],[Asukasluku 31.12.2020]]</f>
        <v>-557.7219045822178</v>
      </c>
      <c r="O201" s="303">
        <v>400572.55295975233</v>
      </c>
    </row>
    <row r="202" spans="1:15" x14ac:dyDescent="0.2">
      <c r="A202">
        <v>624</v>
      </c>
      <c r="B202" t="s">
        <v>217</v>
      </c>
      <c r="C202" s="298">
        <v>5125</v>
      </c>
      <c r="D202" s="299">
        <v>17578828.144134935</v>
      </c>
      <c r="E202" s="298">
        <v>5709596.5861773789</v>
      </c>
      <c r="F202" s="298">
        <v>341215.06630000006</v>
      </c>
      <c r="G202" s="298">
        <v>1714011.8763148179</v>
      </c>
      <c r="H202" s="298">
        <v>12029982.918066986</v>
      </c>
      <c r="I202" s="298">
        <v>54838.212195361331</v>
      </c>
      <c r="J202" s="298">
        <v>-42312.073125440962</v>
      </c>
      <c r="K202" s="299">
        <f t="shared" si="4"/>
        <v>19782280.307789259</v>
      </c>
      <c r="L202" s="303">
        <f>Taulukko13[[#This Row],[Siirtyvät kustannukset (TPA21+TA22)]]-Taulukko13[[#This Row],[Siirtyvät tulot ml. verokust. alenema ja tasauksen neutralisointi ]]</f>
        <v>-2203452.1636543237</v>
      </c>
      <c r="M202" s="298">
        <f>Taulukko13[[#This Row],[Siirtyvien kustannusten ja tulojen erotus]]*$M$3</f>
        <v>1322071.298192594</v>
      </c>
      <c r="N202" s="298">
        <f>$N$3*Taulukko13[[#This Row],[Asukasluku 31.12.2020]]</f>
        <v>-1337.5408334037745</v>
      </c>
      <c r="O202" s="303">
        <v>1320733.7573591806</v>
      </c>
    </row>
    <row r="203" spans="1:15" x14ac:dyDescent="0.2">
      <c r="A203">
        <v>625</v>
      </c>
      <c r="B203" t="s">
        <v>218</v>
      </c>
      <c r="C203" s="298">
        <v>3051</v>
      </c>
      <c r="D203" s="299">
        <v>12900796.658158194</v>
      </c>
      <c r="E203" s="298">
        <v>5877213.8192402106</v>
      </c>
      <c r="F203" s="298">
        <v>223059.21909999999</v>
      </c>
      <c r="G203" s="298">
        <v>1281895.2705825923</v>
      </c>
      <c r="H203" s="298">
        <v>6103639.2168104034</v>
      </c>
      <c r="I203" s="298">
        <v>28044.562197043197</v>
      </c>
      <c r="J203" s="298">
        <v>-783343.37637360126</v>
      </c>
      <c r="K203" s="299">
        <f t="shared" si="4"/>
        <v>14241106.339909766</v>
      </c>
      <c r="L203" s="303">
        <f>Taulukko13[[#This Row],[Siirtyvät kustannukset (TPA21+TA22)]]-Taulukko13[[#This Row],[Siirtyvät tulot ml. verokust. alenema ja tasauksen neutralisointi ]]</f>
        <v>-1340309.6817515716</v>
      </c>
      <c r="M203" s="298">
        <f>Taulukko13[[#This Row],[Siirtyvien kustannusten ja tulojen erotus]]*$M$3</f>
        <v>804185.80905094277</v>
      </c>
      <c r="N203" s="298">
        <f>$N$3*Taulukko13[[#This Row],[Asukasluku 31.12.2020]]</f>
        <v>-796.26089418827632</v>
      </c>
      <c r="O203" s="303">
        <v>803389.54815674876</v>
      </c>
    </row>
    <row r="204" spans="1:15" x14ac:dyDescent="0.2">
      <c r="A204">
        <v>626</v>
      </c>
      <c r="B204" t="s">
        <v>219</v>
      </c>
      <c r="C204" s="298">
        <v>5033</v>
      </c>
      <c r="D204" s="299">
        <v>28203990.013845269</v>
      </c>
      <c r="E204" s="298">
        <v>15018631.614004549</v>
      </c>
      <c r="F204" s="298">
        <v>911660.72460000007</v>
      </c>
      <c r="G204" s="298">
        <v>2251757.7585437195</v>
      </c>
      <c r="H204" s="298">
        <v>9084060.5563478842</v>
      </c>
      <c r="I204" s="298">
        <v>44308.359250493144</v>
      </c>
      <c r="J204" s="298">
        <v>-767792.05750596104</v>
      </c>
      <c r="K204" s="299">
        <f t="shared" si="4"/>
        <v>27989594.351751622</v>
      </c>
      <c r="L204" s="303">
        <f>Taulukko13[[#This Row],[Siirtyvät kustannukset (TPA21+TA22)]]-Taulukko13[[#This Row],[Siirtyvät tulot ml. verokust. alenema ja tasauksen neutralisointi ]]</f>
        <v>214395.66209364682</v>
      </c>
      <c r="M204" s="298">
        <f>Taulukko13[[#This Row],[Siirtyvien kustannusten ja tulojen erotus]]*$M$3</f>
        <v>-128637.39725618807</v>
      </c>
      <c r="N204" s="298">
        <f>$N$3*Taulukko13[[#This Row],[Asukasluku 31.12.2020]]</f>
        <v>-1313.5303442968191</v>
      </c>
      <c r="O204" s="303">
        <v>-129950.92760049464</v>
      </c>
    </row>
    <row r="205" spans="1:15" x14ac:dyDescent="0.2">
      <c r="A205">
        <v>630</v>
      </c>
      <c r="B205" t="s">
        <v>220</v>
      </c>
      <c r="C205" s="298">
        <v>1593</v>
      </c>
      <c r="D205" s="299">
        <v>7333070.8861593017</v>
      </c>
      <c r="E205" s="298">
        <v>2567885.1055703545</v>
      </c>
      <c r="F205" s="298">
        <v>270044.07209999999</v>
      </c>
      <c r="G205" s="298">
        <v>673878.83929164964</v>
      </c>
      <c r="H205" s="298">
        <v>2519919.1989748068</v>
      </c>
      <c r="I205" s="298">
        <v>12367.161051807649</v>
      </c>
      <c r="J205" s="298">
        <v>-781337.55069369671</v>
      </c>
      <c r="K205" s="299">
        <f t="shared" si="4"/>
        <v>6800697.6055786991</v>
      </c>
      <c r="L205" s="303">
        <f>Taulukko13[[#This Row],[Siirtyvät kustannukset (TPA21+TA22)]]-Taulukko13[[#This Row],[Siirtyvät tulot ml. verokust. alenema ja tasauksen neutralisointi ]]</f>
        <v>532373.28058060259</v>
      </c>
      <c r="M205" s="298">
        <f>Taulukko13[[#This Row],[Siirtyvien kustannusten ja tulojen erotus]]*$M$3</f>
        <v>-319423.96834836149</v>
      </c>
      <c r="N205" s="298">
        <f>$N$3*Taulukko13[[#This Row],[Asukasluku 31.12.2020]]</f>
        <v>-415.74683855848053</v>
      </c>
      <c r="O205" s="303">
        <v>-319839.7151869231</v>
      </c>
    </row>
    <row r="206" spans="1:15" x14ac:dyDescent="0.2">
      <c r="A206">
        <v>631</v>
      </c>
      <c r="B206" t="s">
        <v>221</v>
      </c>
      <c r="C206" s="298">
        <v>1994</v>
      </c>
      <c r="D206" s="299">
        <v>6766480.2416518424</v>
      </c>
      <c r="E206" s="298">
        <v>2303005.2299570544</v>
      </c>
      <c r="F206" s="298">
        <v>156957.0563</v>
      </c>
      <c r="G206" s="298">
        <v>827211.0063643977</v>
      </c>
      <c r="H206" s="298">
        <v>4303072.1737036053</v>
      </c>
      <c r="I206" s="298">
        <v>19770.116816618589</v>
      </c>
      <c r="J206" s="298">
        <v>-286514.08549581718</v>
      </c>
      <c r="K206" s="299">
        <f t="shared" si="4"/>
        <v>7856989.4350042567</v>
      </c>
      <c r="L206" s="303">
        <f>Taulukko13[[#This Row],[Siirtyvät kustannukset (TPA21+TA22)]]-Taulukko13[[#This Row],[Siirtyvät tulot ml. verokust. alenema ja tasauksen neutralisointi ]]</f>
        <v>-1090509.1933524143</v>
      </c>
      <c r="M206" s="298">
        <f>Taulukko13[[#This Row],[Siirtyvien kustannusten ja tulojen erotus]]*$M$3</f>
        <v>654305.51601144846</v>
      </c>
      <c r="N206" s="298">
        <f>$N$3*Taulukko13[[#This Row],[Asukasluku 31.12.2020]]</f>
        <v>-520.40125303553691</v>
      </c>
      <c r="O206" s="303">
        <v>653785.11475840921</v>
      </c>
    </row>
    <row r="207" spans="1:15" x14ac:dyDescent="0.2">
      <c r="A207">
        <v>635</v>
      </c>
      <c r="B207" t="s">
        <v>222</v>
      </c>
      <c r="C207" s="298">
        <v>6415</v>
      </c>
      <c r="D207" s="299">
        <v>27682624.061653588</v>
      </c>
      <c r="E207" s="298">
        <v>9907982.6135588922</v>
      </c>
      <c r="F207" s="298">
        <v>538490.66409999994</v>
      </c>
      <c r="G207" s="298">
        <v>2973904.4651243165</v>
      </c>
      <c r="H207" s="298">
        <v>12296196.521229055</v>
      </c>
      <c r="I207" s="298">
        <v>56892.735870815784</v>
      </c>
      <c r="J207" s="298">
        <v>-1915037.0663847493</v>
      </c>
      <c r="K207" s="299">
        <f t="shared" si="4"/>
        <v>27574718.594526194</v>
      </c>
      <c r="L207" s="303">
        <f>Taulukko13[[#This Row],[Siirtyvät kustannukset (TPA21+TA22)]]-Taulukko13[[#This Row],[Siirtyvät tulot ml. verokust. alenema ja tasauksen neutralisointi ]]</f>
        <v>107905.46712739393</v>
      </c>
      <c r="M207" s="298">
        <f>Taulukko13[[#This Row],[Siirtyvien kustannusten ja tulojen erotus]]*$M$3</f>
        <v>-64743.280276436344</v>
      </c>
      <c r="N207" s="298">
        <f>$N$3*Taulukko13[[#This Row],[Asukasluku 31.12.2020]]</f>
        <v>-1674.2096480556515</v>
      </c>
      <c r="O207" s="303">
        <v>-66417.489924504407</v>
      </c>
    </row>
    <row r="208" spans="1:15" x14ac:dyDescent="0.2">
      <c r="A208">
        <v>636</v>
      </c>
      <c r="B208" t="s">
        <v>223</v>
      </c>
      <c r="C208" s="298">
        <v>8229</v>
      </c>
      <c r="D208" s="299">
        <v>31517397.837236129</v>
      </c>
      <c r="E208" s="298">
        <v>9326118.4860705324</v>
      </c>
      <c r="F208" s="298">
        <v>839707.20780000021</v>
      </c>
      <c r="G208" s="298">
        <v>3827683.5922113429</v>
      </c>
      <c r="H208" s="298">
        <v>14647777.898157043</v>
      </c>
      <c r="I208" s="298">
        <v>68651.879606664312</v>
      </c>
      <c r="J208" s="298">
        <v>-2917441.8741567107</v>
      </c>
      <c r="K208" s="299">
        <f t="shared" si="4"/>
        <v>31490077.178788964</v>
      </c>
      <c r="L208" s="303">
        <f>Taulukko13[[#This Row],[Siirtyvät kustannukset (TPA21+TA22)]]-Taulukko13[[#This Row],[Siirtyvät tulot ml. verokust. alenema ja tasauksen neutralisointi ]]</f>
        <v>27320.658447165042</v>
      </c>
      <c r="M208" s="298">
        <f>Taulukko13[[#This Row],[Siirtyvien kustannusten ja tulojen erotus]]*$M$3</f>
        <v>-16392.395068299022</v>
      </c>
      <c r="N208" s="298">
        <f>$N$3*Taulukko13[[#This Row],[Asukasluku 31.12.2020]]</f>
        <v>-2147.6338571862752</v>
      </c>
      <c r="O208" s="303">
        <v>-18540.028925501207</v>
      </c>
    </row>
    <row r="209" spans="1:15" x14ac:dyDescent="0.2">
      <c r="A209">
        <v>638</v>
      </c>
      <c r="B209" t="s">
        <v>224</v>
      </c>
      <c r="C209" s="298">
        <v>50619</v>
      </c>
      <c r="D209" s="299">
        <v>172027201.53915384</v>
      </c>
      <c r="E209" s="298">
        <v>37173838.753430307</v>
      </c>
      <c r="F209" s="298">
        <v>19783914.560900003</v>
      </c>
      <c r="G209" s="298">
        <v>16523728.636811676</v>
      </c>
      <c r="H209" s="298">
        <v>135190967.64189667</v>
      </c>
      <c r="I209" s="298">
        <v>686962.20737291407</v>
      </c>
      <c r="J209" s="298">
        <v>12107867.429783911</v>
      </c>
      <c r="K209" s="299">
        <f t="shared" si="4"/>
        <v>195877619.95588183</v>
      </c>
      <c r="L209" s="303">
        <f>Taulukko13[[#This Row],[Siirtyvät kustannukset (TPA21+TA22)]]-Taulukko13[[#This Row],[Siirtyvät tulot ml. verokust. alenema ja tasauksen neutralisointi ]]</f>
        <v>-23850418.41672799</v>
      </c>
      <c r="M209" s="298">
        <f>Taulukko13[[#This Row],[Siirtyvien kustannusten ja tulojen erotus]]*$M$3</f>
        <v>14310251.05003679</v>
      </c>
      <c r="N209" s="298">
        <f>$N$3*Taulukko13[[#This Row],[Asukasluku 31.12.2020]]</f>
        <v>-13210.727696793299</v>
      </c>
      <c r="O209" s="303">
        <v>14297040.322339902</v>
      </c>
    </row>
    <row r="210" spans="1:15" x14ac:dyDescent="0.2">
      <c r="A210">
        <v>678</v>
      </c>
      <c r="B210" t="s">
        <v>225</v>
      </c>
      <c r="C210" s="298">
        <v>24353</v>
      </c>
      <c r="D210" s="299">
        <v>102152231.47084628</v>
      </c>
      <c r="E210" s="298">
        <v>38276105.000333637</v>
      </c>
      <c r="F210" s="298">
        <v>1576887.4515999998</v>
      </c>
      <c r="G210" s="298">
        <v>8078632.8736491883</v>
      </c>
      <c r="H210" s="298">
        <v>53152135.965052702</v>
      </c>
      <c r="I210" s="298">
        <v>242599.12444694972</v>
      </c>
      <c r="J210" s="298">
        <v>-3335255.3677279213</v>
      </c>
      <c r="K210" s="299">
        <f t="shared" si="4"/>
        <v>104176417.5339165</v>
      </c>
      <c r="L210" s="303">
        <f>Taulukko13[[#This Row],[Siirtyvät kustannukset (TPA21+TA22)]]-Taulukko13[[#This Row],[Siirtyvät tulot ml. verokust. alenema ja tasauksen neutralisointi ]]</f>
        <v>-2024186.0630702227</v>
      </c>
      <c r="M210" s="298">
        <f>Taulukko13[[#This Row],[Siirtyvien kustannusten ja tulojen erotus]]*$M$3</f>
        <v>1214511.6378421334</v>
      </c>
      <c r="N210" s="298">
        <f>$N$3*Taulukko13[[#This Row],[Asukasluku 31.12.2020]]</f>
        <v>-6355.7330567574872</v>
      </c>
      <c r="O210" s="303">
        <v>1208155.904785329</v>
      </c>
    </row>
    <row r="211" spans="1:15" x14ac:dyDescent="0.2">
      <c r="A211">
        <v>680</v>
      </c>
      <c r="B211" t="s">
        <v>226</v>
      </c>
      <c r="C211" s="298">
        <v>24407</v>
      </c>
      <c r="D211" s="299">
        <v>90685408.400236696</v>
      </c>
      <c r="E211" s="298">
        <v>22934449.455171034</v>
      </c>
      <c r="F211" s="298">
        <v>2699409.5853000004</v>
      </c>
      <c r="G211" s="298">
        <v>7874479.2508955114</v>
      </c>
      <c r="H211" s="298">
        <v>59770572.658974327</v>
      </c>
      <c r="I211" s="298">
        <v>276912.72474023543</v>
      </c>
      <c r="J211" s="298">
        <v>2528633.3776420504</v>
      </c>
      <c r="K211" s="299">
        <f t="shared" si="4"/>
        <v>90473364.84795858</v>
      </c>
      <c r="L211" s="303">
        <f>Taulukko13[[#This Row],[Siirtyvät kustannukset (TPA21+TA22)]]-Taulukko13[[#This Row],[Siirtyvät tulot ml. verokust. alenema ja tasauksen neutralisointi ]]</f>
        <v>212043.55227811635</v>
      </c>
      <c r="M211" s="298">
        <f>Taulukko13[[#This Row],[Siirtyvien kustannusten ja tulojen erotus]]*$M$3</f>
        <v>-127226.13136686978</v>
      </c>
      <c r="N211" s="298">
        <f>$N$3*Taulukko13[[#This Row],[Asukasluku 31.12.2020]]</f>
        <v>-6369.8261699289615</v>
      </c>
      <c r="O211" s="303">
        <v>-133595.95753684593</v>
      </c>
    </row>
    <row r="212" spans="1:15" x14ac:dyDescent="0.2">
      <c r="A212">
        <v>681</v>
      </c>
      <c r="B212" t="s">
        <v>227</v>
      </c>
      <c r="C212" s="298">
        <v>3364</v>
      </c>
      <c r="D212" s="299">
        <v>15692960.976924904</v>
      </c>
      <c r="E212" s="298">
        <v>7036919.5694035683</v>
      </c>
      <c r="F212" s="298">
        <v>524353.78630000004</v>
      </c>
      <c r="G212" s="298">
        <v>1823939.4410390346</v>
      </c>
      <c r="H212" s="298">
        <v>5530137.0168689433</v>
      </c>
      <c r="I212" s="298">
        <v>26837.93855846459</v>
      </c>
      <c r="J212" s="298">
        <v>-1586587.9101265173</v>
      </c>
      <c r="K212" s="299">
        <f t="shared" si="4"/>
        <v>16475099.785179598</v>
      </c>
      <c r="L212" s="303">
        <f>Taulukko13[[#This Row],[Siirtyvät kustannukset (TPA21+TA22)]]-Taulukko13[[#This Row],[Siirtyvät tulot ml. verokust. alenema ja tasauksen neutralisointi ]]</f>
        <v>-782138.80825469457</v>
      </c>
      <c r="M212" s="298">
        <f>Taulukko13[[#This Row],[Siirtyvien kustannusten ja tulojen erotus]]*$M$3</f>
        <v>469283.28495281661</v>
      </c>
      <c r="N212" s="298">
        <f>$N$3*Taulukko13[[#This Row],[Asukasluku 31.12.2020]]</f>
        <v>-877.9487538673751</v>
      </c>
      <c r="O212" s="303">
        <v>468405.33619894285</v>
      </c>
    </row>
    <row r="213" spans="1:15" x14ac:dyDescent="0.2">
      <c r="A213">
        <v>683</v>
      </c>
      <c r="B213" t="s">
        <v>228</v>
      </c>
      <c r="C213" s="298">
        <v>3712</v>
      </c>
      <c r="D213" s="299">
        <v>20134414.386992626</v>
      </c>
      <c r="E213" s="298">
        <v>8775430.3856271133</v>
      </c>
      <c r="F213" s="298">
        <v>296983.09480000008</v>
      </c>
      <c r="G213" s="298">
        <v>1764990.8725029549</v>
      </c>
      <c r="H213" s="298">
        <v>5526755.7844511569</v>
      </c>
      <c r="I213" s="298">
        <v>25815.076990467551</v>
      </c>
      <c r="J213" s="298">
        <v>-2477118.2924500187</v>
      </c>
      <c r="K213" s="299">
        <f t="shared" si="4"/>
        <v>18815463.352840774</v>
      </c>
      <c r="L213" s="303">
        <f>Taulukko13[[#This Row],[Siirtyvät kustannukset (TPA21+TA22)]]-Taulukko13[[#This Row],[Siirtyvät tulot ml. verokust. alenema ja tasauksen neutralisointi ]]</f>
        <v>1318951.0341518521</v>
      </c>
      <c r="M213" s="298">
        <f>Taulukko13[[#This Row],[Siirtyvien kustannusten ja tulojen erotus]]*$M$3</f>
        <v>-791370.62049111107</v>
      </c>
      <c r="N213" s="298">
        <f>$N$3*Taulukko13[[#This Row],[Asukasluku 31.12.2020]]</f>
        <v>-968.77103875020703</v>
      </c>
      <c r="O213" s="303">
        <v>-792339.39152986871</v>
      </c>
    </row>
    <row r="214" spans="1:15" x14ac:dyDescent="0.2">
      <c r="A214">
        <v>684</v>
      </c>
      <c r="B214" t="s">
        <v>229</v>
      </c>
      <c r="C214" s="298">
        <v>39040</v>
      </c>
      <c r="D214" s="299">
        <v>149755029.73463148</v>
      </c>
      <c r="E214" s="298">
        <v>41985693.447118185</v>
      </c>
      <c r="F214" s="298">
        <v>5457996.2780000009</v>
      </c>
      <c r="G214" s="298">
        <v>16276110.470209239</v>
      </c>
      <c r="H214" s="298">
        <v>100947060.91832805</v>
      </c>
      <c r="I214" s="298">
        <v>471665.16230403428</v>
      </c>
      <c r="J214" s="298">
        <v>5930594.7938537607</v>
      </c>
      <c r="K214" s="299">
        <f t="shared" si="4"/>
        <v>158264601.15749767</v>
      </c>
      <c r="L214" s="303">
        <f>Taulukko13[[#This Row],[Siirtyvät kustannukset (TPA21+TA22)]]-Taulukko13[[#This Row],[Siirtyvät tulot ml. verokust. alenema ja tasauksen neutralisointi ]]</f>
        <v>-8509571.4228661954</v>
      </c>
      <c r="M214" s="298">
        <f>Taulukko13[[#This Row],[Siirtyvien kustannusten ja tulojen erotus]]*$M$3</f>
        <v>5105742.853719716</v>
      </c>
      <c r="N214" s="298">
        <f>$N$3*Taulukko13[[#This Row],[Asukasluku 31.12.2020]]</f>
        <v>-10188.798855821144</v>
      </c>
      <c r="O214" s="303">
        <v>5095554.0548638199</v>
      </c>
    </row>
    <row r="215" spans="1:15" x14ac:dyDescent="0.2">
      <c r="A215">
        <v>686</v>
      </c>
      <c r="B215" t="s">
        <v>230</v>
      </c>
      <c r="C215" s="298">
        <v>3053</v>
      </c>
      <c r="D215" s="299">
        <v>17653867.695071399</v>
      </c>
      <c r="E215" s="298">
        <v>7513427.0328922346</v>
      </c>
      <c r="F215" s="298">
        <v>328989.06980000006</v>
      </c>
      <c r="G215" s="298">
        <v>1535448.4153805964</v>
      </c>
      <c r="H215" s="298">
        <v>5124929.7124135587</v>
      </c>
      <c r="I215" s="298">
        <v>24175.763402480003</v>
      </c>
      <c r="J215" s="298">
        <v>-1516099.8308415459</v>
      </c>
      <c r="K215" s="299">
        <f t="shared" si="4"/>
        <v>15994718.297925454</v>
      </c>
      <c r="L215" s="303">
        <f>Taulukko13[[#This Row],[Siirtyvät kustannukset (TPA21+TA22)]]-Taulukko13[[#This Row],[Siirtyvät tulot ml. verokust. alenema ja tasauksen neutralisointi ]]</f>
        <v>1659149.3971459456</v>
      </c>
      <c r="M215" s="298">
        <f>Taulukko13[[#This Row],[Siirtyvien kustannusten ja tulojen erotus]]*$M$3</f>
        <v>-995489.63828756718</v>
      </c>
      <c r="N215" s="298">
        <f>$N$3*Taulukko13[[#This Row],[Asukasluku 31.12.2020]]</f>
        <v>-796.78286134277539</v>
      </c>
      <c r="O215" s="303">
        <v>-996286.42114891601</v>
      </c>
    </row>
    <row r="216" spans="1:15" x14ac:dyDescent="0.2">
      <c r="A216">
        <v>687</v>
      </c>
      <c r="B216" t="s">
        <v>231</v>
      </c>
      <c r="C216" s="298">
        <v>1561</v>
      </c>
      <c r="D216" s="299">
        <v>10233301.689597916</v>
      </c>
      <c r="E216" s="298">
        <v>5421534.5537568722</v>
      </c>
      <c r="F216" s="298">
        <v>588128.80630000005</v>
      </c>
      <c r="G216" s="298">
        <v>877337.92445017875</v>
      </c>
      <c r="H216" s="298">
        <v>2115436.2801908916</v>
      </c>
      <c r="I216" s="298">
        <v>11984.181005292035</v>
      </c>
      <c r="J216" s="298">
        <v>-755366.68603612704</v>
      </c>
      <c r="K216" s="299">
        <f t="shared" si="4"/>
        <v>9745820.0697287787</v>
      </c>
      <c r="L216" s="303">
        <f>Taulukko13[[#This Row],[Siirtyvät kustannukset (TPA21+TA22)]]-Taulukko13[[#This Row],[Siirtyvät tulot ml. verokust. alenema ja tasauksen neutralisointi ]]</f>
        <v>487481.61986913718</v>
      </c>
      <c r="M216" s="298">
        <f>Taulukko13[[#This Row],[Siirtyvien kustannusten ja tulojen erotus]]*$M$3</f>
        <v>-292488.97192148224</v>
      </c>
      <c r="N216" s="298">
        <f>$N$3*Taulukko13[[#This Row],[Asukasluku 31.12.2020]]</f>
        <v>-407.39536408649599</v>
      </c>
      <c r="O216" s="303">
        <v>-292896.36728557182</v>
      </c>
    </row>
    <row r="217" spans="1:15" x14ac:dyDescent="0.2">
      <c r="A217">
        <v>689</v>
      </c>
      <c r="B217" t="s">
        <v>232</v>
      </c>
      <c r="C217" s="298">
        <v>3146</v>
      </c>
      <c r="D217" s="299">
        <v>16759673.047192574</v>
      </c>
      <c r="E217" s="298">
        <v>9313528.4126563761</v>
      </c>
      <c r="F217" s="298">
        <v>941367.66159999976</v>
      </c>
      <c r="G217" s="298">
        <v>1387240.2582120111</v>
      </c>
      <c r="H217" s="298">
        <v>6637366.2240834916</v>
      </c>
      <c r="I217" s="298">
        <v>33594.500510012847</v>
      </c>
      <c r="J217" s="298">
        <v>-397648.51950906753</v>
      </c>
      <c r="K217" s="299">
        <f t="shared" si="4"/>
        <v>18643556.575550929</v>
      </c>
      <c r="L217" s="303">
        <f>Taulukko13[[#This Row],[Siirtyvät kustannukset (TPA21+TA22)]]-Taulukko13[[#This Row],[Siirtyvät tulot ml. verokust. alenema ja tasauksen neutralisointi ]]</f>
        <v>-1883883.5283583552</v>
      </c>
      <c r="M217" s="298">
        <f>Taulukko13[[#This Row],[Siirtyvien kustannusten ja tulojen erotus]]*$M$3</f>
        <v>1130330.1170150128</v>
      </c>
      <c r="N217" s="298">
        <f>$N$3*Taulukko13[[#This Row],[Asukasluku 31.12.2020]]</f>
        <v>-821.05433402698043</v>
      </c>
      <c r="O217" s="303">
        <v>1129509.06268098</v>
      </c>
    </row>
    <row r="218" spans="1:15" x14ac:dyDescent="0.2">
      <c r="A218">
        <v>691</v>
      </c>
      <c r="B218" t="s">
        <v>233</v>
      </c>
      <c r="C218" s="298">
        <v>2710</v>
      </c>
      <c r="D218" s="299">
        <v>12483117.751859296</v>
      </c>
      <c r="E218" s="298">
        <v>6043568.7763073705</v>
      </c>
      <c r="F218" s="298">
        <v>191747.61240000004</v>
      </c>
      <c r="G218" s="298">
        <v>1334610.6644693871</v>
      </c>
      <c r="H218" s="298">
        <v>4224436.7692573424</v>
      </c>
      <c r="I218" s="298">
        <v>19575.764329468664</v>
      </c>
      <c r="J218" s="298">
        <v>-1613843.2320570813</v>
      </c>
      <c r="K218" s="299">
        <f t="shared" si="4"/>
        <v>13388631.290161714</v>
      </c>
      <c r="L218" s="303">
        <f>Taulukko13[[#This Row],[Siirtyvät kustannukset (TPA21+TA22)]]-Taulukko13[[#This Row],[Siirtyvät tulot ml. verokust. alenema ja tasauksen neutralisointi ]]</f>
        <v>-905513.53830241784</v>
      </c>
      <c r="M218" s="298">
        <f>Taulukko13[[#This Row],[Siirtyvien kustannusten ja tulojen erotus]]*$M$3</f>
        <v>543308.12298145064</v>
      </c>
      <c r="N218" s="298">
        <f>$N$3*Taulukko13[[#This Row],[Asukasluku 31.12.2020]]</f>
        <v>-707.26549434619108</v>
      </c>
      <c r="O218" s="303">
        <v>542600.85748709925</v>
      </c>
    </row>
    <row r="219" spans="1:15" x14ac:dyDescent="0.2">
      <c r="A219">
        <v>694</v>
      </c>
      <c r="B219" t="s">
        <v>234</v>
      </c>
      <c r="C219" s="298">
        <v>28710</v>
      </c>
      <c r="D219" s="299">
        <v>108631868.77563421</v>
      </c>
      <c r="E219" s="298">
        <v>26898975.366196148</v>
      </c>
      <c r="F219" s="298">
        <v>4454323.7062000018</v>
      </c>
      <c r="G219" s="298">
        <v>9703244.7297688164</v>
      </c>
      <c r="H219" s="298">
        <v>68742032.761754096</v>
      </c>
      <c r="I219" s="298">
        <v>324459.87308498833</v>
      </c>
      <c r="J219" s="298">
        <v>1491657.9496093022</v>
      </c>
      <c r="K219" s="299">
        <f t="shared" si="4"/>
        <v>107982458.74122477</v>
      </c>
      <c r="L219" s="303">
        <f>Taulukko13[[#This Row],[Siirtyvät kustannukset (TPA21+TA22)]]-Taulukko13[[#This Row],[Siirtyvät tulot ml. verokust. alenema ja tasauksen neutralisointi ]]</f>
        <v>649410.0344094485</v>
      </c>
      <c r="M219" s="298">
        <f>Taulukko13[[#This Row],[Siirtyvien kustannusten ja tulojen erotus]]*$M$3</f>
        <v>-389646.02064566902</v>
      </c>
      <c r="N219" s="298">
        <f>$N$3*Taulukko13[[#This Row],[Asukasluku 31.12.2020]]</f>
        <v>-7492.8385028336324</v>
      </c>
      <c r="O219" s="303">
        <v>-397138.85914855823</v>
      </c>
    </row>
    <row r="220" spans="1:15" x14ac:dyDescent="0.2">
      <c r="A220">
        <v>697</v>
      </c>
      <c r="B220" t="s">
        <v>235</v>
      </c>
      <c r="C220" s="298">
        <v>1235</v>
      </c>
      <c r="D220" s="299">
        <v>7824205.1039639385</v>
      </c>
      <c r="E220" s="298">
        <v>4152616.1487193927</v>
      </c>
      <c r="F220" s="298">
        <v>195525.33870000002</v>
      </c>
      <c r="G220" s="298">
        <v>680470.55100912787</v>
      </c>
      <c r="H220" s="298">
        <v>2205445.9391953954</v>
      </c>
      <c r="I220" s="298">
        <v>10642.863575425405</v>
      </c>
      <c r="J220" s="298">
        <v>-486185.26227196644</v>
      </c>
      <c r="K220" s="299">
        <f t="shared" si="4"/>
        <v>7709600.376320458</v>
      </c>
      <c r="L220" s="303">
        <f>Taulukko13[[#This Row],[Siirtyvät kustannukset (TPA21+TA22)]]-Taulukko13[[#This Row],[Siirtyvät tulot ml. verokust. alenema ja tasauksen neutralisointi ]]</f>
        <v>114604.72764348052</v>
      </c>
      <c r="M220" s="298">
        <f>Taulukko13[[#This Row],[Siirtyvien kustannusten ja tulojen erotus]]*$M$3</f>
        <v>-68762.836586088306</v>
      </c>
      <c r="N220" s="298">
        <f>$N$3*Taulukko13[[#This Row],[Asukasluku 31.12.2020]]</f>
        <v>-322.31471790315345</v>
      </c>
      <c r="O220" s="303">
        <v>-69085.151303993844</v>
      </c>
    </row>
    <row r="221" spans="1:15" x14ac:dyDescent="0.2">
      <c r="A221">
        <v>698</v>
      </c>
      <c r="B221" t="s">
        <v>236</v>
      </c>
      <c r="C221" s="298">
        <v>63528</v>
      </c>
      <c r="D221" s="299">
        <v>258707045.43857855</v>
      </c>
      <c r="E221" s="298">
        <v>49434746.559364095</v>
      </c>
      <c r="F221" s="298">
        <v>5485046.0041999985</v>
      </c>
      <c r="G221" s="298">
        <v>22295780.799656238</v>
      </c>
      <c r="H221" s="298">
        <v>137676966.3774105</v>
      </c>
      <c r="I221" s="298">
        <v>634598.91460943373</v>
      </c>
      <c r="J221" s="298">
        <v>-8031839.4791375445</v>
      </c>
      <c r="K221" s="299">
        <f t="shared" si="4"/>
        <v>222289780.30515894</v>
      </c>
      <c r="L221" s="303">
        <f>Taulukko13[[#This Row],[Siirtyvät kustannukset (TPA21+TA22)]]-Taulukko13[[#This Row],[Siirtyvät tulot ml. verokust. alenema ja tasauksen neutralisointi ]]</f>
        <v>36417265.133419603</v>
      </c>
      <c r="M221" s="298">
        <f>Taulukko13[[#This Row],[Siirtyvien kustannusten ja tulojen erotus]]*$M$3</f>
        <v>-21850359.080051757</v>
      </c>
      <c r="N221" s="298">
        <f>$N$3*Taulukko13[[#This Row],[Asukasluku 31.12.2020]]</f>
        <v>-16579.764695507314</v>
      </c>
      <c r="O221" s="303">
        <v>-21866938.844747391</v>
      </c>
    </row>
    <row r="222" spans="1:15" x14ac:dyDescent="0.2">
      <c r="A222">
        <v>700</v>
      </c>
      <c r="B222" t="s">
        <v>237</v>
      </c>
      <c r="C222" s="298">
        <v>4922</v>
      </c>
      <c r="D222" s="299">
        <v>23388291.999215499</v>
      </c>
      <c r="E222" s="298">
        <v>9685950.0859434903</v>
      </c>
      <c r="F222" s="298">
        <v>672484.46479999996</v>
      </c>
      <c r="G222" s="298">
        <v>1953346.4570390568</v>
      </c>
      <c r="H222" s="298">
        <v>11122907.91261149</v>
      </c>
      <c r="I222" s="298">
        <v>52285.81992927636</v>
      </c>
      <c r="J222" s="298">
        <v>-48849.675332455372</v>
      </c>
      <c r="K222" s="299">
        <f t="shared" si="4"/>
        <v>23431252.775797218</v>
      </c>
      <c r="L222" s="303">
        <f>Taulukko13[[#This Row],[Siirtyvät kustannukset (TPA21+TA22)]]-Taulukko13[[#This Row],[Siirtyvät tulot ml. verokust. alenema ja tasauksen neutralisointi ]]</f>
        <v>-42960.776581719518</v>
      </c>
      <c r="M222" s="298">
        <f>Taulukko13[[#This Row],[Siirtyvien kustannusten ja tulojen erotus]]*$M$3</f>
        <v>25776.465949031706</v>
      </c>
      <c r="N222" s="298">
        <f>$N$3*Taulukko13[[#This Row],[Asukasluku 31.12.2020]]</f>
        <v>-1284.5611672221225</v>
      </c>
      <c r="O222" s="303">
        <v>24491.904781800073</v>
      </c>
    </row>
    <row r="223" spans="1:15" x14ac:dyDescent="0.2">
      <c r="A223">
        <v>702</v>
      </c>
      <c r="B223" t="s">
        <v>238</v>
      </c>
      <c r="C223" s="298">
        <v>4215</v>
      </c>
      <c r="D223" s="299">
        <v>21805571.632735141</v>
      </c>
      <c r="E223" s="298">
        <v>10275128.447477881</v>
      </c>
      <c r="F223" s="298">
        <v>666114.88770000008</v>
      </c>
      <c r="G223" s="298">
        <v>2097173.1570080901</v>
      </c>
      <c r="H223" s="298">
        <v>7505401.5202072812</v>
      </c>
      <c r="I223" s="298">
        <v>36222.146901291017</v>
      </c>
      <c r="J223" s="298">
        <v>-1518990.283383619</v>
      </c>
      <c r="K223" s="299">
        <f t="shared" si="4"/>
        <v>22026586.148875583</v>
      </c>
      <c r="L223" s="303">
        <f>Taulukko13[[#This Row],[Siirtyvät kustannukset (TPA21+TA22)]]-Taulukko13[[#This Row],[Siirtyvät tulot ml. verokust. alenema ja tasauksen neutralisointi ]]</f>
        <v>-221014.51614044234</v>
      </c>
      <c r="M223" s="298">
        <f>Taulukko13[[#This Row],[Siirtyvien kustannusten ja tulojen erotus]]*$M$3</f>
        <v>132608.70968426537</v>
      </c>
      <c r="N223" s="298">
        <f>$N$3*Taulukko13[[#This Row],[Asukasluku 31.12.2020]]</f>
        <v>-1100.0457781067141</v>
      </c>
      <c r="O223" s="303">
        <v>131508.66390615053</v>
      </c>
    </row>
    <row r="224" spans="1:15" x14ac:dyDescent="0.2">
      <c r="A224">
        <v>704</v>
      </c>
      <c r="B224" t="s">
        <v>239</v>
      </c>
      <c r="C224" s="298">
        <v>6354</v>
      </c>
      <c r="D224" s="299">
        <v>19459253.189540323</v>
      </c>
      <c r="E224" s="298">
        <v>2580799.7515337509</v>
      </c>
      <c r="F224" s="298">
        <v>461074.68530000001</v>
      </c>
      <c r="G224" s="298">
        <v>2022669.9047249178</v>
      </c>
      <c r="H224" s="298">
        <v>15741743.70125703</v>
      </c>
      <c r="I224" s="298">
        <v>71822.760735679985</v>
      </c>
      <c r="J224" s="298">
        <v>657607.66705602698</v>
      </c>
      <c r="K224" s="299">
        <f t="shared" si="4"/>
        <v>20076857.615023993</v>
      </c>
      <c r="L224" s="303">
        <f>Taulukko13[[#This Row],[Siirtyvät kustannukset (TPA21+TA22)]]-Taulukko13[[#This Row],[Siirtyvät tulot ml. verokust. alenema ja tasauksen neutralisointi ]]</f>
        <v>-617604.42548367009</v>
      </c>
      <c r="M224" s="298">
        <f>Taulukko13[[#This Row],[Siirtyvien kustannusten ja tulojen erotus]]*$M$3</f>
        <v>370562.65529020195</v>
      </c>
      <c r="N224" s="298">
        <f>$N$3*Taulukko13[[#This Row],[Asukasluku 31.12.2020]]</f>
        <v>-1658.2896498434309</v>
      </c>
      <c r="O224" s="303">
        <v>368904.36564034637</v>
      </c>
    </row>
    <row r="225" spans="1:15" x14ac:dyDescent="0.2">
      <c r="A225">
        <v>707</v>
      </c>
      <c r="B225" t="s">
        <v>240</v>
      </c>
      <c r="C225" s="298">
        <v>2066</v>
      </c>
      <c r="D225" s="299">
        <v>11381700.778012965</v>
      </c>
      <c r="E225" s="298">
        <v>5931802.6945597026</v>
      </c>
      <c r="F225" s="298">
        <v>214308.00529999996</v>
      </c>
      <c r="G225" s="298">
        <v>1208350.8684975533</v>
      </c>
      <c r="H225" s="298">
        <v>2830555.5839107302</v>
      </c>
      <c r="I225" s="298">
        <v>13497.065993290817</v>
      </c>
      <c r="J225" s="298">
        <v>-1485537.5565142205</v>
      </c>
      <c r="K225" s="299">
        <f t="shared" si="4"/>
        <v>11657057.642788917</v>
      </c>
      <c r="L225" s="303">
        <f>Taulukko13[[#This Row],[Siirtyvät kustannukset (TPA21+TA22)]]-Taulukko13[[#This Row],[Siirtyvät tulot ml. verokust. alenema ja tasauksen neutralisointi ]]</f>
        <v>-275356.86477595195</v>
      </c>
      <c r="M225" s="298">
        <f>Taulukko13[[#This Row],[Siirtyvien kustannusten ja tulojen erotus]]*$M$3</f>
        <v>165214.11886557113</v>
      </c>
      <c r="N225" s="298">
        <f>$N$3*Taulukko13[[#This Row],[Asukasluku 31.12.2020]]</f>
        <v>-539.19207059750204</v>
      </c>
      <c r="O225" s="303">
        <v>164674.92679496965</v>
      </c>
    </row>
    <row r="226" spans="1:15" x14ac:dyDescent="0.2">
      <c r="A226">
        <v>710</v>
      </c>
      <c r="B226" t="s">
        <v>241</v>
      </c>
      <c r="C226" s="298">
        <v>27528</v>
      </c>
      <c r="D226" s="299">
        <v>117376995.72298642</v>
      </c>
      <c r="E226" s="298">
        <v>33733681.04314936</v>
      </c>
      <c r="F226" s="298">
        <v>1668511.1420999998</v>
      </c>
      <c r="G226" s="298">
        <v>11229907.091119945</v>
      </c>
      <c r="H226" s="298">
        <v>60311891.475640275</v>
      </c>
      <c r="I226" s="298">
        <v>274742.5491856669</v>
      </c>
      <c r="J226" s="298">
        <v>-3504934.5039023496</v>
      </c>
      <c r="K226" s="299">
        <f t="shared" si="4"/>
        <v>110174182.70672625</v>
      </c>
      <c r="L226" s="303">
        <f>Taulukko13[[#This Row],[Siirtyvät kustannukset (TPA21+TA22)]]-Taulukko13[[#This Row],[Siirtyvät tulot ml. verokust. alenema ja tasauksen neutralisointi ]]</f>
        <v>7202813.016260162</v>
      </c>
      <c r="M226" s="298">
        <f>Taulukko13[[#This Row],[Siirtyvien kustannusten ja tulojen erotus]]*$M$3</f>
        <v>-4321687.8097560965</v>
      </c>
      <c r="N226" s="298">
        <f>$N$3*Taulukko13[[#This Row],[Asukasluku 31.12.2020]]</f>
        <v>-7184.3559145247036</v>
      </c>
      <c r="O226" s="303">
        <v>-4328872.1656706752</v>
      </c>
    </row>
    <row r="227" spans="1:15" x14ac:dyDescent="0.2">
      <c r="A227">
        <v>729</v>
      </c>
      <c r="B227" t="s">
        <v>242</v>
      </c>
      <c r="C227" s="298">
        <v>9208</v>
      </c>
      <c r="D227" s="299">
        <v>43246882.175291419</v>
      </c>
      <c r="E227" s="298">
        <v>18514237.459521987</v>
      </c>
      <c r="F227" s="298">
        <v>895578.1612999998</v>
      </c>
      <c r="G227" s="298">
        <v>4419896.2503372263</v>
      </c>
      <c r="H227" s="298">
        <v>15060766.894548846</v>
      </c>
      <c r="I227" s="298">
        <v>70730.210375807583</v>
      </c>
      <c r="J227" s="298">
        <v>-4636943.4979972495</v>
      </c>
      <c r="K227" s="299">
        <f t="shared" si="4"/>
        <v>43456692.053329498</v>
      </c>
      <c r="L227" s="303">
        <f>Taulukko13[[#This Row],[Siirtyvät kustannukset (TPA21+TA22)]]-Taulukko13[[#This Row],[Siirtyvät tulot ml. verokust. alenema ja tasauksen neutralisointi ]]</f>
        <v>-209809.87803807855</v>
      </c>
      <c r="M227" s="298">
        <f>Taulukko13[[#This Row],[Siirtyvien kustannusten ja tulojen erotus]]*$M$3</f>
        <v>125885.9268228471</v>
      </c>
      <c r="N227" s="298">
        <f>$N$3*Taulukko13[[#This Row],[Asukasluku 31.12.2020]]</f>
        <v>-2403.1367793135523</v>
      </c>
      <c r="O227" s="303">
        <v>123482.79004351576</v>
      </c>
    </row>
    <row r="228" spans="1:15" x14ac:dyDescent="0.2">
      <c r="A228">
        <v>732</v>
      </c>
      <c r="B228" t="s">
        <v>243</v>
      </c>
      <c r="C228" s="298">
        <v>3407</v>
      </c>
      <c r="D228" s="299">
        <v>23019861.271481175</v>
      </c>
      <c r="E228" s="298">
        <v>12757733.942270841</v>
      </c>
      <c r="F228" s="298">
        <v>467597.36820000003</v>
      </c>
      <c r="G228" s="298">
        <v>1744840.8980819618</v>
      </c>
      <c r="H228" s="298">
        <v>5637717.9110839795</v>
      </c>
      <c r="I228" s="298">
        <v>27063.229868929142</v>
      </c>
      <c r="J228" s="298">
        <v>-1531275.2830452253</v>
      </c>
      <c r="K228" s="299">
        <f t="shared" si="4"/>
        <v>22112102.172813077</v>
      </c>
      <c r="L228" s="303">
        <f>Taulukko13[[#This Row],[Siirtyvät kustannukset (TPA21+TA22)]]-Taulukko13[[#This Row],[Siirtyvät tulot ml. verokust. alenema ja tasauksen neutralisointi ]]</f>
        <v>907759.09866809845</v>
      </c>
      <c r="M228" s="298">
        <f>Taulukko13[[#This Row],[Siirtyvien kustannusten ja tulojen erotus]]*$M$3</f>
        <v>-544655.45920085895</v>
      </c>
      <c r="N228" s="298">
        <f>$N$3*Taulukko13[[#This Row],[Asukasluku 31.12.2020]]</f>
        <v>-889.1710476891044</v>
      </c>
      <c r="O228" s="303">
        <v>-545544.63024855475</v>
      </c>
    </row>
    <row r="229" spans="1:15" x14ac:dyDescent="0.2">
      <c r="A229">
        <v>734</v>
      </c>
      <c r="B229" t="s">
        <v>244</v>
      </c>
      <c r="C229" s="298">
        <v>51562</v>
      </c>
      <c r="D229" s="299">
        <v>213100531.63529322</v>
      </c>
      <c r="E229" s="298">
        <v>67031003.210332803</v>
      </c>
      <c r="F229" s="298">
        <v>5238313.7199000008</v>
      </c>
      <c r="G229" s="298">
        <v>21132009.225452807</v>
      </c>
      <c r="H229" s="298">
        <v>105315289.65236101</v>
      </c>
      <c r="I229" s="298">
        <v>490054.5580428745</v>
      </c>
      <c r="J229" s="298">
        <v>-10751204.144930048</v>
      </c>
      <c r="K229" s="299">
        <f t="shared" si="4"/>
        <v>208977765.39493379</v>
      </c>
      <c r="L229" s="303">
        <f>Taulukko13[[#This Row],[Siirtyvät kustannukset (TPA21+TA22)]]-Taulukko13[[#This Row],[Siirtyvät tulot ml. verokust. alenema ja tasauksen neutralisointi ]]</f>
        <v>4122766.2403594255</v>
      </c>
      <c r="M229" s="298">
        <f>Taulukko13[[#This Row],[Siirtyvien kustannusten ja tulojen erotus]]*$M$3</f>
        <v>-2473659.7442156547</v>
      </c>
      <c r="N229" s="298">
        <f>$N$3*Taulukko13[[#This Row],[Asukasluku 31.12.2020]]</f>
        <v>-13456.835210139594</v>
      </c>
      <c r="O229" s="303">
        <v>-2487116.5794258942</v>
      </c>
    </row>
    <row r="230" spans="1:15" x14ac:dyDescent="0.2">
      <c r="A230">
        <v>738</v>
      </c>
      <c r="B230" t="s">
        <v>245</v>
      </c>
      <c r="C230" s="298">
        <v>2950</v>
      </c>
      <c r="D230" s="299">
        <v>10512750.439075278</v>
      </c>
      <c r="E230" s="298">
        <v>2347649.8619261603</v>
      </c>
      <c r="F230" s="298">
        <v>223026.37569999992</v>
      </c>
      <c r="G230" s="298">
        <v>1343363.4337225633</v>
      </c>
      <c r="H230" s="298">
        <v>6244930.3369191578</v>
      </c>
      <c r="I230" s="298">
        <v>28670.72236053702</v>
      </c>
      <c r="J230" s="298">
        <v>-466202.4421270992</v>
      </c>
      <c r="K230" s="299">
        <f t="shared" si="4"/>
        <v>10596501.728034444</v>
      </c>
      <c r="L230" s="303">
        <f>Taulukko13[[#This Row],[Siirtyvät kustannukset (TPA21+TA22)]]-Taulukko13[[#This Row],[Siirtyvät tulot ml. verokust. alenema ja tasauksen neutralisointi ]]</f>
        <v>-83751.288959166035</v>
      </c>
      <c r="M230" s="298">
        <f>Taulukko13[[#This Row],[Siirtyvien kustannusten ja tulojen erotus]]*$M$3</f>
        <v>50250.773375499608</v>
      </c>
      <c r="N230" s="298">
        <f>$N$3*Taulukko13[[#This Row],[Asukasluku 31.12.2020]]</f>
        <v>-769.90155288607514</v>
      </c>
      <c r="O230" s="303">
        <v>49480.871822607842</v>
      </c>
    </row>
    <row r="231" spans="1:15" x14ac:dyDescent="0.2">
      <c r="A231">
        <v>739</v>
      </c>
      <c r="B231" t="s">
        <v>246</v>
      </c>
      <c r="C231" s="298">
        <v>3326</v>
      </c>
      <c r="D231" s="299">
        <v>16100228.865146942</v>
      </c>
      <c r="E231" s="298">
        <v>9174599.1561857071</v>
      </c>
      <c r="F231" s="298">
        <v>384218.02470000007</v>
      </c>
      <c r="G231" s="298">
        <v>1701388.8589313866</v>
      </c>
      <c r="H231" s="298">
        <v>6165417.5507523455</v>
      </c>
      <c r="I231" s="298">
        <v>29032.78291583508</v>
      </c>
      <c r="J231" s="298">
        <v>-1101780.5244617905</v>
      </c>
      <c r="K231" s="299">
        <f t="shared" si="4"/>
        <v>18498371.332115397</v>
      </c>
      <c r="L231" s="303">
        <f>Taulukko13[[#This Row],[Siirtyvät kustannukset (TPA21+TA22)]]-Taulukko13[[#This Row],[Siirtyvät tulot ml. verokust. alenema ja tasauksen neutralisointi ]]</f>
        <v>-2398142.4669684544</v>
      </c>
      <c r="M231" s="298">
        <f>Taulukko13[[#This Row],[Siirtyvien kustannusten ja tulojen erotus]]*$M$3</f>
        <v>1438885.4801810724</v>
      </c>
      <c r="N231" s="298">
        <f>$N$3*Taulukko13[[#This Row],[Asukasluku 31.12.2020]]</f>
        <v>-868.03137793189353</v>
      </c>
      <c r="O231" s="303">
        <v>1438017.4488031343</v>
      </c>
    </row>
    <row r="232" spans="1:15" x14ac:dyDescent="0.2">
      <c r="A232">
        <v>740</v>
      </c>
      <c r="B232" t="s">
        <v>247</v>
      </c>
      <c r="C232" s="298">
        <v>32662</v>
      </c>
      <c r="D232" s="299">
        <v>156536489.09615523</v>
      </c>
      <c r="E232" s="298">
        <v>62894380.888532408</v>
      </c>
      <c r="F232" s="298">
        <v>3880350.5686999997</v>
      </c>
      <c r="G232" s="298">
        <v>14288904.142906262</v>
      </c>
      <c r="H232" s="298">
        <v>64594057.306554116</v>
      </c>
      <c r="I232" s="298">
        <v>303528.73777947575</v>
      </c>
      <c r="J232" s="298">
        <v>-7579081.6773386458</v>
      </c>
      <c r="K232" s="299">
        <f t="shared" si="4"/>
        <v>152933245.84625196</v>
      </c>
      <c r="L232" s="303">
        <f>Taulukko13[[#This Row],[Siirtyvät kustannukset (TPA21+TA22)]]-Taulukko13[[#This Row],[Siirtyvät tulot ml. verokust. alenema ja tasauksen neutralisointi ]]</f>
        <v>3603243.2499032617</v>
      </c>
      <c r="M232" s="298">
        <f>Taulukko13[[#This Row],[Siirtyvien kustannusten ja tulojen erotus]]*$M$3</f>
        <v>-2161945.9499419564</v>
      </c>
      <c r="N232" s="298">
        <f>$N$3*Taulukko13[[#This Row],[Asukasluku 31.12.2020]]</f>
        <v>-8524.2456001237242</v>
      </c>
      <c r="O232" s="303">
        <v>-2170470.1955421437</v>
      </c>
    </row>
    <row r="233" spans="1:15" x14ac:dyDescent="0.2">
      <c r="A233">
        <v>742</v>
      </c>
      <c r="B233" t="s">
        <v>248</v>
      </c>
      <c r="C233" s="298">
        <v>1009</v>
      </c>
      <c r="D233" s="299">
        <v>5897983.2357324203</v>
      </c>
      <c r="E233" s="298">
        <v>2713895.6989034032</v>
      </c>
      <c r="F233" s="298">
        <v>406642.63219999988</v>
      </c>
      <c r="G233" s="298">
        <v>533029.80120348418</v>
      </c>
      <c r="H233" s="298">
        <v>1733828.4466951417</v>
      </c>
      <c r="I233" s="298">
        <v>9488.1358596648388</v>
      </c>
      <c r="J233" s="298">
        <v>-73478.929814228279</v>
      </c>
      <c r="K233" s="299">
        <f t="shared" si="4"/>
        <v>5451387.3729565926</v>
      </c>
      <c r="L233" s="303">
        <f>Taulukko13[[#This Row],[Siirtyvät kustannukset (TPA21+TA22)]]-Taulukko13[[#This Row],[Siirtyvät tulot ml. verokust. alenema ja tasauksen neutralisointi ]]</f>
        <v>446595.86277582776</v>
      </c>
      <c r="M233" s="298">
        <f>Taulukko13[[#This Row],[Siirtyvien kustannusten ja tulojen erotus]]*$M$3</f>
        <v>-267957.51766549662</v>
      </c>
      <c r="N233" s="298">
        <f>$N$3*Taulukko13[[#This Row],[Asukasluku 31.12.2020]]</f>
        <v>-263.33242944476262</v>
      </c>
      <c r="O233" s="303">
        <v>-268220.85009494331</v>
      </c>
    </row>
    <row r="234" spans="1:15" x14ac:dyDescent="0.2">
      <c r="A234">
        <v>743</v>
      </c>
      <c r="B234" t="s">
        <v>249</v>
      </c>
      <c r="C234" s="298">
        <v>64130</v>
      </c>
      <c r="D234" s="299">
        <v>237789138.30301598</v>
      </c>
      <c r="E234" s="298">
        <v>56315315.091321766</v>
      </c>
      <c r="F234" s="298">
        <v>7143915.6475999989</v>
      </c>
      <c r="G234" s="298">
        <v>22750470.573308073</v>
      </c>
      <c r="H234" s="298">
        <v>140011802.89442903</v>
      </c>
      <c r="I234" s="298">
        <v>652301.94596886262</v>
      </c>
      <c r="J234" s="298">
        <v>-5934326.6763225943</v>
      </c>
      <c r="K234" s="299">
        <f t="shared" si="4"/>
        <v>231503528.93701261</v>
      </c>
      <c r="L234" s="303">
        <f>Taulukko13[[#This Row],[Siirtyvät kustannukset (TPA21+TA22)]]-Taulukko13[[#This Row],[Siirtyvät tulot ml. verokust. alenema ja tasauksen neutralisointi ]]</f>
        <v>6285609.3660033643</v>
      </c>
      <c r="M234" s="298">
        <f>Taulukko13[[#This Row],[Siirtyvien kustannusten ja tulojen erotus]]*$M$3</f>
        <v>-3771365.6196020176</v>
      </c>
      <c r="N234" s="298">
        <f>$N$3*Taulukko13[[#This Row],[Asukasluku 31.12.2020]]</f>
        <v>-16736.876809011523</v>
      </c>
      <c r="O234" s="303">
        <v>-3788102.496411154</v>
      </c>
    </row>
    <row r="235" spans="1:15" x14ac:dyDescent="0.2">
      <c r="A235">
        <v>746</v>
      </c>
      <c r="B235" t="s">
        <v>250</v>
      </c>
      <c r="C235" s="298">
        <v>4834</v>
      </c>
      <c r="D235" s="299">
        <v>21393638.702176061</v>
      </c>
      <c r="E235" s="298">
        <v>7833126.7028735131</v>
      </c>
      <c r="F235" s="298">
        <v>1219450.8503</v>
      </c>
      <c r="G235" s="298">
        <v>2086274.2848583567</v>
      </c>
      <c r="H235" s="298">
        <v>7353578.9654315487</v>
      </c>
      <c r="I235" s="298">
        <v>38001.948460151638</v>
      </c>
      <c r="J235" s="298">
        <v>-2683386.3800235037</v>
      </c>
      <c r="K235" s="299">
        <f t="shared" si="4"/>
        <v>21137815.235026769</v>
      </c>
      <c r="L235" s="303">
        <f>Taulukko13[[#This Row],[Siirtyvät kustannukset (TPA21+TA22)]]-Taulukko13[[#This Row],[Siirtyvät tulot ml. verokust. alenema ja tasauksen neutralisointi ]]</f>
        <v>255823.46714929119</v>
      </c>
      <c r="M235" s="298">
        <f>Taulukko13[[#This Row],[Siirtyvien kustannusten ja tulojen erotus]]*$M$3</f>
        <v>-153494.08028957469</v>
      </c>
      <c r="N235" s="298">
        <f>$N$3*Taulukko13[[#This Row],[Asukasluku 31.12.2020]]</f>
        <v>-1261.594612424165</v>
      </c>
      <c r="O235" s="303">
        <v>-154755.67490200824</v>
      </c>
    </row>
    <row r="236" spans="1:15" x14ac:dyDescent="0.2">
      <c r="A236">
        <v>747</v>
      </c>
      <c r="B236" t="s">
        <v>251</v>
      </c>
      <c r="C236" s="298">
        <v>1385</v>
      </c>
      <c r="D236" s="299">
        <v>6480749.242080736</v>
      </c>
      <c r="E236" s="298">
        <v>3075086.4425186771</v>
      </c>
      <c r="F236" s="298">
        <v>253749.74239999999</v>
      </c>
      <c r="G236" s="298">
        <v>784046.68247535359</v>
      </c>
      <c r="H236" s="298">
        <v>1975131.8881307179</v>
      </c>
      <c r="I236" s="298">
        <v>9880.0361911466607</v>
      </c>
      <c r="J236" s="298">
        <v>-884238.65980655374</v>
      </c>
      <c r="K236" s="299">
        <f t="shared" si="4"/>
        <v>6962373.3791401554</v>
      </c>
      <c r="L236" s="303">
        <f>Taulukko13[[#This Row],[Siirtyvät kustannukset (TPA21+TA22)]]-Taulukko13[[#This Row],[Siirtyvät tulot ml. verokust. alenema ja tasauksen neutralisointi ]]</f>
        <v>-481624.13705941942</v>
      </c>
      <c r="M236" s="298">
        <f>Taulukko13[[#This Row],[Siirtyvien kustannusten ja tulojen erotus]]*$M$3</f>
        <v>288974.48223565158</v>
      </c>
      <c r="N236" s="298">
        <f>$N$3*Taulukko13[[#This Row],[Asukasluku 31.12.2020]]</f>
        <v>-361.46225449058102</v>
      </c>
      <c r="O236" s="303">
        <v>288613.01998115837</v>
      </c>
    </row>
    <row r="237" spans="1:15" x14ac:dyDescent="0.2">
      <c r="A237">
        <v>748</v>
      </c>
      <c r="B237" t="s">
        <v>252</v>
      </c>
      <c r="C237" s="298">
        <v>5034</v>
      </c>
      <c r="D237" s="299">
        <v>20701449.099931505</v>
      </c>
      <c r="E237" s="298">
        <v>7810251.4461516682</v>
      </c>
      <c r="F237" s="298">
        <v>498289.36210000003</v>
      </c>
      <c r="G237" s="298">
        <v>2269453.851386237</v>
      </c>
      <c r="H237" s="298">
        <v>8595347.4050280303</v>
      </c>
      <c r="I237" s="298">
        <v>40309.659848097814</v>
      </c>
      <c r="J237" s="298">
        <v>-2442216.2061863029</v>
      </c>
      <c r="K237" s="299">
        <f t="shared" si="4"/>
        <v>21575248.61100414</v>
      </c>
      <c r="L237" s="303">
        <f>Taulukko13[[#This Row],[Siirtyvät kustannukset (TPA21+TA22)]]-Taulukko13[[#This Row],[Siirtyvät tulot ml. verokust. alenema ja tasauksen neutralisointi ]]</f>
        <v>-873799.51107263565</v>
      </c>
      <c r="M237" s="298">
        <f>Taulukko13[[#This Row],[Siirtyvien kustannusten ja tulojen erotus]]*$M$3</f>
        <v>524279.70664358127</v>
      </c>
      <c r="N237" s="298">
        <f>$N$3*Taulukko13[[#This Row],[Asukasluku 31.12.2020]]</f>
        <v>-1313.7913278740684</v>
      </c>
      <c r="O237" s="303">
        <v>522965.91531569761</v>
      </c>
    </row>
    <row r="238" spans="1:15" x14ac:dyDescent="0.2">
      <c r="A238">
        <v>749</v>
      </c>
      <c r="B238" t="s">
        <v>253</v>
      </c>
      <c r="C238" s="298">
        <v>21251</v>
      </c>
      <c r="D238" s="299">
        <v>83707104.601346806</v>
      </c>
      <c r="E238" s="298">
        <v>21051886.529533502</v>
      </c>
      <c r="F238" s="298">
        <v>1966773.6588999997</v>
      </c>
      <c r="G238" s="298">
        <v>7132932.7635704437</v>
      </c>
      <c r="H238" s="298">
        <v>48663304.775465541</v>
      </c>
      <c r="I238" s="298">
        <v>224429.59753453435</v>
      </c>
      <c r="J238" s="298">
        <v>-924824.26437933673</v>
      </c>
      <c r="K238" s="299">
        <f t="shared" si="4"/>
        <v>79515292.394314289</v>
      </c>
      <c r="L238" s="303">
        <f>Taulukko13[[#This Row],[Siirtyvät kustannukset (TPA21+TA22)]]-Taulukko13[[#This Row],[Siirtyvät tulot ml. verokust. alenema ja tasauksen neutralisointi ]]</f>
        <v>4191812.2070325166</v>
      </c>
      <c r="M238" s="298">
        <f>Taulukko13[[#This Row],[Siirtyvien kustannusten ja tulojen erotus]]*$M$3</f>
        <v>-2515087.3242195095</v>
      </c>
      <c r="N238" s="298">
        <f>$N$3*Taulukko13[[#This Row],[Asukasluku 31.12.2020]]</f>
        <v>-5546.162000129485</v>
      </c>
      <c r="O238" s="303">
        <v>-2520633.4862196804</v>
      </c>
    </row>
    <row r="239" spans="1:15" x14ac:dyDescent="0.2">
      <c r="A239">
        <v>751</v>
      </c>
      <c r="B239" t="s">
        <v>254</v>
      </c>
      <c r="C239" s="298">
        <v>2950</v>
      </c>
      <c r="D239" s="299">
        <v>13669160.20667761</v>
      </c>
      <c r="E239" s="298">
        <v>5251747.1895506652</v>
      </c>
      <c r="F239" s="298">
        <v>123096.49129999999</v>
      </c>
      <c r="G239" s="298">
        <v>1237889.3637190198</v>
      </c>
      <c r="H239" s="298">
        <v>6305694.1833270034</v>
      </c>
      <c r="I239" s="298">
        <v>28497.109788417536</v>
      </c>
      <c r="J239" s="298">
        <v>-603532.94665609626</v>
      </c>
      <c r="K239" s="299">
        <f t="shared" si="4"/>
        <v>13493463.064764367</v>
      </c>
      <c r="L239" s="303">
        <f>Taulukko13[[#This Row],[Siirtyvät kustannukset (TPA21+TA22)]]-Taulukko13[[#This Row],[Siirtyvät tulot ml. verokust. alenema ja tasauksen neutralisointi ]]</f>
        <v>175697.14191324264</v>
      </c>
      <c r="M239" s="298">
        <f>Taulukko13[[#This Row],[Siirtyvien kustannusten ja tulojen erotus]]*$M$3</f>
        <v>-105418.28514794556</v>
      </c>
      <c r="N239" s="298">
        <f>$N$3*Taulukko13[[#This Row],[Asukasluku 31.12.2020]]</f>
        <v>-769.90155288607514</v>
      </c>
      <c r="O239" s="303">
        <v>-106188.18670083737</v>
      </c>
    </row>
    <row r="240" spans="1:15" x14ac:dyDescent="0.2">
      <c r="A240">
        <v>753</v>
      </c>
      <c r="B240" t="s">
        <v>255</v>
      </c>
      <c r="C240" s="298">
        <v>21687</v>
      </c>
      <c r="D240" s="299">
        <v>66042996.065543376</v>
      </c>
      <c r="E240" s="298">
        <v>7977826.3205002528</v>
      </c>
      <c r="F240" s="298">
        <v>1993955.4940000004</v>
      </c>
      <c r="G240" s="298">
        <v>5677173.4762421548</v>
      </c>
      <c r="H240" s="298">
        <v>64303371.024692468</v>
      </c>
      <c r="I240" s="298">
        <v>293878.3183497198</v>
      </c>
      <c r="J240" s="298">
        <v>5999191.7620714447</v>
      </c>
      <c r="K240" s="299">
        <f t="shared" si="4"/>
        <v>73659256.235013708</v>
      </c>
      <c r="L240" s="303">
        <f>Taulukko13[[#This Row],[Siirtyvät kustannukset (TPA21+TA22)]]-Taulukko13[[#This Row],[Siirtyvät tulot ml. verokust. alenema ja tasauksen neutralisointi ]]</f>
        <v>-7616260.1694703326</v>
      </c>
      <c r="M240" s="298">
        <f>Taulukko13[[#This Row],[Siirtyvien kustannusten ja tulojen erotus]]*$M$3</f>
        <v>4569756.1016821982</v>
      </c>
      <c r="N240" s="298">
        <f>$N$3*Taulukko13[[#This Row],[Asukasluku 31.12.2020]]</f>
        <v>-5659.9508398102753</v>
      </c>
      <c r="O240" s="303">
        <v>4564096.1508423472</v>
      </c>
    </row>
    <row r="241" spans="1:15" x14ac:dyDescent="0.2">
      <c r="A241">
        <v>755</v>
      </c>
      <c r="B241" t="s">
        <v>256</v>
      </c>
      <c r="C241" s="298">
        <v>6149</v>
      </c>
      <c r="D241" s="299">
        <v>19627865.322076991</v>
      </c>
      <c r="E241" s="298">
        <v>2264921.9152201572</v>
      </c>
      <c r="F241" s="298">
        <v>330907.54920000001</v>
      </c>
      <c r="G241" s="298">
        <v>2118261.7021271167</v>
      </c>
      <c r="H241" s="298">
        <v>16859533.164609626</v>
      </c>
      <c r="I241" s="298">
        <v>76200.626389369601</v>
      </c>
      <c r="J241" s="298">
        <v>1010761.6083054199</v>
      </c>
      <c r="K241" s="299">
        <f t="shared" si="4"/>
        <v>20486662.096462112</v>
      </c>
      <c r="L241" s="303">
        <f>Taulukko13[[#This Row],[Siirtyvät kustannukset (TPA21+TA22)]]-Taulukko13[[#This Row],[Siirtyvät tulot ml. verokust. alenema ja tasauksen neutralisointi ]]</f>
        <v>-858796.77438512072</v>
      </c>
      <c r="M241" s="298">
        <f>Taulukko13[[#This Row],[Siirtyvien kustannusten ja tulojen erotus]]*$M$3</f>
        <v>515278.06463107234</v>
      </c>
      <c r="N241" s="298">
        <f>$N$3*Taulukko13[[#This Row],[Asukasluku 31.12.2020]]</f>
        <v>-1604.78801650728</v>
      </c>
      <c r="O241" s="303">
        <v>513673.27661455324</v>
      </c>
    </row>
    <row r="242" spans="1:15" x14ac:dyDescent="0.2">
      <c r="A242">
        <v>758</v>
      </c>
      <c r="B242" t="s">
        <v>257</v>
      </c>
      <c r="C242" s="298">
        <v>8266</v>
      </c>
      <c r="D242" s="299">
        <v>45043893.461887486</v>
      </c>
      <c r="E242" s="298">
        <v>15098304.38057711</v>
      </c>
      <c r="F242" s="298">
        <v>1198030.5809000004</v>
      </c>
      <c r="G242" s="298">
        <v>3532799.0221280023</v>
      </c>
      <c r="H242" s="298">
        <v>17913748.83249332</v>
      </c>
      <c r="I242" s="298">
        <v>84717.407014825032</v>
      </c>
      <c r="J242" s="298">
        <v>-209464.95972533923</v>
      </c>
      <c r="K242" s="299">
        <f t="shared" si="4"/>
        <v>37867630.368808955</v>
      </c>
      <c r="L242" s="303">
        <f>Taulukko13[[#This Row],[Siirtyvät kustannukset (TPA21+TA22)]]-Taulukko13[[#This Row],[Siirtyvät tulot ml. verokust. alenema ja tasauksen neutralisointi ]]</f>
        <v>7176263.0930785313</v>
      </c>
      <c r="M242" s="298">
        <f>Taulukko13[[#This Row],[Siirtyvien kustannusten ja tulojen erotus]]*$M$3</f>
        <v>-4305757.8558471175</v>
      </c>
      <c r="N242" s="298">
        <f>$N$3*Taulukko13[[#This Row],[Asukasluku 31.12.2020]]</f>
        <v>-2157.2902495445073</v>
      </c>
      <c r="O242" s="303">
        <v>-4307915.1460966785</v>
      </c>
    </row>
    <row r="243" spans="1:15" x14ac:dyDescent="0.2">
      <c r="A243">
        <v>759</v>
      </c>
      <c r="B243" t="s">
        <v>258</v>
      </c>
      <c r="C243" s="298">
        <v>2007</v>
      </c>
      <c r="D243" s="299">
        <v>9524679.5168105923</v>
      </c>
      <c r="E243" s="298">
        <v>4436192.7280373052</v>
      </c>
      <c r="F243" s="298">
        <v>391453.86690000002</v>
      </c>
      <c r="G243" s="298">
        <v>1091927.4358975545</v>
      </c>
      <c r="H243" s="298">
        <v>2815265.1302383216</v>
      </c>
      <c r="I243" s="298">
        <v>14214.527731120581</v>
      </c>
      <c r="J243" s="298">
        <v>-1351339.713914393</v>
      </c>
      <c r="K243" s="299">
        <f t="shared" si="4"/>
        <v>10071964.347256454</v>
      </c>
      <c r="L243" s="303">
        <f>Taulukko13[[#This Row],[Siirtyvät kustannukset (TPA21+TA22)]]-Taulukko13[[#This Row],[Siirtyvät tulot ml. verokust. alenema ja tasauksen neutralisointi ]]</f>
        <v>-547284.83044586144</v>
      </c>
      <c r="M243" s="298">
        <f>Taulukko13[[#This Row],[Siirtyvien kustannusten ja tulojen erotus]]*$M$3</f>
        <v>328370.89826751681</v>
      </c>
      <c r="N243" s="298">
        <f>$N$3*Taulukko13[[#This Row],[Asukasluku 31.12.2020]]</f>
        <v>-523.79403953978056</v>
      </c>
      <c r="O243" s="303">
        <v>327847.10422797321</v>
      </c>
    </row>
    <row r="244" spans="1:15" x14ac:dyDescent="0.2">
      <c r="A244">
        <v>761</v>
      </c>
      <c r="B244" t="s">
        <v>259</v>
      </c>
      <c r="C244" s="298">
        <v>8646</v>
      </c>
      <c r="D244" s="299">
        <v>36150289.858967736</v>
      </c>
      <c r="E244" s="298">
        <v>16412173.924531395</v>
      </c>
      <c r="F244" s="298">
        <v>633050.48919999995</v>
      </c>
      <c r="G244" s="298">
        <v>4169339.5554828024</v>
      </c>
      <c r="H244" s="298">
        <v>15988024.984092558</v>
      </c>
      <c r="I244" s="298">
        <v>73676.782545338225</v>
      </c>
      <c r="J244" s="298">
        <v>-3170130.0664124074</v>
      </c>
      <c r="K244" s="299">
        <f t="shared" si="4"/>
        <v>40299042.237173826</v>
      </c>
      <c r="L244" s="303">
        <f>Taulukko13[[#This Row],[Siirtyvät kustannukset (TPA21+TA22)]]-Taulukko13[[#This Row],[Siirtyvät tulot ml. verokust. alenema ja tasauksen neutralisointi ]]</f>
        <v>-4148752.3782060891</v>
      </c>
      <c r="M244" s="298">
        <f>Taulukko13[[#This Row],[Siirtyvien kustannusten ja tulojen erotus]]*$M$3</f>
        <v>2489251.4269236531</v>
      </c>
      <c r="N244" s="298">
        <f>$N$3*Taulukko13[[#This Row],[Asukasluku 31.12.2020]]</f>
        <v>-2256.4640088993237</v>
      </c>
      <c r="O244" s="303">
        <v>2486994.9629147374</v>
      </c>
    </row>
    <row r="245" spans="1:15" x14ac:dyDescent="0.2">
      <c r="A245">
        <v>762</v>
      </c>
      <c r="B245" t="s">
        <v>260</v>
      </c>
      <c r="C245" s="298">
        <v>3841</v>
      </c>
      <c r="D245" s="299">
        <v>18511349.346322618</v>
      </c>
      <c r="E245" s="298">
        <v>10282621.257974412</v>
      </c>
      <c r="F245" s="298">
        <v>802051.51439999999</v>
      </c>
      <c r="G245" s="298">
        <v>1995370.3311661878</v>
      </c>
      <c r="H245" s="298">
        <v>5991891.7300950577</v>
      </c>
      <c r="I245" s="298">
        <v>30115.733476714322</v>
      </c>
      <c r="J245" s="298">
        <v>-1608737.9408705931</v>
      </c>
      <c r="K245" s="299">
        <f t="shared" si="4"/>
        <v>20650557.041029539</v>
      </c>
      <c r="L245" s="303">
        <f>Taulukko13[[#This Row],[Siirtyvät kustannukset (TPA21+TA22)]]-Taulukko13[[#This Row],[Siirtyvät tulot ml. verokust. alenema ja tasauksen neutralisointi ]]</f>
        <v>-2139207.6947069205</v>
      </c>
      <c r="M245" s="298">
        <f>Taulukko13[[#This Row],[Siirtyvien kustannusten ja tulojen erotus]]*$M$3</f>
        <v>1283524.6168241519</v>
      </c>
      <c r="N245" s="298">
        <f>$N$3*Taulukko13[[#This Row],[Asukasluku 31.12.2020]]</f>
        <v>-1002.4379202153947</v>
      </c>
      <c r="O245" s="303">
        <v>1282522.1789039294</v>
      </c>
    </row>
    <row r="246" spans="1:15" x14ac:dyDescent="0.2">
      <c r="A246">
        <v>765</v>
      </c>
      <c r="B246" t="s">
        <v>261</v>
      </c>
      <c r="C246" s="298">
        <v>10301</v>
      </c>
      <c r="D246" s="299">
        <v>47398319.961965442</v>
      </c>
      <c r="E246" s="298">
        <v>14790669.269320829</v>
      </c>
      <c r="F246" s="298">
        <v>1304274.8949000002</v>
      </c>
      <c r="G246" s="298">
        <v>4395114.2104134681</v>
      </c>
      <c r="H246" s="298">
        <v>20835477.861987129</v>
      </c>
      <c r="I246" s="298">
        <v>98139.60306586558</v>
      </c>
      <c r="J246" s="298">
        <v>-1986990.7919890026</v>
      </c>
      <c r="K246" s="299">
        <f t="shared" si="4"/>
        <v>43214387.425544567</v>
      </c>
      <c r="L246" s="303">
        <f>Taulukko13[[#This Row],[Siirtyvät kustannukset (TPA21+TA22)]]-Taulukko13[[#This Row],[Siirtyvät tulot ml. verokust. alenema ja tasauksen neutralisointi ]]</f>
        <v>4183932.5364208743</v>
      </c>
      <c r="M246" s="298">
        <f>Taulukko13[[#This Row],[Siirtyvien kustannusten ja tulojen erotus]]*$M$3</f>
        <v>-2510359.521852524</v>
      </c>
      <c r="N246" s="298">
        <f>$N$3*Taulukko13[[#This Row],[Asukasluku 31.12.2020]]</f>
        <v>-2688.3918292472745</v>
      </c>
      <c r="O246" s="303">
        <v>-2513047.9136817916</v>
      </c>
    </row>
    <row r="247" spans="1:15" x14ac:dyDescent="0.2">
      <c r="A247">
        <v>768</v>
      </c>
      <c r="B247" t="s">
        <v>262</v>
      </c>
      <c r="C247" s="298">
        <v>2482</v>
      </c>
      <c r="D247" s="299">
        <v>13029862.612976966</v>
      </c>
      <c r="E247" s="298">
        <v>6568465.4258947559</v>
      </c>
      <c r="F247" s="298">
        <v>452762.52729999996</v>
      </c>
      <c r="G247" s="298">
        <v>1325290.4920920224</v>
      </c>
      <c r="H247" s="298">
        <v>3842167.6391824158</v>
      </c>
      <c r="I247" s="298">
        <v>19038.276821003667</v>
      </c>
      <c r="J247" s="298">
        <v>-1132914.5693300229</v>
      </c>
      <c r="K247" s="299">
        <f t="shared" si="4"/>
        <v>13302562.376978215</v>
      </c>
      <c r="L247" s="303">
        <f>Taulukko13[[#This Row],[Siirtyvät kustannukset (TPA21+TA22)]]-Taulukko13[[#This Row],[Siirtyvät tulot ml. verokust. alenema ja tasauksen neutralisointi ]]</f>
        <v>-272699.7640012484</v>
      </c>
      <c r="M247" s="298">
        <f>Taulukko13[[#This Row],[Siirtyvien kustannusten ja tulojen erotus]]*$M$3</f>
        <v>163619.85840074901</v>
      </c>
      <c r="N247" s="298">
        <f>$N$3*Taulukko13[[#This Row],[Asukasluku 31.12.2020]]</f>
        <v>-647.76123873330118</v>
      </c>
      <c r="O247" s="303">
        <v>162972.09716201093</v>
      </c>
    </row>
    <row r="248" spans="1:15" x14ac:dyDescent="0.2">
      <c r="A248">
        <v>777</v>
      </c>
      <c r="B248" t="s">
        <v>263</v>
      </c>
      <c r="C248" s="298">
        <v>7594</v>
      </c>
      <c r="D248" s="299">
        <v>42952333.060565554</v>
      </c>
      <c r="E248" s="298">
        <v>20861855.460014753</v>
      </c>
      <c r="F248" s="298">
        <v>1165531.1379000004</v>
      </c>
      <c r="G248" s="298">
        <v>3615022.197175011</v>
      </c>
      <c r="H248" s="298">
        <v>12947332.118531737</v>
      </c>
      <c r="I248" s="298">
        <v>62558.548567268946</v>
      </c>
      <c r="J248" s="298">
        <v>-3255788.74026806</v>
      </c>
      <c r="K248" s="299">
        <f t="shared" si="4"/>
        <v>41782971.105322294</v>
      </c>
      <c r="L248" s="303">
        <f>Taulukko13[[#This Row],[Siirtyvät kustannukset (TPA21+TA22)]]-Taulukko13[[#This Row],[Siirtyvät tulot ml. verokust. alenema ja tasauksen neutralisointi ]]</f>
        <v>1169361.9552432597</v>
      </c>
      <c r="M248" s="298">
        <f>Taulukko13[[#This Row],[Siirtyvien kustannusten ja tulojen erotus]]*$M$3</f>
        <v>-701617.17314595566</v>
      </c>
      <c r="N248" s="298">
        <f>$N$3*Taulukko13[[#This Row],[Asukasluku 31.12.2020]]</f>
        <v>-1981.9092856328321</v>
      </c>
      <c r="O248" s="303">
        <v>-703599.08243160334</v>
      </c>
    </row>
    <row r="249" spans="1:15" x14ac:dyDescent="0.2">
      <c r="A249">
        <v>778</v>
      </c>
      <c r="B249" t="s">
        <v>264</v>
      </c>
      <c r="C249" s="298">
        <v>6931</v>
      </c>
      <c r="D249" s="299">
        <v>37009612.034957074</v>
      </c>
      <c r="E249" s="298">
        <v>17339043.177368529</v>
      </c>
      <c r="F249" s="298">
        <v>705881.95420000004</v>
      </c>
      <c r="G249" s="298">
        <v>3150935.1993503687</v>
      </c>
      <c r="H249" s="298">
        <v>12476784.123573806</v>
      </c>
      <c r="I249" s="298">
        <v>58435.233239906956</v>
      </c>
      <c r="J249" s="298">
        <v>-2825057.4061737671</v>
      </c>
      <c r="K249" s="299">
        <f t="shared" si="4"/>
        <v>36439266.627426565</v>
      </c>
      <c r="L249" s="303">
        <f>Taulukko13[[#This Row],[Siirtyvät kustannukset (TPA21+TA22)]]-Taulukko13[[#This Row],[Siirtyvät tulot ml. verokust. alenema ja tasauksen neutralisointi ]]</f>
        <v>570345.40753050894</v>
      </c>
      <c r="M249" s="298">
        <f>Taulukko13[[#This Row],[Siirtyvien kustannusten ja tulojen erotus]]*$M$3</f>
        <v>-342207.24451830529</v>
      </c>
      <c r="N249" s="298">
        <f>$N$3*Taulukko13[[#This Row],[Asukasluku 31.12.2020]]</f>
        <v>-1808.8771739164022</v>
      </c>
      <c r="O249" s="303">
        <v>-344016.12169223517</v>
      </c>
    </row>
    <row r="250" spans="1:15" x14ac:dyDescent="0.2">
      <c r="A250">
        <v>781</v>
      </c>
      <c r="B250" t="s">
        <v>265</v>
      </c>
      <c r="C250" s="298">
        <v>3631</v>
      </c>
      <c r="D250" s="299">
        <v>19033162.093626663</v>
      </c>
      <c r="E250" s="298">
        <v>11089868.306830725</v>
      </c>
      <c r="F250" s="298">
        <v>575448.96629999997</v>
      </c>
      <c r="G250" s="298">
        <v>1852723.242580995</v>
      </c>
      <c r="H250" s="298">
        <v>6088141.8428713894</v>
      </c>
      <c r="I250" s="298">
        <v>29537.915991496284</v>
      </c>
      <c r="J250" s="298">
        <v>-1538913.3185343521</v>
      </c>
      <c r="K250" s="299">
        <f t="shared" si="4"/>
        <v>21115557.761125963</v>
      </c>
      <c r="L250" s="303">
        <f>Taulukko13[[#This Row],[Siirtyvät kustannukset (TPA21+TA22)]]-Taulukko13[[#This Row],[Siirtyvät tulot ml. verokust. alenema ja tasauksen neutralisointi ]]</f>
        <v>-2082395.6674993001</v>
      </c>
      <c r="M250" s="298">
        <f>Taulukko13[[#This Row],[Siirtyvien kustannusten ja tulojen erotus]]*$M$3</f>
        <v>1249437.4004995797</v>
      </c>
      <c r="N250" s="298">
        <f>$N$3*Taulukko13[[#This Row],[Asukasluku 31.12.2020]]</f>
        <v>-947.63136899299616</v>
      </c>
      <c r="O250" s="303">
        <v>1248489.7691305799</v>
      </c>
    </row>
    <row r="251" spans="1:15" x14ac:dyDescent="0.2">
      <c r="A251">
        <v>783</v>
      </c>
      <c r="B251" t="s">
        <v>266</v>
      </c>
      <c r="C251" s="298">
        <v>6646</v>
      </c>
      <c r="D251" s="299">
        <v>28384326.679429844</v>
      </c>
      <c r="E251" s="298">
        <v>10059026.214732043</v>
      </c>
      <c r="F251" s="298">
        <v>614696.01230000006</v>
      </c>
      <c r="G251" s="298">
        <v>2907169.1693065078</v>
      </c>
      <c r="H251" s="298">
        <v>14708715.136709075</v>
      </c>
      <c r="I251" s="298">
        <v>67924.583634340917</v>
      </c>
      <c r="J251" s="298">
        <v>-701603.12263802998</v>
      </c>
      <c r="K251" s="299">
        <f t="shared" si="4"/>
        <v>28923285.072051316</v>
      </c>
      <c r="L251" s="303">
        <f>Taulukko13[[#This Row],[Siirtyvät kustannukset (TPA21+TA22)]]-Taulukko13[[#This Row],[Siirtyvät tulot ml. verokust. alenema ja tasauksen neutralisointi ]]</f>
        <v>-538958.39262147248</v>
      </c>
      <c r="M251" s="298">
        <f>Taulukko13[[#This Row],[Siirtyvien kustannusten ja tulojen erotus]]*$M$3</f>
        <v>323375.03557288344</v>
      </c>
      <c r="N251" s="298">
        <f>$N$3*Taulukko13[[#This Row],[Asukasluku 31.12.2020]]</f>
        <v>-1734.49685440029</v>
      </c>
      <c r="O251" s="303">
        <v>321640.53871847037</v>
      </c>
    </row>
    <row r="252" spans="1:15" x14ac:dyDescent="0.2">
      <c r="A252">
        <v>785</v>
      </c>
      <c r="B252" t="s">
        <v>267</v>
      </c>
      <c r="C252" s="298">
        <v>2737</v>
      </c>
      <c r="D252" s="299">
        <v>15815383.715703689</v>
      </c>
      <c r="E252" s="298">
        <v>9229324.0131653994</v>
      </c>
      <c r="F252" s="298">
        <v>272811.00600000005</v>
      </c>
      <c r="G252" s="298">
        <v>1371848.1116550362</v>
      </c>
      <c r="H252" s="298">
        <v>4583741.6027870327</v>
      </c>
      <c r="I252" s="298">
        <v>21527.798911240716</v>
      </c>
      <c r="J252" s="298">
        <v>-1382010.6783292403</v>
      </c>
      <c r="K252" s="299">
        <f t="shared" si="4"/>
        <v>16818207.613025468</v>
      </c>
      <c r="L252" s="303">
        <f>Taulukko13[[#This Row],[Siirtyvät kustannukset (TPA21+TA22)]]-Taulukko13[[#This Row],[Siirtyvät tulot ml. verokust. alenema ja tasauksen neutralisointi ]]</f>
        <v>-1002823.8973217793</v>
      </c>
      <c r="M252" s="298">
        <f>Taulukko13[[#This Row],[Siirtyvien kustannusten ja tulojen erotus]]*$M$3</f>
        <v>601694.33839306748</v>
      </c>
      <c r="N252" s="298">
        <f>$N$3*Taulukko13[[#This Row],[Asukasluku 31.12.2020]]</f>
        <v>-714.31205093192796</v>
      </c>
      <c r="O252" s="303">
        <v>600980.02634213038</v>
      </c>
    </row>
    <row r="253" spans="1:15" x14ac:dyDescent="0.2">
      <c r="A253">
        <v>790</v>
      </c>
      <c r="B253" t="s">
        <v>268</v>
      </c>
      <c r="C253" s="298">
        <v>24052</v>
      </c>
      <c r="D253" s="299">
        <v>103147099.01710594</v>
      </c>
      <c r="E253" s="298">
        <v>42426443.732168041</v>
      </c>
      <c r="F253" s="298">
        <v>2236486.1924000001</v>
      </c>
      <c r="G253" s="298">
        <v>10393376.626100179</v>
      </c>
      <c r="H253" s="298">
        <v>45370729.543122955</v>
      </c>
      <c r="I253" s="298">
        <v>211030.05560447651</v>
      </c>
      <c r="J253" s="298">
        <v>-8405052.9722963944</v>
      </c>
      <c r="K253" s="299">
        <f t="shared" si="4"/>
        <v>108621059.01048312</v>
      </c>
      <c r="L253" s="303">
        <f>Taulukko13[[#This Row],[Siirtyvät kustannukset (TPA21+TA22)]]-Taulukko13[[#This Row],[Siirtyvät tulot ml. verokust. alenema ja tasauksen neutralisointi ]]</f>
        <v>-5473959.9933771789</v>
      </c>
      <c r="M253" s="298">
        <f>Taulukko13[[#This Row],[Siirtyvien kustannusten ja tulojen erotus]]*$M$3</f>
        <v>3284375.9960263064</v>
      </c>
      <c r="N253" s="298">
        <f>$N$3*Taulukko13[[#This Row],[Asukasluku 31.12.2020]]</f>
        <v>-6277.1770000053821</v>
      </c>
      <c r="O253" s="303">
        <v>3278098.8190262555</v>
      </c>
    </row>
    <row r="254" spans="1:15" x14ac:dyDescent="0.2">
      <c r="A254">
        <v>791</v>
      </c>
      <c r="B254" t="s">
        <v>269</v>
      </c>
      <c r="C254" s="298">
        <v>5203</v>
      </c>
      <c r="D254" s="299">
        <v>25488088.519499514</v>
      </c>
      <c r="E254" s="298">
        <v>13128596.033148834</v>
      </c>
      <c r="F254" s="298">
        <v>535118.74170000013</v>
      </c>
      <c r="G254" s="298">
        <v>2843514.7785984869</v>
      </c>
      <c r="H254" s="298">
        <v>8100089.1498530656</v>
      </c>
      <c r="I254" s="298">
        <v>38277.567241785277</v>
      </c>
      <c r="J254" s="298">
        <v>-2833412.4386425084</v>
      </c>
      <c r="K254" s="299">
        <f t="shared" si="4"/>
        <v>27402453.574701112</v>
      </c>
      <c r="L254" s="303">
        <f>Taulukko13[[#This Row],[Siirtyvät kustannukset (TPA21+TA22)]]-Taulukko13[[#This Row],[Siirtyvät tulot ml. verokust. alenema ja tasauksen neutralisointi ]]</f>
        <v>-1914365.0552015975</v>
      </c>
      <c r="M254" s="298">
        <f>Taulukko13[[#This Row],[Siirtyvien kustannusten ja tulojen erotus]]*$M$3</f>
        <v>1148619.0331209584</v>
      </c>
      <c r="N254" s="298">
        <f>$N$3*Taulukko13[[#This Row],[Asukasluku 31.12.2020]]</f>
        <v>-1357.8975524292368</v>
      </c>
      <c r="O254" s="303">
        <v>1147261.1355685191</v>
      </c>
    </row>
    <row r="255" spans="1:15" x14ac:dyDescent="0.2">
      <c r="A255">
        <v>831</v>
      </c>
      <c r="B255" t="s">
        <v>270</v>
      </c>
      <c r="C255" s="298">
        <v>4628</v>
      </c>
      <c r="D255" s="299">
        <v>15926988.147525145</v>
      </c>
      <c r="E255" s="298">
        <v>3524186.548183531</v>
      </c>
      <c r="F255" s="298">
        <v>253257.90840000001</v>
      </c>
      <c r="G255" s="298">
        <v>1630304.1900245138</v>
      </c>
      <c r="H255" s="298">
        <v>11258958.769609816</v>
      </c>
      <c r="I255" s="298">
        <v>51030.577784418434</v>
      </c>
      <c r="J255" s="298">
        <v>186969.50357376781</v>
      </c>
      <c r="K255" s="299">
        <f t="shared" si="4"/>
        <v>16428707.334859675</v>
      </c>
      <c r="L255" s="303">
        <f>Taulukko13[[#This Row],[Siirtyvät kustannukset (TPA21+TA22)]]-Taulukko13[[#This Row],[Siirtyvät tulot ml. verokust. alenema ja tasauksen neutralisointi ]]</f>
        <v>-501719.18733453006</v>
      </c>
      <c r="M255" s="298">
        <f>Taulukko13[[#This Row],[Siirtyvien kustannusten ja tulojen erotus]]*$M$3</f>
        <v>301031.51240071794</v>
      </c>
      <c r="N255" s="298">
        <f>$N$3*Taulukko13[[#This Row],[Asukasluku 31.12.2020]]</f>
        <v>-1207.8319955107645</v>
      </c>
      <c r="O255" s="303">
        <v>299823.68040519831</v>
      </c>
    </row>
    <row r="256" spans="1:15" x14ac:dyDescent="0.2">
      <c r="A256">
        <v>832</v>
      </c>
      <c r="B256" t="s">
        <v>271</v>
      </c>
      <c r="C256" s="298">
        <v>3916</v>
      </c>
      <c r="D256" s="299">
        <v>18753004.326919112</v>
      </c>
      <c r="E256" s="298">
        <v>10986157.419322029</v>
      </c>
      <c r="F256" s="298">
        <v>584144.62410000013</v>
      </c>
      <c r="G256" s="298">
        <v>1798074.6690510975</v>
      </c>
      <c r="H256" s="298">
        <v>6222703.6783462986</v>
      </c>
      <c r="I256" s="298">
        <v>30172.938147370944</v>
      </c>
      <c r="J256" s="298">
        <v>-2004212.6426115781</v>
      </c>
      <c r="K256" s="299">
        <f t="shared" si="4"/>
        <v>21565120.095283631</v>
      </c>
      <c r="L256" s="303">
        <f>Taulukko13[[#This Row],[Siirtyvät kustannukset (TPA21+TA22)]]-Taulukko13[[#This Row],[Siirtyvät tulot ml. verokust. alenema ja tasauksen neutralisointi ]]</f>
        <v>-2812115.7683645189</v>
      </c>
      <c r="M256" s="298">
        <f>Taulukko13[[#This Row],[Siirtyvien kustannusten ja tulojen erotus]]*$M$3</f>
        <v>1687269.4610187109</v>
      </c>
      <c r="N256" s="298">
        <f>$N$3*Taulukko13[[#This Row],[Asukasluku 31.12.2020]]</f>
        <v>-1022.0116885091085</v>
      </c>
      <c r="O256" s="303">
        <v>1686247.4493301946</v>
      </c>
    </row>
    <row r="257" spans="1:15" x14ac:dyDescent="0.2">
      <c r="A257">
        <v>833</v>
      </c>
      <c r="B257" t="s">
        <v>272</v>
      </c>
      <c r="C257" s="298">
        <v>1659</v>
      </c>
      <c r="D257" s="299">
        <v>6960867.3429721761</v>
      </c>
      <c r="E257" s="298">
        <v>3240017.4007024113</v>
      </c>
      <c r="F257" s="298">
        <v>99838.217000000004</v>
      </c>
      <c r="G257" s="298">
        <v>773995.57247688994</v>
      </c>
      <c r="H257" s="298">
        <v>3414698.5460413736</v>
      </c>
      <c r="I257" s="298">
        <v>15579.001566671874</v>
      </c>
      <c r="J257" s="298">
        <v>-300576.87604140135</v>
      </c>
      <c r="K257" s="299">
        <f t="shared" si="4"/>
        <v>7813547.610695404</v>
      </c>
      <c r="L257" s="303">
        <f>Taulukko13[[#This Row],[Siirtyvät kustannukset (TPA21+TA22)]]-Taulukko13[[#This Row],[Siirtyvät tulot ml. verokust. alenema ja tasauksen neutralisointi ]]</f>
        <v>-852680.26772322785</v>
      </c>
      <c r="M257" s="298">
        <f>Taulukko13[[#This Row],[Siirtyvien kustannusten ja tulojen erotus]]*$M$3</f>
        <v>511608.16063393658</v>
      </c>
      <c r="N257" s="298">
        <f>$N$3*Taulukko13[[#This Row],[Asukasluku 31.12.2020]]</f>
        <v>-432.97175465694869</v>
      </c>
      <c r="O257" s="303">
        <v>511175.18887927657</v>
      </c>
    </row>
    <row r="258" spans="1:15" x14ac:dyDescent="0.2">
      <c r="A258">
        <v>834</v>
      </c>
      <c r="B258" t="s">
        <v>273</v>
      </c>
      <c r="C258" s="298">
        <v>6016</v>
      </c>
      <c r="D258" s="299">
        <v>22471596.744244255</v>
      </c>
      <c r="E258" s="298">
        <v>7874254.3515395839</v>
      </c>
      <c r="F258" s="298">
        <v>560452.76790000009</v>
      </c>
      <c r="G258" s="298">
        <v>2609410.0476463553</v>
      </c>
      <c r="H258" s="298">
        <v>12344925.584713908</v>
      </c>
      <c r="I258" s="298">
        <v>57206.090910222898</v>
      </c>
      <c r="J258" s="298">
        <v>-1190423.0156592787</v>
      </c>
      <c r="K258" s="299">
        <f t="shared" si="4"/>
        <v>24522259.676548902</v>
      </c>
      <c r="L258" s="303">
        <f>Taulukko13[[#This Row],[Siirtyvät kustannukset (TPA21+TA22)]]-Taulukko13[[#This Row],[Siirtyvät tulot ml. verokust. alenema ja tasauksen neutralisointi ]]</f>
        <v>-2050662.9323046468</v>
      </c>
      <c r="M258" s="298">
        <f>Taulukko13[[#This Row],[Siirtyvien kustannusten ja tulojen erotus]]*$M$3</f>
        <v>1230397.7593827879</v>
      </c>
      <c r="N258" s="298">
        <f>$N$3*Taulukko13[[#This Row],[Asukasluku 31.12.2020]]</f>
        <v>-1570.0772007330943</v>
      </c>
      <c r="O258" s="303">
        <v>1228827.6821820433</v>
      </c>
    </row>
    <row r="259" spans="1:15" x14ac:dyDescent="0.2">
      <c r="A259">
        <v>837</v>
      </c>
      <c r="B259" t="s">
        <v>274</v>
      </c>
      <c r="C259" s="298">
        <v>241009</v>
      </c>
      <c r="D259" s="299">
        <v>910157910.95264077</v>
      </c>
      <c r="E259" s="298">
        <v>158134008.51281041</v>
      </c>
      <c r="F259" s="298">
        <v>37824428.083200008</v>
      </c>
      <c r="G259" s="298">
        <v>81865033.504743978</v>
      </c>
      <c r="H259" s="298">
        <v>561116300.78713989</v>
      </c>
      <c r="I259" s="298">
        <v>2654944.0744332806</v>
      </c>
      <c r="J259" s="298">
        <v>12822457.587895351</v>
      </c>
      <c r="K259" s="299">
        <f t="shared" si="4"/>
        <v>823462369.22556555</v>
      </c>
      <c r="L259" s="303">
        <f>Taulukko13[[#This Row],[Siirtyvät kustannukset (TPA21+TA22)]]-Taulukko13[[#This Row],[Siirtyvät tulot ml. verokust. alenema ja tasauksen neutralisointi ]]</f>
        <v>86695541.727075219</v>
      </c>
      <c r="M259" s="298">
        <f>Taulukko13[[#This Row],[Siirtyvien kustannusten ja tulojen erotus]]*$M$3</f>
        <v>-52017325.036245123</v>
      </c>
      <c r="N259" s="298">
        <f>$N$3*Taulukko13[[#This Row],[Asukasluku 31.12.2020]]</f>
        <v>-62899.390969328837</v>
      </c>
      <c r="O259" s="303">
        <v>-52080224.427214928</v>
      </c>
    </row>
    <row r="260" spans="1:15" x14ac:dyDescent="0.2">
      <c r="A260">
        <v>844</v>
      </c>
      <c r="B260" t="s">
        <v>275</v>
      </c>
      <c r="C260" s="298">
        <v>1503</v>
      </c>
      <c r="D260" s="299">
        <v>8815143.5389853567</v>
      </c>
      <c r="E260" s="298">
        <v>4718755.0152623402</v>
      </c>
      <c r="F260" s="298">
        <v>186713.58520000003</v>
      </c>
      <c r="G260" s="298">
        <v>850327.49589453544</v>
      </c>
      <c r="H260" s="298">
        <v>2289455.4320194628</v>
      </c>
      <c r="I260" s="298">
        <v>10976.195043475276</v>
      </c>
      <c r="J260" s="298">
        <v>-835615.56100289663</v>
      </c>
      <c r="K260" s="299">
        <f t="shared" si="4"/>
        <v>8869890.8943357598</v>
      </c>
      <c r="L260" s="303">
        <f>Taulukko13[[#This Row],[Siirtyvät kustannukset (TPA21+TA22)]]-Taulukko13[[#This Row],[Siirtyvät tulot ml. verokust. alenema ja tasauksen neutralisointi ]]</f>
        <v>-54747.355350403115</v>
      </c>
      <c r="M260" s="298">
        <f>Taulukko13[[#This Row],[Siirtyvien kustannusten ja tulojen erotus]]*$M$3</f>
        <v>32848.413210241859</v>
      </c>
      <c r="N260" s="298">
        <f>$N$3*Taulukko13[[#This Row],[Asukasluku 31.12.2020]]</f>
        <v>-392.25831660602404</v>
      </c>
      <c r="O260" s="303">
        <v>32456.154893632938</v>
      </c>
    </row>
    <row r="261" spans="1:15" x14ac:dyDescent="0.2">
      <c r="A261">
        <v>845</v>
      </c>
      <c r="B261" t="s">
        <v>276</v>
      </c>
      <c r="C261" s="298">
        <v>2925</v>
      </c>
      <c r="D261" s="299">
        <v>13694018.482592911</v>
      </c>
      <c r="E261" s="298">
        <v>5954315.9043512633</v>
      </c>
      <c r="F261" s="298">
        <v>241434.69289999997</v>
      </c>
      <c r="G261" s="298">
        <v>1331868.4926218244</v>
      </c>
      <c r="H261" s="298">
        <v>5533303.6191673689</v>
      </c>
      <c r="I261" s="298">
        <v>25597.870580521383</v>
      </c>
      <c r="J261" s="298">
        <v>-1101605.3076943827</v>
      </c>
      <c r="K261" s="299">
        <f t="shared" si="4"/>
        <v>14136930.146154318</v>
      </c>
      <c r="L261" s="303">
        <f>Taulukko13[[#This Row],[Siirtyvät kustannukset (TPA21+TA22)]]-Taulukko13[[#This Row],[Siirtyvät tulot ml. verokust. alenema ja tasauksen neutralisointi ]]</f>
        <v>-442911.66356140748</v>
      </c>
      <c r="M261" s="298">
        <f>Taulukko13[[#This Row],[Siirtyvien kustannusten ja tulojen erotus]]*$M$3</f>
        <v>265746.99813684443</v>
      </c>
      <c r="N261" s="298">
        <f>$N$3*Taulukko13[[#This Row],[Asukasluku 31.12.2020]]</f>
        <v>-763.37696345483721</v>
      </c>
      <c r="O261" s="303">
        <v>264983.62117338402</v>
      </c>
    </row>
    <row r="262" spans="1:15" x14ac:dyDescent="0.2">
      <c r="A262">
        <v>846</v>
      </c>
      <c r="B262" t="s">
        <v>277</v>
      </c>
      <c r="C262" s="298">
        <v>4994</v>
      </c>
      <c r="D262" s="299">
        <v>22909073.425359204</v>
      </c>
      <c r="E262" s="298">
        <v>12142408.709484376</v>
      </c>
      <c r="F262" s="298">
        <v>385908.80619999988</v>
      </c>
      <c r="G262" s="298">
        <v>2627877.7801566725</v>
      </c>
      <c r="H262" s="298">
        <v>8344800.3398346873</v>
      </c>
      <c r="I262" s="298">
        <v>38700.898762694109</v>
      </c>
      <c r="J262" s="298">
        <v>-2552776.6007201928</v>
      </c>
      <c r="K262" s="299">
        <f t="shared" si="4"/>
        <v>26015071.337633234</v>
      </c>
      <c r="L262" s="303">
        <f>Taulukko13[[#This Row],[Siirtyvät kustannukset (TPA21+TA22)]]-Taulukko13[[#This Row],[Siirtyvät tulot ml. verokust. alenema ja tasauksen neutralisointi ]]</f>
        <v>-3105997.9122740291</v>
      </c>
      <c r="M262" s="298">
        <f>Taulukko13[[#This Row],[Siirtyvien kustannusten ja tulojen erotus]]*$M$3</f>
        <v>1863598.747364417</v>
      </c>
      <c r="N262" s="298">
        <f>$N$3*Taulukko13[[#This Row],[Asukasluku 31.12.2020]]</f>
        <v>-1303.3519847840878</v>
      </c>
      <c r="O262" s="303">
        <v>1862295.3953796236</v>
      </c>
    </row>
    <row r="263" spans="1:15" x14ac:dyDescent="0.2">
      <c r="A263">
        <v>848</v>
      </c>
      <c r="B263" t="s">
        <v>278</v>
      </c>
      <c r="C263" s="298">
        <v>4307</v>
      </c>
      <c r="D263" s="299">
        <v>20070340.818810157</v>
      </c>
      <c r="E263" s="298">
        <v>9333496.5786822774</v>
      </c>
      <c r="F263" s="298">
        <v>390636.13160000008</v>
      </c>
      <c r="G263" s="298">
        <v>2231096.2699434785</v>
      </c>
      <c r="H263" s="298">
        <v>6723669.2027836377</v>
      </c>
      <c r="I263" s="298">
        <v>31535.81294572448</v>
      </c>
      <c r="J263" s="298">
        <v>-2371726.133142984</v>
      </c>
      <c r="K263" s="299">
        <f t="shared" ref="K263:K298" si="5">E263+F263+G263+H263-I263-J263</f>
        <v>21019088.503206655</v>
      </c>
      <c r="L263" s="303">
        <f>Taulukko13[[#This Row],[Siirtyvät kustannukset (TPA21+TA22)]]-Taulukko13[[#This Row],[Siirtyvät tulot ml. verokust. alenema ja tasauksen neutralisointi ]]</f>
        <v>-948747.68439649791</v>
      </c>
      <c r="M263" s="298">
        <f>Taulukko13[[#This Row],[Siirtyvien kustannusten ja tulojen erotus]]*$M$3</f>
        <v>569248.61063789867</v>
      </c>
      <c r="N263" s="298">
        <f>$N$3*Taulukko13[[#This Row],[Asukasluku 31.12.2020]]</f>
        <v>-1124.0562672136696</v>
      </c>
      <c r="O263" s="303">
        <v>568124.55437067663</v>
      </c>
    </row>
    <row r="264" spans="1:15" x14ac:dyDescent="0.2">
      <c r="A264">
        <v>849</v>
      </c>
      <c r="B264" t="s">
        <v>279</v>
      </c>
      <c r="C264" s="298">
        <v>2966</v>
      </c>
      <c r="D264" s="299">
        <v>12087856.511317156</v>
      </c>
      <c r="E264" s="298">
        <v>4829196.9907275504</v>
      </c>
      <c r="F264" s="298">
        <v>335379.07189999998</v>
      </c>
      <c r="G264" s="298">
        <v>1517975.3511777897</v>
      </c>
      <c r="H264" s="298">
        <v>4747732.4054066986</v>
      </c>
      <c r="I264" s="298">
        <v>22532.073786020203</v>
      </c>
      <c r="J264" s="298">
        <v>-1633795.4769767721</v>
      </c>
      <c r="K264" s="299">
        <f t="shared" si="5"/>
        <v>13041547.222402791</v>
      </c>
      <c r="L264" s="303">
        <f>Taulukko13[[#This Row],[Siirtyvät kustannukset (TPA21+TA22)]]-Taulukko13[[#This Row],[Siirtyvät tulot ml. verokust. alenema ja tasauksen neutralisointi ]]</f>
        <v>-953690.71108563431</v>
      </c>
      <c r="M264" s="298">
        <f>Taulukko13[[#This Row],[Siirtyvien kustannusten ja tulojen erotus]]*$M$3</f>
        <v>572214.42665138049</v>
      </c>
      <c r="N264" s="298">
        <f>$N$3*Taulukko13[[#This Row],[Asukasluku 31.12.2020]]</f>
        <v>-774.07729012206732</v>
      </c>
      <c r="O264" s="303">
        <v>571440.34936125285</v>
      </c>
    </row>
    <row r="265" spans="1:15" x14ac:dyDescent="0.2">
      <c r="A265">
        <v>850</v>
      </c>
      <c r="B265" t="s">
        <v>280</v>
      </c>
      <c r="C265" s="298">
        <v>2401</v>
      </c>
      <c r="D265" s="299">
        <v>8852325.6711239833</v>
      </c>
      <c r="E265" s="298">
        <v>3185770.1589485551</v>
      </c>
      <c r="F265" s="298">
        <v>271359.60549999995</v>
      </c>
      <c r="G265" s="298">
        <v>1003078.241190937</v>
      </c>
      <c r="H265" s="298">
        <v>4347607.7422558665</v>
      </c>
      <c r="I265" s="298">
        <v>20474.646987281423</v>
      </c>
      <c r="J265" s="298">
        <v>-820692.61840396794</v>
      </c>
      <c r="K265" s="299">
        <f t="shared" si="5"/>
        <v>9608033.7193120457</v>
      </c>
      <c r="L265" s="303">
        <f>Taulukko13[[#This Row],[Siirtyvät kustannukset (TPA21+TA22)]]-Taulukko13[[#This Row],[Siirtyvät tulot ml. verokust. alenema ja tasauksen neutralisointi ]]</f>
        <v>-755708.04818806238</v>
      </c>
      <c r="M265" s="298">
        <f>Taulukko13[[#This Row],[Siirtyvien kustannusten ja tulojen erotus]]*$M$3</f>
        <v>453424.82891283731</v>
      </c>
      <c r="N265" s="298">
        <f>$N$3*Taulukko13[[#This Row],[Asukasluku 31.12.2020]]</f>
        <v>-626.62156897609032</v>
      </c>
      <c r="O265" s="303">
        <v>452798.20734385669</v>
      </c>
    </row>
    <row r="266" spans="1:15" x14ac:dyDescent="0.2">
      <c r="A266">
        <v>851</v>
      </c>
      <c r="B266" t="s">
        <v>281</v>
      </c>
      <c r="C266" s="298">
        <v>21467</v>
      </c>
      <c r="D266" s="299">
        <v>85589555.066783875</v>
      </c>
      <c r="E266" s="298">
        <v>21085900.931983985</v>
      </c>
      <c r="F266" s="298">
        <v>1358496.8972999998</v>
      </c>
      <c r="G266" s="298">
        <v>7654358.1523133954</v>
      </c>
      <c r="H266" s="298">
        <v>48187000.300709791</v>
      </c>
      <c r="I266" s="298">
        <v>219621.93896682392</v>
      </c>
      <c r="J266" s="298">
        <v>-2377198.9119422468</v>
      </c>
      <c r="K266" s="299">
        <f t="shared" si="5"/>
        <v>80443333.255282596</v>
      </c>
      <c r="L266" s="303">
        <f>Taulukko13[[#This Row],[Siirtyvät kustannukset (TPA21+TA22)]]-Taulukko13[[#This Row],[Siirtyvät tulot ml. verokust. alenema ja tasauksen neutralisointi ]]</f>
        <v>5146221.8115012795</v>
      </c>
      <c r="M266" s="298">
        <f>Taulukko13[[#This Row],[Siirtyvien kustannusten ja tulojen erotus]]*$M$3</f>
        <v>-3087733.0869007669</v>
      </c>
      <c r="N266" s="298">
        <f>$N$3*Taulukko13[[#This Row],[Asukasluku 31.12.2020]]</f>
        <v>-5602.534452815381</v>
      </c>
      <c r="O266" s="303">
        <v>-3093335.6213536244</v>
      </c>
    </row>
    <row r="267" spans="1:15" x14ac:dyDescent="0.2">
      <c r="A267">
        <v>853</v>
      </c>
      <c r="B267" t="s">
        <v>282</v>
      </c>
      <c r="C267" s="298">
        <v>194391</v>
      </c>
      <c r="D267" s="299">
        <v>719806862.86853468</v>
      </c>
      <c r="E267" s="298">
        <v>153553709.50798723</v>
      </c>
      <c r="F267" s="298">
        <v>50201827.673500001</v>
      </c>
      <c r="G267" s="298">
        <v>70671720.52821371</v>
      </c>
      <c r="H267" s="298">
        <v>435155741.67362899</v>
      </c>
      <c r="I267" s="298">
        <v>2151460.3041772083</v>
      </c>
      <c r="J267" s="298">
        <v>12369407.247135738</v>
      </c>
      <c r="K267" s="299">
        <f t="shared" si="5"/>
        <v>695062131.83201694</v>
      </c>
      <c r="L267" s="303">
        <f>Taulukko13[[#This Row],[Siirtyvät kustannukset (TPA21+TA22)]]-Taulukko13[[#This Row],[Siirtyvät tulot ml. verokust. alenema ja tasauksen neutralisointi ]]</f>
        <v>24744731.036517739</v>
      </c>
      <c r="M267" s="298">
        <f>Taulukko13[[#This Row],[Siirtyvien kustannusten ja tulojen erotus]]*$M$3</f>
        <v>-14846838.621910641</v>
      </c>
      <c r="N267" s="298">
        <f>$N$3*Taulukko13[[#This Row],[Asukasluku 31.12.2020]]</f>
        <v>-50732.858565110859</v>
      </c>
      <c r="O267" s="303">
        <v>-14897571.48047613</v>
      </c>
    </row>
    <row r="268" spans="1:15" x14ac:dyDescent="0.2">
      <c r="A268">
        <v>854</v>
      </c>
      <c r="B268" t="s">
        <v>283</v>
      </c>
      <c r="C268" s="298">
        <v>3304</v>
      </c>
      <c r="D268" s="299">
        <v>19503054.071734808</v>
      </c>
      <c r="E268" s="298">
        <v>11334497.645478671</v>
      </c>
      <c r="F268" s="298">
        <v>357116.90919999988</v>
      </c>
      <c r="G268" s="298">
        <v>1592970.1746957037</v>
      </c>
      <c r="H268" s="298">
        <v>6155699.6076506004</v>
      </c>
      <c r="I268" s="298">
        <v>28869.573875693022</v>
      </c>
      <c r="J268" s="298">
        <v>-1278897.0715935237</v>
      </c>
      <c r="K268" s="299">
        <f t="shared" si="5"/>
        <v>20690311.834742807</v>
      </c>
      <c r="L268" s="303">
        <f>Taulukko13[[#This Row],[Siirtyvät kustannukset (TPA21+TA22)]]-Taulukko13[[#This Row],[Siirtyvät tulot ml. verokust. alenema ja tasauksen neutralisointi ]]</f>
        <v>-1187257.7630079985</v>
      </c>
      <c r="M268" s="298">
        <f>Taulukko13[[#This Row],[Siirtyvien kustannusten ja tulojen erotus]]*$M$3</f>
        <v>712354.65780479892</v>
      </c>
      <c r="N268" s="298">
        <f>$N$3*Taulukko13[[#This Row],[Asukasluku 31.12.2020]]</f>
        <v>-862.28973923240414</v>
      </c>
      <c r="O268" s="303">
        <v>711492.36806556024</v>
      </c>
    </row>
    <row r="269" spans="1:15" x14ac:dyDescent="0.2">
      <c r="A269">
        <v>857</v>
      </c>
      <c r="B269" t="s">
        <v>284</v>
      </c>
      <c r="C269" s="298">
        <v>2433</v>
      </c>
      <c r="D269" s="299">
        <v>15406929.172398595</v>
      </c>
      <c r="E269" s="298">
        <v>6750140.1992027843</v>
      </c>
      <c r="F269" s="298">
        <v>332633.78850000002</v>
      </c>
      <c r="G269" s="298">
        <v>1263376.6643490982</v>
      </c>
      <c r="H269" s="298">
        <v>3830426.6511136061</v>
      </c>
      <c r="I269" s="298">
        <v>18453.733588140181</v>
      </c>
      <c r="J269" s="298">
        <v>-1304821.5398212546</v>
      </c>
      <c r="K269" s="299">
        <f t="shared" si="5"/>
        <v>13462945.109398602</v>
      </c>
      <c r="L269" s="303">
        <f>Taulukko13[[#This Row],[Siirtyvät kustannukset (TPA21+TA22)]]-Taulukko13[[#This Row],[Siirtyvät tulot ml. verokust. alenema ja tasauksen neutralisointi ]]</f>
        <v>1943984.0629999936</v>
      </c>
      <c r="M269" s="298">
        <f>Taulukko13[[#This Row],[Siirtyvien kustannusten ja tulojen erotus]]*$M$3</f>
        <v>-1166390.4377999958</v>
      </c>
      <c r="N269" s="298">
        <f>$N$3*Taulukko13[[#This Row],[Asukasluku 31.12.2020]]</f>
        <v>-634.9730434480748</v>
      </c>
      <c r="O269" s="303">
        <v>-1167025.4108434487</v>
      </c>
    </row>
    <row r="270" spans="1:15" x14ac:dyDescent="0.2">
      <c r="A270">
        <v>858</v>
      </c>
      <c r="B270" t="s">
        <v>285</v>
      </c>
      <c r="C270" s="298">
        <v>38783</v>
      </c>
      <c r="D270" s="299">
        <v>132197054.90933673</v>
      </c>
      <c r="E270" s="298">
        <v>16967256.029382102</v>
      </c>
      <c r="F270" s="298">
        <v>3718322.9653000003</v>
      </c>
      <c r="G270" s="298">
        <v>10449577.117429107</v>
      </c>
      <c r="H270" s="298">
        <v>115979259.68154685</v>
      </c>
      <c r="I270" s="298">
        <v>530587.37276327377</v>
      </c>
      <c r="J270" s="298">
        <v>10224845.990895959</v>
      </c>
      <c r="K270" s="299">
        <f t="shared" si="5"/>
        <v>136358982.42999884</v>
      </c>
      <c r="L270" s="303">
        <f>Taulukko13[[#This Row],[Siirtyvät kustannukset (TPA21+TA22)]]-Taulukko13[[#This Row],[Siirtyvät tulot ml. verokust. alenema ja tasauksen neutralisointi ]]</f>
        <v>-4161927.520662114</v>
      </c>
      <c r="M270" s="298">
        <f>Taulukko13[[#This Row],[Siirtyvien kustannusten ja tulojen erotus]]*$M$3</f>
        <v>2497156.5123972679</v>
      </c>
      <c r="N270" s="298">
        <f>$N$3*Taulukko13[[#This Row],[Asukasluku 31.12.2020]]</f>
        <v>-10121.726076468018</v>
      </c>
      <c r="O270" s="303">
        <v>2487034.7863207255</v>
      </c>
    </row>
    <row r="271" spans="1:15" x14ac:dyDescent="0.2">
      <c r="A271">
        <v>859</v>
      </c>
      <c r="B271" t="s">
        <v>286</v>
      </c>
      <c r="C271" s="298">
        <v>6603</v>
      </c>
      <c r="D271" s="299">
        <v>22926797.170474354</v>
      </c>
      <c r="E271" s="298">
        <v>3177581.8568794243</v>
      </c>
      <c r="F271" s="298">
        <v>237411.29469999991</v>
      </c>
      <c r="G271" s="298">
        <v>2336673.0353434347</v>
      </c>
      <c r="H271" s="298">
        <v>11048172.903595222</v>
      </c>
      <c r="I271" s="298">
        <v>50025.976610897909</v>
      </c>
      <c r="J271" s="298">
        <v>-3527291.4700255352</v>
      </c>
      <c r="K271" s="299">
        <f t="shared" si="5"/>
        <v>20277104.583932716</v>
      </c>
      <c r="L271" s="303">
        <f>Taulukko13[[#This Row],[Siirtyvät kustannukset (TPA21+TA22)]]-Taulukko13[[#This Row],[Siirtyvät tulot ml. verokust. alenema ja tasauksen neutralisointi ]]</f>
        <v>2649692.5865416378</v>
      </c>
      <c r="M271" s="298">
        <f>Taulukko13[[#This Row],[Siirtyvien kustannusten ja tulojen erotus]]*$M$3</f>
        <v>-1589815.5519249823</v>
      </c>
      <c r="N271" s="298">
        <f>$N$3*Taulukko13[[#This Row],[Asukasluku 31.12.2020]]</f>
        <v>-1723.2745605785606</v>
      </c>
      <c r="O271" s="303">
        <v>-1591538.826485574</v>
      </c>
    </row>
    <row r="272" spans="1:15" x14ac:dyDescent="0.2">
      <c r="A272">
        <v>886</v>
      </c>
      <c r="B272" t="s">
        <v>287</v>
      </c>
      <c r="C272" s="298">
        <v>12735</v>
      </c>
      <c r="D272" s="299">
        <v>48642664.341051333</v>
      </c>
      <c r="E272" s="298">
        <v>12433178.174669964</v>
      </c>
      <c r="F272" s="298">
        <v>1042794.1265999998</v>
      </c>
      <c r="G272" s="298">
        <v>4562511.0484115137</v>
      </c>
      <c r="H272" s="298">
        <v>28464227.836247139</v>
      </c>
      <c r="I272" s="298">
        <v>130796.73720334488</v>
      </c>
      <c r="J272" s="298">
        <v>-1385744.9894433161</v>
      </c>
      <c r="K272" s="299">
        <f t="shared" si="5"/>
        <v>47757659.438168585</v>
      </c>
      <c r="L272" s="303">
        <f>Taulukko13[[#This Row],[Siirtyvät kustannukset (TPA21+TA22)]]-Taulukko13[[#This Row],[Siirtyvät tulot ml. verokust. alenema ja tasauksen neutralisointi ]]</f>
        <v>885004.90288274735</v>
      </c>
      <c r="M272" s="298">
        <f>Taulukko13[[#This Row],[Siirtyvien kustannusten ja tulojen erotus]]*$M$3</f>
        <v>-531002.94172964827</v>
      </c>
      <c r="N272" s="298">
        <f>$N$3*Taulukko13[[#This Row],[Asukasluku 31.12.2020]]</f>
        <v>-3323.6258562725989</v>
      </c>
      <c r="O272" s="303">
        <v>-534326.5675859456</v>
      </c>
    </row>
    <row r="273" spans="1:15" x14ac:dyDescent="0.2">
      <c r="A273">
        <v>887</v>
      </c>
      <c r="B273" t="s">
        <v>288</v>
      </c>
      <c r="C273" s="298">
        <v>4644</v>
      </c>
      <c r="D273" s="299">
        <v>21524159.148707118</v>
      </c>
      <c r="E273" s="298">
        <v>8377985.4221566683</v>
      </c>
      <c r="F273" s="298">
        <v>352070.0551</v>
      </c>
      <c r="G273" s="298">
        <v>2407699.3481854247</v>
      </c>
      <c r="H273" s="298">
        <v>7879020.2173128612</v>
      </c>
      <c r="I273" s="298">
        <v>36486.221910613713</v>
      </c>
      <c r="J273" s="298">
        <v>-2199831.2077838723</v>
      </c>
      <c r="K273" s="299">
        <f t="shared" si="5"/>
        <v>21180120.028628215</v>
      </c>
      <c r="L273" s="303">
        <f>Taulukko13[[#This Row],[Siirtyvät kustannukset (TPA21+TA22)]]-Taulukko13[[#This Row],[Siirtyvät tulot ml. verokust. alenema ja tasauksen neutralisointi ]]</f>
        <v>344039.12007890269</v>
      </c>
      <c r="M273" s="298">
        <f>Taulukko13[[#This Row],[Siirtyvien kustannusten ja tulojen erotus]]*$M$3</f>
        <v>-206423.47204734158</v>
      </c>
      <c r="N273" s="298">
        <f>$N$3*Taulukko13[[#This Row],[Asukasluku 31.12.2020]]</f>
        <v>-1212.0077327467568</v>
      </c>
      <c r="O273" s="303">
        <v>-207635.47978009735</v>
      </c>
    </row>
    <row r="274" spans="1:15" x14ac:dyDescent="0.2">
      <c r="A274">
        <v>889</v>
      </c>
      <c r="B274" t="s">
        <v>289</v>
      </c>
      <c r="C274" s="298">
        <v>2619</v>
      </c>
      <c r="D274" s="299">
        <v>12022341.204935184</v>
      </c>
      <c r="E274" s="298">
        <v>6502734.9267846327</v>
      </c>
      <c r="F274" s="298">
        <v>338254.99359999993</v>
      </c>
      <c r="G274" s="298">
        <v>1268594.7717289804</v>
      </c>
      <c r="H274" s="298">
        <v>4197328.1382965297</v>
      </c>
      <c r="I274" s="298">
        <v>20105.0270580865</v>
      </c>
      <c r="J274" s="298">
        <v>-1365977.2509725783</v>
      </c>
      <c r="K274" s="299">
        <f t="shared" si="5"/>
        <v>13652785.054324633</v>
      </c>
      <c r="L274" s="303">
        <f>Taulukko13[[#This Row],[Siirtyvät kustannukset (TPA21+TA22)]]-Taulukko13[[#This Row],[Siirtyvät tulot ml. verokust. alenema ja tasauksen neutralisointi ]]</f>
        <v>-1630443.8493894488</v>
      </c>
      <c r="M274" s="298">
        <f>Taulukko13[[#This Row],[Siirtyvien kustannusten ja tulojen erotus]]*$M$3</f>
        <v>978266.30963366909</v>
      </c>
      <c r="N274" s="298">
        <f>$N$3*Taulukko13[[#This Row],[Asukasluku 31.12.2020]]</f>
        <v>-683.51598881648499</v>
      </c>
      <c r="O274" s="303">
        <v>977582.7936448477</v>
      </c>
    </row>
    <row r="275" spans="1:15" x14ac:dyDescent="0.2">
      <c r="A275">
        <v>890</v>
      </c>
      <c r="B275" t="s">
        <v>290</v>
      </c>
      <c r="C275" s="298">
        <v>1219</v>
      </c>
      <c r="D275" s="299">
        <v>6954360.2514070245</v>
      </c>
      <c r="E275" s="298">
        <v>3775526.0742858443</v>
      </c>
      <c r="F275" s="298">
        <v>48898.348700000002</v>
      </c>
      <c r="G275" s="298">
        <v>540117.86917101708</v>
      </c>
      <c r="H275" s="298">
        <v>2452805.7518386748</v>
      </c>
      <c r="I275" s="298">
        <v>11089.385238899735</v>
      </c>
      <c r="J275" s="298">
        <v>-347805.16625812335</v>
      </c>
      <c r="K275" s="299">
        <f t="shared" si="5"/>
        <v>7154063.8250147598</v>
      </c>
      <c r="L275" s="303">
        <f>Taulukko13[[#This Row],[Siirtyvät kustannukset (TPA21+TA22)]]-Taulukko13[[#This Row],[Siirtyvät tulot ml. verokust. alenema ja tasauksen neutralisointi ]]</f>
        <v>-199703.57360773534</v>
      </c>
      <c r="M275" s="298">
        <f>Taulukko13[[#This Row],[Siirtyvien kustannusten ja tulojen erotus]]*$M$3</f>
        <v>119822.14416464117</v>
      </c>
      <c r="N275" s="298">
        <f>$N$3*Taulukko13[[#This Row],[Asukasluku 31.12.2020]]</f>
        <v>-318.13898066716121</v>
      </c>
      <c r="O275" s="303">
        <v>119504.00518397168</v>
      </c>
    </row>
    <row r="276" spans="1:15" x14ac:dyDescent="0.2">
      <c r="A276">
        <v>892</v>
      </c>
      <c r="B276" t="s">
        <v>291</v>
      </c>
      <c r="C276" s="298">
        <v>3646</v>
      </c>
      <c r="D276" s="299">
        <v>11228113.20839053</v>
      </c>
      <c r="E276" s="298">
        <v>2085187.3627662361</v>
      </c>
      <c r="F276" s="298">
        <v>259009.26160000003</v>
      </c>
      <c r="G276" s="298">
        <v>1416617.6639711794</v>
      </c>
      <c r="H276" s="298">
        <v>6209763.608624367</v>
      </c>
      <c r="I276" s="298">
        <v>28674.340168933253</v>
      </c>
      <c r="J276" s="298">
        <v>-1768999.6122588213</v>
      </c>
      <c r="K276" s="299">
        <f t="shared" si="5"/>
        <v>11710903.169051671</v>
      </c>
      <c r="L276" s="303">
        <f>Taulukko13[[#This Row],[Siirtyvät kustannukset (TPA21+TA22)]]-Taulukko13[[#This Row],[Siirtyvät tulot ml. verokust. alenema ja tasauksen neutralisointi ]]</f>
        <v>-482789.9606611412</v>
      </c>
      <c r="M276" s="298">
        <f>Taulukko13[[#This Row],[Siirtyvien kustannusten ja tulojen erotus]]*$M$3</f>
        <v>289673.97639668465</v>
      </c>
      <c r="N276" s="298">
        <f>$N$3*Taulukko13[[#This Row],[Asukasluku 31.12.2020]]</f>
        <v>-951.54612265173898</v>
      </c>
      <c r="O276" s="303">
        <v>288722.43027402594</v>
      </c>
    </row>
    <row r="277" spans="1:15" x14ac:dyDescent="0.2">
      <c r="A277">
        <v>893</v>
      </c>
      <c r="B277" t="s">
        <v>292</v>
      </c>
      <c r="C277" s="298">
        <v>7479</v>
      </c>
      <c r="D277" s="299">
        <v>30455888.007053927</v>
      </c>
      <c r="E277" s="298">
        <v>9035385.39543809</v>
      </c>
      <c r="F277" s="298">
        <v>991460.46430000011</v>
      </c>
      <c r="G277" s="298">
        <v>3473816.1842338797</v>
      </c>
      <c r="H277" s="298">
        <v>13370569.820245765</v>
      </c>
      <c r="I277" s="298">
        <v>63663.039367357262</v>
      </c>
      <c r="J277" s="298">
        <v>-2605701.2071249047</v>
      </c>
      <c r="K277" s="299">
        <f t="shared" si="5"/>
        <v>29413270.031975284</v>
      </c>
      <c r="L277" s="303">
        <f>Taulukko13[[#This Row],[Siirtyvät kustannukset (TPA21+TA22)]]-Taulukko13[[#This Row],[Siirtyvät tulot ml. verokust. alenema ja tasauksen neutralisointi ]]</f>
        <v>1042617.9750786424</v>
      </c>
      <c r="M277" s="298">
        <f>Taulukko13[[#This Row],[Siirtyvien kustannusten ja tulojen erotus]]*$M$3</f>
        <v>-625570.78504718526</v>
      </c>
      <c r="N277" s="298">
        <f>$N$3*Taulukko13[[#This Row],[Asukasluku 31.12.2020]]</f>
        <v>-1951.8961742491376</v>
      </c>
      <c r="O277" s="303">
        <v>-627522.68122144893</v>
      </c>
    </row>
    <row r="278" spans="1:15" x14ac:dyDescent="0.2">
      <c r="A278">
        <v>895</v>
      </c>
      <c r="B278" t="s">
        <v>293</v>
      </c>
      <c r="C278" s="298">
        <v>15378</v>
      </c>
      <c r="D278" s="299">
        <v>63871735.439765796</v>
      </c>
      <c r="E278" s="298">
        <v>21940971.92242562</v>
      </c>
      <c r="F278" s="298">
        <v>1953278.2895000004</v>
      </c>
      <c r="G278" s="298">
        <v>5942824.0579203162</v>
      </c>
      <c r="H278" s="298">
        <v>35010760.692022145</v>
      </c>
      <c r="I278" s="298">
        <v>163851.69939304303</v>
      </c>
      <c r="J278" s="298">
        <v>-568731.03512426594</v>
      </c>
      <c r="K278" s="299">
        <f t="shared" si="5"/>
        <v>65252714.297599308</v>
      </c>
      <c r="L278" s="303">
        <f>Taulukko13[[#This Row],[Siirtyvät kustannukset (TPA21+TA22)]]-Taulukko13[[#This Row],[Siirtyvät tulot ml. verokust. alenema ja tasauksen neutralisointi ]]</f>
        <v>-1380978.8578335121</v>
      </c>
      <c r="M278" s="298">
        <f>Taulukko13[[#This Row],[Siirtyvien kustannusten ja tulojen erotus]]*$M$3</f>
        <v>828587.31470010709</v>
      </c>
      <c r="N278" s="298">
        <f>$N$3*Taulukko13[[#This Row],[Asukasluku 31.12.2020]]</f>
        <v>-4013.4054509430721</v>
      </c>
      <c r="O278" s="303">
        <v>824573.90924913436</v>
      </c>
    </row>
    <row r="279" spans="1:15" x14ac:dyDescent="0.2">
      <c r="A279">
        <v>905</v>
      </c>
      <c r="B279" t="s">
        <v>294</v>
      </c>
      <c r="C279" s="298">
        <v>67551</v>
      </c>
      <c r="D279" s="299">
        <v>255074583.12809682</v>
      </c>
      <c r="E279" s="298">
        <v>53302526.273790836</v>
      </c>
      <c r="F279" s="298">
        <v>9958683.753800001</v>
      </c>
      <c r="G279" s="298">
        <v>23825291.11175305</v>
      </c>
      <c r="H279" s="298">
        <v>156270093.42749164</v>
      </c>
      <c r="I279" s="298">
        <v>736847.71414718754</v>
      </c>
      <c r="J279" s="298">
        <v>1636496.5683385644</v>
      </c>
      <c r="K279" s="299">
        <f t="shared" si="5"/>
        <v>240983250.28434977</v>
      </c>
      <c r="L279" s="303">
        <f>Taulukko13[[#This Row],[Siirtyvät kustannukset (TPA21+TA22)]]-Taulukko13[[#This Row],[Siirtyvät tulot ml. verokust. alenema ja tasauksen neutralisointi ]]</f>
        <v>14091332.84374705</v>
      </c>
      <c r="M279" s="298">
        <f>Taulukko13[[#This Row],[Siirtyvien kustannusten ja tulojen erotus]]*$M$3</f>
        <v>-8454799.7062482275</v>
      </c>
      <c r="N279" s="298">
        <f>$N$3*Taulukko13[[#This Row],[Asukasluku 31.12.2020]]</f>
        <v>-17629.701626782124</v>
      </c>
      <c r="O279" s="303">
        <v>-8472429.407875143</v>
      </c>
    </row>
    <row r="280" spans="1:15" x14ac:dyDescent="0.2">
      <c r="A280">
        <v>908</v>
      </c>
      <c r="B280" t="s">
        <v>295</v>
      </c>
      <c r="C280" s="298">
        <v>20765</v>
      </c>
      <c r="D280" s="299">
        <v>82556340.543957978</v>
      </c>
      <c r="E280" s="298">
        <v>27408918.91095192</v>
      </c>
      <c r="F280" s="298">
        <v>2033626.8897999995</v>
      </c>
      <c r="G280" s="298">
        <v>6707948.3673347095</v>
      </c>
      <c r="H280" s="298">
        <v>48479354.436975896</v>
      </c>
      <c r="I280" s="298">
        <v>223910.53737224621</v>
      </c>
      <c r="J280" s="298">
        <v>-302609.77381248795</v>
      </c>
      <c r="K280" s="299">
        <f t="shared" si="5"/>
        <v>84708547.841502771</v>
      </c>
      <c r="L280" s="303">
        <f>Taulukko13[[#This Row],[Siirtyvät kustannukset (TPA21+TA22)]]-Taulukko13[[#This Row],[Siirtyvät tulot ml. verokust. alenema ja tasauksen neutralisointi ]]</f>
        <v>-2152207.2975447923</v>
      </c>
      <c r="M280" s="298">
        <f>Taulukko13[[#This Row],[Siirtyvien kustannusten ja tulojen erotus]]*$M$3</f>
        <v>1291324.3785268751</v>
      </c>
      <c r="N280" s="298">
        <f>$N$3*Taulukko13[[#This Row],[Asukasluku 31.12.2020]]</f>
        <v>-5419.3239815862198</v>
      </c>
      <c r="O280" s="303">
        <v>1285905.0545452489</v>
      </c>
    </row>
    <row r="281" spans="1:15" x14ac:dyDescent="0.2">
      <c r="A281">
        <v>915</v>
      </c>
      <c r="B281" t="s">
        <v>296</v>
      </c>
      <c r="C281" s="298">
        <v>20278</v>
      </c>
      <c r="D281" s="299">
        <v>98607796.464011312</v>
      </c>
      <c r="E281" s="298">
        <v>43649570.27899199</v>
      </c>
      <c r="F281" s="298">
        <v>1706973.0510999998</v>
      </c>
      <c r="G281" s="298">
        <v>7679749.4584001955</v>
      </c>
      <c r="H281" s="298">
        <v>43855419.598352566</v>
      </c>
      <c r="I281" s="298">
        <v>201965.90171755292</v>
      </c>
      <c r="J281" s="298">
        <v>-2792148.2208146639</v>
      </c>
      <c r="K281" s="299">
        <f t="shared" si="5"/>
        <v>99481894.705941856</v>
      </c>
      <c r="L281" s="303">
        <f>Taulukko13[[#This Row],[Siirtyvät kustannukset (TPA21+TA22)]]-Taulukko13[[#This Row],[Siirtyvät tulot ml. verokust. alenema ja tasauksen neutralisointi ]]</f>
        <v>-874098.24193054438</v>
      </c>
      <c r="M281" s="298">
        <f>Taulukko13[[#This Row],[Siirtyvien kustannusten ja tulojen erotus]]*$M$3</f>
        <v>524458.94515832653</v>
      </c>
      <c r="N281" s="298">
        <f>$N$3*Taulukko13[[#This Row],[Asukasluku 31.12.2020]]</f>
        <v>-5292.2249794657055</v>
      </c>
      <c r="O281" s="303">
        <v>519166.72017882176</v>
      </c>
    </row>
    <row r="282" spans="1:15" x14ac:dyDescent="0.2">
      <c r="A282">
        <v>918</v>
      </c>
      <c r="B282" t="s">
        <v>297</v>
      </c>
      <c r="C282" s="298">
        <v>2292</v>
      </c>
      <c r="D282" s="299">
        <v>9974479.2919038758</v>
      </c>
      <c r="E282" s="298">
        <v>3645851.1794867078</v>
      </c>
      <c r="F282" s="298">
        <v>231662.88269999996</v>
      </c>
      <c r="G282" s="298">
        <v>1190629.0820513554</v>
      </c>
      <c r="H282" s="298">
        <v>4139940.2133924752</v>
      </c>
      <c r="I282" s="298">
        <v>19378.147413076451</v>
      </c>
      <c r="J282" s="298">
        <v>-702726.19226703141</v>
      </c>
      <c r="K282" s="299">
        <f t="shared" si="5"/>
        <v>9891431.4024844915</v>
      </c>
      <c r="L282" s="303">
        <f>Taulukko13[[#This Row],[Siirtyvät kustannukset (TPA21+TA22)]]-Taulukko13[[#This Row],[Siirtyvät tulot ml. verokust. alenema ja tasauksen neutralisointi ]]</f>
        <v>83047.889419384301</v>
      </c>
      <c r="M282" s="298">
        <f>Taulukko13[[#This Row],[Siirtyvien kustannusten ja tulojen erotus]]*$M$3</f>
        <v>-49828.733651630566</v>
      </c>
      <c r="N282" s="298">
        <f>$N$3*Taulukko13[[#This Row],[Asukasluku 31.12.2020]]</f>
        <v>-598.17435905589298</v>
      </c>
      <c r="O282" s="303">
        <v>-50426.908010690902</v>
      </c>
    </row>
    <row r="283" spans="1:15" x14ac:dyDescent="0.2">
      <c r="A283">
        <v>921</v>
      </c>
      <c r="B283" t="s">
        <v>298</v>
      </c>
      <c r="C283" s="298">
        <v>1972</v>
      </c>
      <c r="D283" s="299">
        <v>12342348.842146285</v>
      </c>
      <c r="E283" s="298">
        <v>7637304.9902867703</v>
      </c>
      <c r="F283" s="298">
        <v>235667.16310000001</v>
      </c>
      <c r="G283" s="298">
        <v>1124132.7832885173</v>
      </c>
      <c r="H283" s="298">
        <v>3037002.3444599644</v>
      </c>
      <c r="I283" s="298">
        <v>14506.868706462226</v>
      </c>
      <c r="J283" s="298">
        <v>-1145047.0948251893</v>
      </c>
      <c r="K283" s="299">
        <f t="shared" si="5"/>
        <v>13164647.507253978</v>
      </c>
      <c r="L283" s="303">
        <f>Taulukko13[[#This Row],[Siirtyvät kustannukset (TPA21+TA22)]]-Taulukko13[[#This Row],[Siirtyvät tulot ml. verokust. alenema ja tasauksen neutralisointi ]]</f>
        <v>-822298.66510769352</v>
      </c>
      <c r="M283" s="298">
        <f>Taulukko13[[#This Row],[Siirtyvien kustannusten ja tulojen erotus]]*$M$3</f>
        <v>493379.199064616</v>
      </c>
      <c r="N283" s="298">
        <f>$N$3*Taulukko13[[#This Row],[Asukasluku 31.12.2020]]</f>
        <v>-514.65961433604753</v>
      </c>
      <c r="O283" s="303">
        <v>492864.53945027624</v>
      </c>
    </row>
    <row r="284" spans="1:15" x14ac:dyDescent="0.2">
      <c r="A284">
        <v>922</v>
      </c>
      <c r="B284" t="s">
        <v>299</v>
      </c>
      <c r="C284" s="298">
        <v>4367</v>
      </c>
      <c r="D284" s="299">
        <v>15043741.554322096</v>
      </c>
      <c r="E284" s="298">
        <v>2266507.85558898</v>
      </c>
      <c r="F284" s="298">
        <v>239463.02679999999</v>
      </c>
      <c r="G284" s="298">
        <v>1708816.2007618744</v>
      </c>
      <c r="H284" s="298">
        <v>9644565.2321295328</v>
      </c>
      <c r="I284" s="298">
        <v>43813.253954310545</v>
      </c>
      <c r="J284" s="298">
        <v>-506996.72870316409</v>
      </c>
      <c r="K284" s="299">
        <f t="shared" si="5"/>
        <v>14322535.790029241</v>
      </c>
      <c r="L284" s="303">
        <f>Taulukko13[[#This Row],[Siirtyvät kustannukset (TPA21+TA22)]]-Taulukko13[[#This Row],[Siirtyvät tulot ml. verokust. alenema ja tasauksen neutralisointi ]]</f>
        <v>721205.76429285482</v>
      </c>
      <c r="M284" s="298">
        <f>Taulukko13[[#This Row],[Siirtyvien kustannusten ja tulojen erotus]]*$M$3</f>
        <v>-432723.45857571281</v>
      </c>
      <c r="N284" s="298">
        <f>$N$3*Taulukko13[[#This Row],[Asukasluku 31.12.2020]]</f>
        <v>-1139.7152818486406</v>
      </c>
      <c r="O284" s="303">
        <v>-433863.17385756993</v>
      </c>
    </row>
    <row r="285" spans="1:15" x14ac:dyDescent="0.2">
      <c r="A285">
        <v>924</v>
      </c>
      <c r="B285" t="s">
        <v>300</v>
      </c>
      <c r="C285" s="298">
        <v>3065</v>
      </c>
      <c r="D285" s="299">
        <v>14693631.930442393</v>
      </c>
      <c r="E285" s="298">
        <v>5845506.7790679885</v>
      </c>
      <c r="F285" s="298">
        <v>275105.87730000005</v>
      </c>
      <c r="G285" s="298">
        <v>1637740.857504816</v>
      </c>
      <c r="H285" s="298">
        <v>5108692.1481941305</v>
      </c>
      <c r="I285" s="298">
        <v>23864.936840562681</v>
      </c>
      <c r="J285" s="298">
        <v>-1508247.0349029235</v>
      </c>
      <c r="K285" s="299">
        <f t="shared" si="5"/>
        <v>14351427.760129295</v>
      </c>
      <c r="L285" s="303">
        <f>Taulukko13[[#This Row],[Siirtyvät kustannukset (TPA21+TA22)]]-Taulukko13[[#This Row],[Siirtyvät tulot ml. verokust. alenema ja tasauksen neutralisointi ]]</f>
        <v>342204.17031309754</v>
      </c>
      <c r="M285" s="298">
        <f>Taulukko13[[#This Row],[Siirtyvien kustannusten ja tulojen erotus]]*$M$3</f>
        <v>-205322.50218785848</v>
      </c>
      <c r="N285" s="298">
        <f>$N$3*Taulukko13[[#This Row],[Asukasluku 31.12.2020]]</f>
        <v>-799.91466426976956</v>
      </c>
      <c r="O285" s="303">
        <v>-206122.41685213419</v>
      </c>
    </row>
    <row r="286" spans="1:15" x14ac:dyDescent="0.2">
      <c r="A286">
        <v>925</v>
      </c>
      <c r="B286" t="s">
        <v>301</v>
      </c>
      <c r="C286" s="298">
        <v>3522</v>
      </c>
      <c r="D286" s="299">
        <v>14569407.249762855</v>
      </c>
      <c r="E286" s="298">
        <v>6682282.8458652459</v>
      </c>
      <c r="F286" s="298">
        <v>1208476.1710000001</v>
      </c>
      <c r="G286" s="298">
        <v>1819089.9908363929</v>
      </c>
      <c r="H286" s="298">
        <v>5854210.3393319957</v>
      </c>
      <c r="I286" s="298">
        <v>31307.000503291987</v>
      </c>
      <c r="J286" s="298">
        <v>-645777.0265015543</v>
      </c>
      <c r="K286" s="299">
        <f t="shared" si="5"/>
        <v>16178529.373031897</v>
      </c>
      <c r="L286" s="303">
        <f>Taulukko13[[#This Row],[Siirtyvät kustannukset (TPA21+TA22)]]-Taulukko13[[#This Row],[Siirtyvät tulot ml. verokust. alenema ja tasauksen neutralisointi ]]</f>
        <v>-1609122.123269042</v>
      </c>
      <c r="M286" s="298">
        <f>Taulukko13[[#This Row],[Siirtyvien kustannusten ja tulojen erotus]]*$M$3</f>
        <v>965473.27396142494</v>
      </c>
      <c r="N286" s="298">
        <f>$N$3*Taulukko13[[#This Row],[Asukasluku 31.12.2020]]</f>
        <v>-919.18415907279882</v>
      </c>
      <c r="O286" s="303">
        <v>964554.08980234561</v>
      </c>
    </row>
    <row r="287" spans="1:15" x14ac:dyDescent="0.2">
      <c r="A287">
        <v>927</v>
      </c>
      <c r="B287" t="s">
        <v>302</v>
      </c>
      <c r="C287" s="298">
        <v>29160</v>
      </c>
      <c r="D287" s="299">
        <v>98345347.079872102</v>
      </c>
      <c r="E287" s="298">
        <v>13109744.236341979</v>
      </c>
      <c r="F287" s="298">
        <v>1628126.8321000002</v>
      </c>
      <c r="G287" s="298">
        <v>9505857.7756426129</v>
      </c>
      <c r="H287" s="298">
        <v>76833974.964519769</v>
      </c>
      <c r="I287" s="298">
        <v>347801.51389172359</v>
      </c>
      <c r="J287" s="298">
        <v>4344552.5373031897</v>
      </c>
      <c r="K287" s="299">
        <f t="shared" si="5"/>
        <v>96385349.757409438</v>
      </c>
      <c r="L287" s="303">
        <f>Taulukko13[[#This Row],[Siirtyvät kustannukset (TPA21+TA22)]]-Taulukko13[[#This Row],[Siirtyvät tulot ml. verokust. alenema ja tasauksen neutralisointi ]]</f>
        <v>1959997.3224626631</v>
      </c>
      <c r="M287" s="298">
        <f>Taulukko13[[#This Row],[Siirtyvien kustannusten ja tulojen erotus]]*$M$3</f>
        <v>-1175998.3934775975</v>
      </c>
      <c r="N287" s="298">
        <f>$N$3*Taulukko13[[#This Row],[Asukasluku 31.12.2020]]</f>
        <v>-7610.2811125959151</v>
      </c>
      <c r="O287" s="303">
        <v>-1183608.67459025</v>
      </c>
    </row>
    <row r="288" spans="1:15" x14ac:dyDescent="0.2">
      <c r="A288">
        <v>931</v>
      </c>
      <c r="B288" t="s">
        <v>303</v>
      </c>
      <c r="C288" s="298">
        <v>6097</v>
      </c>
      <c r="D288" s="299">
        <v>30693954.3052462</v>
      </c>
      <c r="E288" s="298">
        <v>17930290.219394039</v>
      </c>
      <c r="F288" s="298">
        <v>914815.07990000001</v>
      </c>
      <c r="G288" s="298">
        <v>3051328.312514781</v>
      </c>
      <c r="H288" s="298">
        <v>10173350.760493154</v>
      </c>
      <c r="I288" s="298">
        <v>49150.873826545583</v>
      </c>
      <c r="J288" s="298">
        <v>-2736431.3004189231</v>
      </c>
      <c r="K288" s="299">
        <f t="shared" si="5"/>
        <v>34757064.798894353</v>
      </c>
      <c r="L288" s="303">
        <f>Taulukko13[[#This Row],[Siirtyvät kustannukset (TPA21+TA22)]]-Taulukko13[[#This Row],[Siirtyvät tulot ml. verokust. alenema ja tasauksen neutralisointi ]]</f>
        <v>-4063110.4936481528</v>
      </c>
      <c r="M288" s="298">
        <f>Taulukko13[[#This Row],[Siirtyvien kustannusten ja tulojen erotus]]*$M$3</f>
        <v>2437866.2961888909</v>
      </c>
      <c r="N288" s="298">
        <f>$N$3*Taulukko13[[#This Row],[Asukasluku 31.12.2020]]</f>
        <v>-1591.2168704903052</v>
      </c>
      <c r="O288" s="303">
        <v>2436275.0793183893</v>
      </c>
    </row>
    <row r="289" spans="1:15" x14ac:dyDescent="0.2">
      <c r="A289">
        <v>934</v>
      </c>
      <c r="B289" t="s">
        <v>304</v>
      </c>
      <c r="C289" s="298">
        <v>2784</v>
      </c>
      <c r="D289" s="299">
        <v>12474426.335443003</v>
      </c>
      <c r="E289" s="298">
        <v>5419094.1078180745</v>
      </c>
      <c r="F289" s="298">
        <v>259635.24700000003</v>
      </c>
      <c r="G289" s="298">
        <v>1285643.1591544794</v>
      </c>
      <c r="H289" s="298">
        <v>5178969.6147183562</v>
      </c>
      <c r="I289" s="298">
        <v>24107.880888375876</v>
      </c>
      <c r="J289" s="298">
        <v>-1039425.7105209024</v>
      </c>
      <c r="K289" s="299">
        <f t="shared" si="5"/>
        <v>13158659.958323436</v>
      </c>
      <c r="L289" s="303">
        <f>Taulukko13[[#This Row],[Siirtyvät kustannukset (TPA21+TA22)]]-Taulukko13[[#This Row],[Siirtyvät tulot ml. verokust. alenema ja tasauksen neutralisointi ]]</f>
        <v>-684233.62288043275</v>
      </c>
      <c r="M289" s="298">
        <f>Taulukko13[[#This Row],[Siirtyvien kustannusten ja tulojen erotus]]*$M$3</f>
        <v>410540.17372825957</v>
      </c>
      <c r="N289" s="298">
        <f>$N$3*Taulukko13[[#This Row],[Asukasluku 31.12.2020]]</f>
        <v>-726.57827906265527</v>
      </c>
      <c r="O289" s="303">
        <v>409813.59544919158</v>
      </c>
    </row>
    <row r="290" spans="1:15" x14ac:dyDescent="0.2">
      <c r="A290">
        <v>935</v>
      </c>
      <c r="B290" t="s">
        <v>305</v>
      </c>
      <c r="C290" s="298">
        <v>3087</v>
      </c>
      <c r="D290" s="299">
        <v>14360719.643006233</v>
      </c>
      <c r="E290" s="298">
        <v>5945013.103277727</v>
      </c>
      <c r="F290" s="298">
        <v>336370.99159999995</v>
      </c>
      <c r="G290" s="298">
        <v>1461604.8313106913</v>
      </c>
      <c r="H290" s="298">
        <v>5506135.3844493544</v>
      </c>
      <c r="I290" s="298">
        <v>25898.268284721824</v>
      </c>
      <c r="J290" s="298">
        <v>-1136528.5285673724</v>
      </c>
      <c r="K290" s="299">
        <f t="shared" si="5"/>
        <v>14359754.570920423</v>
      </c>
      <c r="L290" s="303">
        <f>Taulukko13[[#This Row],[Siirtyvät kustannukset (TPA21+TA22)]]-Taulukko13[[#This Row],[Siirtyvät tulot ml. verokust. alenema ja tasauksen neutralisointi ]]</f>
        <v>965.07208581082523</v>
      </c>
      <c r="M290" s="298">
        <f>Taulukko13[[#This Row],[Siirtyvien kustannusten ja tulojen erotus]]*$M$3</f>
        <v>-579.04325148649502</v>
      </c>
      <c r="N290" s="298">
        <f>$N$3*Taulukko13[[#This Row],[Asukasluku 31.12.2020]]</f>
        <v>-805.65630296925895</v>
      </c>
      <c r="O290" s="303">
        <v>-1384.6995544617216</v>
      </c>
    </row>
    <row r="291" spans="1:15" x14ac:dyDescent="0.2">
      <c r="A291">
        <v>936</v>
      </c>
      <c r="B291" t="s">
        <v>306</v>
      </c>
      <c r="C291" s="298">
        <v>6510</v>
      </c>
      <c r="D291" s="299">
        <v>32090484.784231905</v>
      </c>
      <c r="E291" s="298">
        <v>18198800.523775399</v>
      </c>
      <c r="F291" s="298">
        <v>1084107.0388000002</v>
      </c>
      <c r="G291" s="298">
        <v>3233998.3895016187</v>
      </c>
      <c r="H291" s="298">
        <v>11393192.276358668</v>
      </c>
      <c r="I291" s="298">
        <v>55308.531019740105</v>
      </c>
      <c r="J291" s="298">
        <v>-2399421.6861463748</v>
      </c>
      <c r="K291" s="299">
        <f t="shared" si="5"/>
        <v>36254211.383562326</v>
      </c>
      <c r="L291" s="303">
        <f>Taulukko13[[#This Row],[Siirtyvät kustannukset (TPA21+TA22)]]-Taulukko13[[#This Row],[Siirtyvät tulot ml. verokust. alenema ja tasauksen neutralisointi ]]</f>
        <v>-4163726.5993304215</v>
      </c>
      <c r="M291" s="298">
        <f>Taulukko13[[#This Row],[Siirtyvien kustannusten ja tulojen erotus]]*$M$3</f>
        <v>2498235.9595982525</v>
      </c>
      <c r="N291" s="298">
        <f>$N$3*Taulukko13[[#This Row],[Asukasluku 31.12.2020]]</f>
        <v>-1699.0030878943555</v>
      </c>
      <c r="O291" s="303">
        <v>2496536.9565103459</v>
      </c>
    </row>
    <row r="292" spans="1:15" x14ac:dyDescent="0.2">
      <c r="A292">
        <v>946</v>
      </c>
      <c r="B292" t="s">
        <v>307</v>
      </c>
      <c r="C292" s="298">
        <v>6388</v>
      </c>
      <c r="D292" s="299">
        <v>26474464.144938238</v>
      </c>
      <c r="E292" s="298">
        <v>8561178.6685078945</v>
      </c>
      <c r="F292" s="298">
        <v>704986.27710000006</v>
      </c>
      <c r="G292" s="298">
        <v>3136854.5569595797</v>
      </c>
      <c r="H292" s="298">
        <v>11980365.205008805</v>
      </c>
      <c r="I292" s="298">
        <v>56230.770635768691</v>
      </c>
      <c r="J292" s="298">
        <v>-2034690.934656943</v>
      </c>
      <c r="K292" s="299">
        <f t="shared" si="5"/>
        <v>26361844.871597454</v>
      </c>
      <c r="L292" s="303">
        <f>Taulukko13[[#This Row],[Siirtyvät kustannukset (TPA21+TA22)]]-Taulukko13[[#This Row],[Siirtyvät tulot ml. verokust. alenema ja tasauksen neutralisointi ]]</f>
        <v>112619.27334078401</v>
      </c>
      <c r="M292" s="298">
        <f>Taulukko13[[#This Row],[Siirtyvien kustannusten ja tulojen erotus]]*$M$3</f>
        <v>-67571.564004470391</v>
      </c>
      <c r="N292" s="298">
        <f>$N$3*Taulukko13[[#This Row],[Asukasluku 31.12.2020]]</f>
        <v>-1667.1630914699144</v>
      </c>
      <c r="O292" s="303">
        <v>-69238.727095952665</v>
      </c>
    </row>
    <row r="293" spans="1:15" x14ac:dyDescent="0.2">
      <c r="A293">
        <v>976</v>
      </c>
      <c r="B293" t="s">
        <v>308</v>
      </c>
      <c r="C293" s="298">
        <v>3890</v>
      </c>
      <c r="D293" s="299">
        <v>23176904.448012967</v>
      </c>
      <c r="E293" s="298">
        <v>13412197.155713014</v>
      </c>
      <c r="F293" s="298">
        <v>291631.58139999991</v>
      </c>
      <c r="G293" s="298">
        <v>1888081.3395385093</v>
      </c>
      <c r="H293" s="298">
        <v>6995463.6162943961</v>
      </c>
      <c r="I293" s="298">
        <v>32301.744200031186</v>
      </c>
      <c r="J293" s="298">
        <v>-1640190.9858576388</v>
      </c>
      <c r="K293" s="299">
        <f t="shared" si="5"/>
        <v>24195262.934603527</v>
      </c>
      <c r="L293" s="303">
        <f>Taulukko13[[#This Row],[Siirtyvät kustannukset (TPA21+TA22)]]-Taulukko13[[#This Row],[Siirtyvät tulot ml. verokust. alenema ja tasauksen neutralisointi ]]</f>
        <v>-1018358.4865905605</v>
      </c>
      <c r="M293" s="298">
        <f>Taulukko13[[#This Row],[Siirtyvien kustannusten ja tulojen erotus]]*$M$3</f>
        <v>611015.09195433615</v>
      </c>
      <c r="N293" s="298">
        <f>$N$3*Taulukko13[[#This Row],[Asukasluku 31.12.2020]]</f>
        <v>-1015.2261155006211</v>
      </c>
      <c r="O293" s="303">
        <v>609999.86583882815</v>
      </c>
    </row>
    <row r="294" spans="1:15" x14ac:dyDescent="0.2">
      <c r="A294">
        <v>977</v>
      </c>
      <c r="B294" t="s">
        <v>309</v>
      </c>
      <c r="C294" s="298">
        <v>15304</v>
      </c>
      <c r="D294" s="299">
        <v>60502307.118650012</v>
      </c>
      <c r="E294" s="298">
        <v>19738771.091002502</v>
      </c>
      <c r="F294" s="298">
        <v>1314524.4049999998</v>
      </c>
      <c r="G294" s="298">
        <v>5669657.7313953703</v>
      </c>
      <c r="H294" s="298">
        <v>28974106.472337488</v>
      </c>
      <c r="I294" s="298">
        <v>134261.40049309022</v>
      </c>
      <c r="J294" s="298">
        <v>-4845209.109875543</v>
      </c>
      <c r="K294" s="299">
        <f t="shared" si="5"/>
        <v>60408007.40911781</v>
      </c>
      <c r="L294" s="303">
        <f>Taulukko13[[#This Row],[Siirtyvät kustannukset (TPA21+TA22)]]-Taulukko13[[#This Row],[Siirtyvät tulot ml. verokust. alenema ja tasauksen neutralisointi ]]</f>
        <v>94299.70953220129</v>
      </c>
      <c r="M294" s="298">
        <f>Taulukko13[[#This Row],[Siirtyvien kustannusten ja tulojen erotus]]*$M$3</f>
        <v>-56579.825719320761</v>
      </c>
      <c r="N294" s="298">
        <f>$N$3*Taulukko13[[#This Row],[Asukasluku 31.12.2020]]</f>
        <v>-3994.0926662266079</v>
      </c>
      <c r="O294" s="303">
        <v>-60573.918385576966</v>
      </c>
    </row>
    <row r="295" spans="1:15" x14ac:dyDescent="0.2">
      <c r="A295">
        <v>980</v>
      </c>
      <c r="B295" t="s">
        <v>310</v>
      </c>
      <c r="C295" s="298">
        <v>33352</v>
      </c>
      <c r="D295" s="299">
        <v>106039937.80224605</v>
      </c>
      <c r="E295" s="298">
        <v>14977736.047192648</v>
      </c>
      <c r="F295" s="298">
        <v>3204839.6090999991</v>
      </c>
      <c r="G295" s="298">
        <v>10163885.309710452</v>
      </c>
      <c r="H295" s="298">
        <v>77353265.686096773</v>
      </c>
      <c r="I295" s="298">
        <v>357092.53685994633</v>
      </c>
      <c r="J295" s="298">
        <v>-607304.36704178539</v>
      </c>
      <c r="K295" s="299">
        <f t="shared" si="5"/>
        <v>105949938.48228171</v>
      </c>
      <c r="L295" s="303">
        <f>Taulukko13[[#This Row],[Siirtyvät kustannukset (TPA21+TA22)]]-Taulukko13[[#This Row],[Siirtyvät tulot ml. verokust. alenema ja tasauksen neutralisointi ]]</f>
        <v>89999.319964334369</v>
      </c>
      <c r="M295" s="298">
        <f>Taulukko13[[#This Row],[Siirtyvien kustannusten ja tulojen erotus]]*$M$3</f>
        <v>-53999.591978600612</v>
      </c>
      <c r="N295" s="298">
        <f>$N$3*Taulukko13[[#This Row],[Asukasluku 31.12.2020]]</f>
        <v>-8704.3242684258912</v>
      </c>
      <c r="O295" s="303">
        <v>-62703.91624709098</v>
      </c>
    </row>
    <row r="296" spans="1:15" x14ac:dyDescent="0.2">
      <c r="A296">
        <v>981</v>
      </c>
      <c r="B296" t="s">
        <v>311</v>
      </c>
      <c r="C296" s="298">
        <v>2314</v>
      </c>
      <c r="D296" s="299">
        <v>8712838.6713965088</v>
      </c>
      <c r="E296" s="298">
        <v>2822574.3284472451</v>
      </c>
      <c r="F296" s="298">
        <v>110190.424</v>
      </c>
      <c r="G296" s="298">
        <v>1159893.3660612078</v>
      </c>
      <c r="H296" s="298">
        <v>4324472.4248149786</v>
      </c>
      <c r="I296" s="298">
        <v>19657.674432622458</v>
      </c>
      <c r="J296" s="298">
        <v>-850279.13534556306</v>
      </c>
      <c r="K296" s="299">
        <f t="shared" si="5"/>
        <v>9247752.0042363722</v>
      </c>
      <c r="L296" s="303">
        <f>Taulukko13[[#This Row],[Siirtyvät kustannukset (TPA21+TA22)]]-Taulukko13[[#This Row],[Siirtyvät tulot ml. verokust. alenema ja tasauksen neutralisointi ]]</f>
        <v>-534913.33283986337</v>
      </c>
      <c r="M296" s="298">
        <f>Taulukko13[[#This Row],[Siirtyvien kustannusten ja tulojen erotus]]*$M$3</f>
        <v>320947.99970391794</v>
      </c>
      <c r="N296" s="298">
        <f>$N$3*Taulukko13[[#This Row],[Asukasluku 31.12.2020]]</f>
        <v>-603.91599775538225</v>
      </c>
      <c r="O296" s="303">
        <v>320344.08370615816</v>
      </c>
    </row>
    <row r="297" spans="1:15" x14ac:dyDescent="0.2">
      <c r="A297">
        <v>989</v>
      </c>
      <c r="B297" t="s">
        <v>312</v>
      </c>
      <c r="C297" s="298">
        <v>5522</v>
      </c>
      <c r="D297" s="299">
        <v>28475613.905615512</v>
      </c>
      <c r="E297" s="298">
        <v>11692207.201860489</v>
      </c>
      <c r="F297" s="298">
        <v>653539.46029999992</v>
      </c>
      <c r="G297" s="298">
        <v>2653754.1365008405</v>
      </c>
      <c r="H297" s="298">
        <v>10108784.251253573</v>
      </c>
      <c r="I297" s="298">
        <v>47706.502810410115</v>
      </c>
      <c r="J297" s="298">
        <v>-2118229.4114655526</v>
      </c>
      <c r="K297" s="299">
        <f t="shared" si="5"/>
        <v>27178807.958570044</v>
      </c>
      <c r="L297" s="303">
        <f>Taulukko13[[#This Row],[Siirtyvät kustannukset (TPA21+TA22)]]-Taulukko13[[#This Row],[Siirtyvät tulot ml. verokust. alenema ja tasauksen neutralisointi ]]</f>
        <v>1296805.9470454678</v>
      </c>
      <c r="M297" s="298">
        <f>Taulukko13[[#This Row],[Siirtyvien kustannusten ja tulojen erotus]]*$M$3</f>
        <v>-778083.56822728051</v>
      </c>
      <c r="N297" s="298">
        <f>$N$3*Taulukko13[[#This Row],[Asukasluku 31.12.2020]]</f>
        <v>-1441.1513135718328</v>
      </c>
      <c r="O297" s="303">
        <v>-779524.71954086318</v>
      </c>
    </row>
    <row r="298" spans="1:15" x14ac:dyDescent="0.2">
      <c r="A298">
        <v>992</v>
      </c>
      <c r="B298" t="s">
        <v>313</v>
      </c>
      <c r="C298" s="298">
        <v>18577</v>
      </c>
      <c r="D298" s="299">
        <v>74199831.782257453</v>
      </c>
      <c r="E298" s="298">
        <v>31853454.929527737</v>
      </c>
      <c r="F298" s="298">
        <v>2257695.0222000005</v>
      </c>
      <c r="G298" s="298">
        <v>7027231.4305414259</v>
      </c>
      <c r="H298" s="298">
        <v>37585397.289797321</v>
      </c>
      <c r="I298" s="298">
        <v>176613.77285253091</v>
      </c>
      <c r="J298" s="298">
        <v>-3159100.3918996598</v>
      </c>
      <c r="K298" s="299">
        <f t="shared" si="5"/>
        <v>81706265.291113615</v>
      </c>
      <c r="L298" s="303">
        <f>Taulukko13[[#This Row],[Siirtyvät kustannukset (TPA21+TA22)]]-Taulukko13[[#This Row],[Siirtyvät tulot ml. verokust. alenema ja tasauksen neutralisointi ]]</f>
        <v>-7506433.5088561624</v>
      </c>
      <c r="M298" s="298">
        <f>Taulukko13[[#This Row],[Siirtyvien kustannusten ja tulojen erotus]]*$M$3</f>
        <v>4503860.1053136969</v>
      </c>
      <c r="N298" s="298">
        <f>$N$3*Taulukko13[[#This Row],[Asukasluku 31.12.2020]]</f>
        <v>-4848.2919145642772</v>
      </c>
      <c r="O298" s="303">
        <v>4499011.813399097</v>
      </c>
    </row>
  </sheetData>
  <pageMargins left="0.7" right="0.7" top="0.75" bottom="0.75" header="0.3" footer="0.3"/>
  <pageSetup paperSize="9" orientation="portrait" r:id="rId1"/>
  <ignoredErrors>
    <ignoredError sqref="L5" 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dimension ref="A1:AD301"/>
  <sheetViews>
    <sheetView zoomScale="70" zoomScaleNormal="70" workbookViewId="0">
      <pane xSplit="3" ySplit="8" topLeftCell="D9" activePane="bottomRight" state="frozen"/>
      <selection pane="topRight" activeCell="D1" sqref="D1"/>
      <selection pane="bottomLeft" activeCell="A10" sqref="A10"/>
      <selection pane="bottomRight"/>
    </sheetView>
  </sheetViews>
  <sheetFormatPr defaultColWidth="8.625" defaultRowHeight="12.75" x14ac:dyDescent="0.2"/>
  <cols>
    <col min="1" max="1" width="6.125" style="4" customWidth="1"/>
    <col min="2" max="2" width="14.625" style="4" bestFit="1" customWidth="1"/>
    <col min="3" max="3" width="11.625" style="4" customWidth="1"/>
    <col min="4" max="4" width="22.75" style="4" customWidth="1"/>
    <col min="5" max="5" width="20.125" style="4" customWidth="1"/>
    <col min="6" max="6" width="14.625" style="4" customWidth="1"/>
    <col min="7" max="7" width="16.375" style="4" customWidth="1"/>
    <col min="8" max="8" width="15" style="4" bestFit="1" customWidth="1"/>
    <col min="9" max="9" width="14.25" style="4" bestFit="1" customWidth="1"/>
    <col min="10" max="10" width="16.25" style="4" bestFit="1" customWidth="1"/>
    <col min="11" max="11" width="19.625" style="4" customWidth="1"/>
    <col min="12" max="12" width="17" style="4" customWidth="1"/>
    <col min="13" max="13" width="18.875" style="4" customWidth="1"/>
    <col min="14" max="14" width="25.375" style="4" customWidth="1"/>
    <col min="15" max="15" width="15.875" style="14" customWidth="1"/>
    <col min="16" max="16" width="15.75" style="14" customWidth="1"/>
    <col min="17" max="17" width="20.625" style="4" customWidth="1"/>
    <col min="18" max="18" width="17.375" style="4" customWidth="1"/>
    <col min="19" max="19" width="14.25" style="4" bestFit="1" customWidth="1"/>
    <col min="20" max="20" width="14.25" style="4" customWidth="1"/>
    <col min="21" max="21" width="14.375" style="4" customWidth="1"/>
    <col min="22" max="22" width="14.25" style="4" bestFit="1" customWidth="1"/>
    <col min="23" max="23" width="16.125" style="14" customWidth="1"/>
    <col min="24" max="24" width="16.375" style="14" customWidth="1"/>
    <col min="25" max="25" width="21.625" style="13" customWidth="1"/>
    <col min="26" max="26" width="24.875" style="13" customWidth="1"/>
    <col min="27" max="30" width="8.625" style="2"/>
    <col min="31" max="16384" width="8.625" style="3"/>
  </cols>
  <sheetData>
    <row r="1" spans="1:30" s="25" customFormat="1" ht="23.25" x14ac:dyDescent="0.35">
      <c r="A1" s="352" t="s">
        <v>460</v>
      </c>
      <c r="B1" s="16"/>
      <c r="C1" s="16"/>
      <c r="D1" s="16"/>
      <c r="E1" s="16"/>
      <c r="F1" s="16"/>
      <c r="G1" s="16"/>
      <c r="H1" s="16"/>
      <c r="I1" s="16"/>
      <c r="J1" s="16"/>
      <c r="K1" s="16"/>
      <c r="L1" s="16"/>
      <c r="M1" s="16"/>
      <c r="N1" s="16"/>
      <c r="O1" s="353"/>
      <c r="P1" s="353"/>
      <c r="Q1" s="16"/>
      <c r="R1" s="16"/>
      <c r="S1" s="16"/>
      <c r="T1" s="16"/>
      <c r="U1" s="16"/>
      <c r="V1" s="16"/>
      <c r="W1" s="353"/>
      <c r="X1" s="353"/>
      <c r="Y1" s="268"/>
      <c r="Z1" s="268"/>
    </row>
    <row r="2" spans="1:30" s="25" customFormat="1" ht="15" x14ac:dyDescent="0.2">
      <c r="A2" s="201" t="str">
        <f>'Koko maan tuloslaskelman muutos'!A2</f>
        <v>VM/KAO 13.4.2022</v>
      </c>
      <c r="B2" s="16"/>
      <c r="C2" s="16"/>
      <c r="D2" s="16"/>
      <c r="E2" s="16"/>
      <c r="F2" s="16"/>
      <c r="G2" s="16"/>
      <c r="H2" s="16"/>
      <c r="I2" s="16"/>
      <c r="J2" s="16"/>
      <c r="K2" s="16"/>
      <c r="L2" s="16"/>
      <c r="M2" s="16"/>
      <c r="N2" s="16"/>
      <c r="O2" s="353"/>
      <c r="P2" s="353"/>
      <c r="Q2" s="16"/>
      <c r="R2" s="16"/>
      <c r="S2" s="16"/>
      <c r="T2" s="16"/>
      <c r="U2" s="16"/>
      <c r="V2" s="16"/>
      <c r="W2" s="353"/>
      <c r="X2" s="353"/>
      <c r="Y2" s="268"/>
      <c r="Z2" s="268"/>
    </row>
    <row r="3" spans="1:30" s="25" customFormat="1" ht="15.75" x14ac:dyDescent="0.25">
      <c r="A3" s="201" t="s">
        <v>344</v>
      </c>
      <c r="B3" s="201"/>
      <c r="C3" s="201"/>
      <c r="D3" s="201"/>
      <c r="E3" s="201"/>
      <c r="F3" s="201"/>
      <c r="G3" s="201"/>
      <c r="H3" s="201"/>
      <c r="I3" s="201"/>
      <c r="J3" s="201"/>
      <c r="K3" s="201"/>
      <c r="L3" s="201"/>
      <c r="M3" s="201"/>
      <c r="N3" s="201"/>
      <c r="O3" s="354"/>
      <c r="P3" s="354"/>
      <c r="Q3" s="201"/>
      <c r="R3" s="201"/>
      <c r="S3" s="201"/>
      <c r="T3" s="201"/>
      <c r="U3" s="201"/>
      <c r="V3" s="201"/>
      <c r="W3" s="354"/>
      <c r="X3" s="354"/>
      <c r="Y3" s="355"/>
      <c r="Z3" s="355"/>
    </row>
    <row r="4" spans="1:30" s="25" customFormat="1" ht="15.75" x14ac:dyDescent="0.25">
      <c r="A4" s="201" t="s">
        <v>526</v>
      </c>
      <c r="B4" s="201"/>
      <c r="C4" s="201"/>
      <c r="D4" s="201"/>
      <c r="E4" s="201"/>
      <c r="F4" s="201"/>
      <c r="G4" s="201"/>
      <c r="H4" s="201"/>
      <c r="I4" s="201"/>
      <c r="J4" s="201"/>
      <c r="K4" s="201"/>
      <c r="L4" s="201"/>
      <c r="M4" s="201"/>
      <c r="N4" s="201"/>
      <c r="O4" s="354"/>
      <c r="P4" s="354"/>
      <c r="Q4" s="201"/>
      <c r="R4" s="201"/>
      <c r="S4" s="201"/>
      <c r="T4" s="201"/>
      <c r="U4" s="201"/>
      <c r="V4" s="201"/>
      <c r="W4" s="354"/>
      <c r="X4" s="354"/>
      <c r="Y4" s="355"/>
      <c r="Z4" s="355"/>
    </row>
    <row r="5" spans="1:30" s="25" customFormat="1" ht="15.75" x14ac:dyDescent="0.25">
      <c r="A5" s="356"/>
      <c r="B5" s="201"/>
      <c r="C5" s="201"/>
      <c r="D5" s="356"/>
      <c r="E5" s="356"/>
      <c r="F5" s="356"/>
      <c r="G5" s="356"/>
      <c r="H5" s="356"/>
      <c r="I5" s="356"/>
      <c r="J5" s="356"/>
      <c r="K5" s="356"/>
      <c r="L5" s="356"/>
      <c r="M5" s="356"/>
      <c r="N5" s="356"/>
      <c r="O5" s="354"/>
      <c r="P5" s="354"/>
      <c r="Q5" s="356"/>
      <c r="R5" s="356"/>
      <c r="S5" s="356"/>
      <c r="T5" s="356"/>
      <c r="U5" s="356"/>
      <c r="V5" s="356"/>
      <c r="W5" s="354"/>
      <c r="X5" s="354"/>
      <c r="Y5" s="355"/>
      <c r="Z5" s="355"/>
    </row>
    <row r="6" spans="1:30" s="351" customFormat="1" ht="18" x14ac:dyDescent="0.25">
      <c r="A6" s="361"/>
      <c r="B6" s="361"/>
      <c r="C6" s="361"/>
      <c r="D6" s="362" t="s">
        <v>457</v>
      </c>
      <c r="E6" s="363"/>
      <c r="F6" s="363"/>
      <c r="G6" s="363"/>
      <c r="H6" s="363"/>
      <c r="I6" s="363"/>
      <c r="J6" s="363"/>
      <c r="K6" s="363"/>
      <c r="L6" s="363"/>
      <c r="M6" s="363"/>
      <c r="N6" s="363"/>
      <c r="O6" s="363"/>
      <c r="P6" s="363"/>
      <c r="Q6" s="362" t="s">
        <v>450</v>
      </c>
      <c r="R6" s="363"/>
      <c r="S6" s="363"/>
      <c r="T6" s="363"/>
      <c r="U6" s="363"/>
      <c r="V6" s="363"/>
      <c r="W6" s="363"/>
      <c r="X6" s="363"/>
      <c r="Y6" s="370" t="s">
        <v>466</v>
      </c>
      <c r="Z6" s="371"/>
    </row>
    <row r="7" spans="1:30" s="357" customFormat="1" ht="30" x14ac:dyDescent="0.2">
      <c r="A7" s="364" t="s">
        <v>19</v>
      </c>
      <c r="B7" s="364" t="s">
        <v>345</v>
      </c>
      <c r="C7" s="364" t="s">
        <v>491</v>
      </c>
      <c r="D7" s="364" t="s">
        <v>451</v>
      </c>
      <c r="E7" s="364" t="s">
        <v>455</v>
      </c>
      <c r="F7" s="364" t="s">
        <v>449</v>
      </c>
      <c r="G7" s="364" t="s">
        <v>7</v>
      </c>
      <c r="H7" s="364" t="s">
        <v>6</v>
      </c>
      <c r="I7" s="364" t="s">
        <v>433</v>
      </c>
      <c r="J7" s="364" t="s">
        <v>414</v>
      </c>
      <c r="K7" s="364" t="s">
        <v>404</v>
      </c>
      <c r="L7" s="364" t="s">
        <v>456</v>
      </c>
      <c r="M7" s="364" t="s">
        <v>405</v>
      </c>
      <c r="N7" s="364" t="s">
        <v>525</v>
      </c>
      <c r="O7" s="364" t="s">
        <v>406</v>
      </c>
      <c r="P7" s="364" t="s">
        <v>407</v>
      </c>
      <c r="Q7" s="364" t="s">
        <v>408</v>
      </c>
      <c r="R7" s="364" t="s">
        <v>458</v>
      </c>
      <c r="S7" s="364" t="s">
        <v>412</v>
      </c>
      <c r="T7" s="364" t="s">
        <v>413</v>
      </c>
      <c r="U7" s="364" t="s">
        <v>415</v>
      </c>
      <c r="V7" s="364" t="s">
        <v>409</v>
      </c>
      <c r="W7" s="364" t="s">
        <v>410</v>
      </c>
      <c r="X7" s="364" t="s">
        <v>411</v>
      </c>
      <c r="Y7" s="369" t="s">
        <v>459</v>
      </c>
      <c r="Z7" s="369" t="s">
        <v>520</v>
      </c>
    </row>
    <row r="8" spans="1:30" s="360" customFormat="1" ht="16.5" thickBot="1" x14ac:dyDescent="0.3">
      <c r="A8" s="358"/>
      <c r="B8" s="358" t="s">
        <v>20</v>
      </c>
      <c r="C8" s="358"/>
      <c r="D8" s="358">
        <f t="shared" ref="D8:O8" si="0">SUM(D9:D301)</f>
        <v>5503664</v>
      </c>
      <c r="E8" s="358">
        <f t="shared" si="0"/>
        <v>15088241657.299999</v>
      </c>
      <c r="F8" s="358">
        <f t="shared" si="0"/>
        <v>8114343053.5958691</v>
      </c>
      <c r="G8" s="358">
        <f t="shared" si="0"/>
        <v>2089148745.3658993</v>
      </c>
      <c r="H8" s="358">
        <f t="shared" si="0"/>
        <v>1634000000.0000002</v>
      </c>
      <c r="I8" s="358">
        <f>SUM(I9:I301)</f>
        <v>2609104821.665875</v>
      </c>
      <c r="J8" s="358">
        <f t="shared" si="0"/>
        <v>832500000.00000072</v>
      </c>
      <c r="K8" s="358">
        <f t="shared" si="0"/>
        <v>-3590914.7967749638</v>
      </c>
      <c r="L8" s="358">
        <f t="shared" si="0"/>
        <v>2396556</v>
      </c>
      <c r="M8" s="358">
        <f t="shared" si="0"/>
        <v>343265093.32000005</v>
      </c>
      <c r="N8" s="358">
        <f t="shared" si="0"/>
        <v>62000000.000000015</v>
      </c>
      <c r="O8" s="367">
        <f t="shared" si="0"/>
        <v>594925697.85086012</v>
      </c>
      <c r="P8" s="367">
        <f t="shared" ref="P8" si="1">O8/D8</f>
        <v>108.09629691254047</v>
      </c>
      <c r="Q8" s="358">
        <f t="shared" ref="Q8:W8" si="2">SUM(Q9:Q301)</f>
        <v>36321822657.299988</v>
      </c>
      <c r="R8" s="358">
        <f t="shared" si="2"/>
        <v>21284200836.235836</v>
      </c>
      <c r="S8" s="358">
        <f t="shared" si="2"/>
        <v>2450999999.999999</v>
      </c>
      <c r="T8" s="358">
        <f t="shared" si="2"/>
        <v>7947251138.7454529</v>
      </c>
      <c r="U8" s="358">
        <f t="shared" si="2"/>
        <v>2776500000.0000014</v>
      </c>
      <c r="V8" s="358">
        <f t="shared" si="2"/>
        <v>2434810394.6858997</v>
      </c>
      <c r="W8" s="367">
        <f t="shared" si="2"/>
        <v>571939712.36720836</v>
      </c>
      <c r="X8" s="367">
        <f t="shared" ref="X8:X70" si="3">W8/D8</f>
        <v>103.91980912483181</v>
      </c>
      <c r="Y8" s="365">
        <f>SUM(Y9:Y301)</f>
        <v>22985985.483652089</v>
      </c>
      <c r="Z8" s="365">
        <f t="shared" ref="Z8:Z70" si="4">Y8/D8</f>
        <v>4.1764877877087132</v>
      </c>
      <c r="AA8" s="359"/>
      <c r="AB8" s="359"/>
      <c r="AC8" s="359"/>
      <c r="AD8" s="359"/>
    </row>
    <row r="9" spans="1:30" s="351" customFormat="1" ht="15" x14ac:dyDescent="0.2">
      <c r="A9" s="350">
        <v>5</v>
      </c>
      <c r="B9" s="350" t="s">
        <v>21</v>
      </c>
      <c r="C9" s="350">
        <v>14</v>
      </c>
      <c r="D9" s="350">
        <v>9419</v>
      </c>
      <c r="E9" s="350">
        <v>27213494.448976897</v>
      </c>
      <c r="F9" s="350">
        <v>12041866.224489415</v>
      </c>
      <c r="G9" s="350">
        <v>2278245.6457000002</v>
      </c>
      <c r="H9" s="350">
        <v>1724445.1680000001</v>
      </c>
      <c r="I9" s="350">
        <v>9607581.6505500209</v>
      </c>
      <c r="J9" s="350">
        <v>1981206.4290376324</v>
      </c>
      <c r="K9" s="350">
        <v>1879209.0567288417</v>
      </c>
      <c r="L9" s="350">
        <v>1473494</v>
      </c>
      <c r="M9" s="350">
        <v>-430000</v>
      </c>
      <c r="N9" s="350">
        <v>70482.77617798571</v>
      </c>
      <c r="O9" s="368">
        <f>SUM(F9:N9)-E9</f>
        <v>3413036.5017069951</v>
      </c>
      <c r="P9" s="368">
        <f>O9/D9</f>
        <v>362.35656669572091</v>
      </c>
      <c r="Q9" s="350">
        <v>66860415</v>
      </c>
      <c r="R9" s="350">
        <v>27080168.907056067</v>
      </c>
      <c r="S9" s="350">
        <v>2586667.7520000003</v>
      </c>
      <c r="T9" s="350">
        <v>31142878.022339758</v>
      </c>
      <c r="U9" s="350">
        <v>6607591.1714390153</v>
      </c>
      <c r="V9" s="350">
        <v>3321739.6457000002</v>
      </c>
      <c r="W9" s="368">
        <f>R9+S9+T9+U9+V9-Q9</f>
        <v>3878630.4985348582</v>
      </c>
      <c r="X9" s="368">
        <f t="shared" si="3"/>
        <v>411.78792849929488</v>
      </c>
      <c r="Y9" s="366">
        <f t="shared" ref="Y9:Y71" si="5">O9-W9</f>
        <v>-465593.99682786316</v>
      </c>
      <c r="Z9" s="366">
        <f t="shared" si="4"/>
        <v>-49.431361803573964</v>
      </c>
    </row>
    <row r="10" spans="1:30" s="351" customFormat="1" ht="15" x14ac:dyDescent="0.2">
      <c r="A10" s="350">
        <v>9</v>
      </c>
      <c r="B10" s="350" t="s">
        <v>22</v>
      </c>
      <c r="C10" s="350">
        <v>17</v>
      </c>
      <c r="D10" s="350">
        <v>2517</v>
      </c>
      <c r="E10" s="350">
        <v>7286809.7788164839</v>
      </c>
      <c r="F10" s="350">
        <v>3268430.2392999618</v>
      </c>
      <c r="G10" s="350">
        <v>755993.58960000006</v>
      </c>
      <c r="H10" s="350">
        <v>224372.21979999999</v>
      </c>
      <c r="I10" s="350">
        <v>3071456.8046982549</v>
      </c>
      <c r="J10" s="350">
        <v>527923.38543703966</v>
      </c>
      <c r="K10" s="350">
        <v>443439.5488029861</v>
      </c>
      <c r="L10" s="350">
        <v>-539829</v>
      </c>
      <c r="M10" s="350">
        <v>-91549</v>
      </c>
      <c r="N10" s="350">
        <v>17931.474286847402</v>
      </c>
      <c r="O10" s="368">
        <f t="shared" ref="O10:O72" si="6">SUM(F10:N10)-E10</f>
        <v>391359.48310860619</v>
      </c>
      <c r="P10" s="368">
        <f t="shared" ref="P10:P72" si="7">O10/D10</f>
        <v>155.48648514446015</v>
      </c>
      <c r="Q10" s="350">
        <v>18423844.800000001</v>
      </c>
      <c r="R10" s="350">
        <v>7201485.753322551</v>
      </c>
      <c r="S10" s="350">
        <v>336558.3297</v>
      </c>
      <c r="T10" s="350">
        <v>9431688.9702618457</v>
      </c>
      <c r="U10" s="350">
        <v>1760695.8314305567</v>
      </c>
      <c r="V10" s="350">
        <v>124615.58960000006</v>
      </c>
      <c r="W10" s="368">
        <f t="shared" ref="W10:W72" si="8">R10+S10+T10+U10+V10-Q10</f>
        <v>431199.67431495339</v>
      </c>
      <c r="X10" s="368">
        <f t="shared" si="3"/>
        <v>171.3149282141253</v>
      </c>
      <c r="Y10" s="366">
        <f t="shared" si="5"/>
        <v>-39840.191206347197</v>
      </c>
      <c r="Z10" s="366">
        <f t="shared" si="4"/>
        <v>-15.828443069665155</v>
      </c>
    </row>
    <row r="11" spans="1:30" s="351" customFormat="1" ht="15" x14ac:dyDescent="0.2">
      <c r="A11" s="350">
        <v>10</v>
      </c>
      <c r="B11" s="350" t="s">
        <v>23</v>
      </c>
      <c r="C11" s="350">
        <v>14</v>
      </c>
      <c r="D11" s="350">
        <v>11332</v>
      </c>
      <c r="E11" s="350">
        <v>31470960.709737197</v>
      </c>
      <c r="F11" s="350">
        <v>13682390.800569097</v>
      </c>
      <c r="G11" s="350">
        <v>2860142.4282999998</v>
      </c>
      <c r="H11" s="350">
        <v>2165045.915</v>
      </c>
      <c r="I11" s="350">
        <v>10550268.865735646</v>
      </c>
      <c r="J11" s="350">
        <v>2421746.9769187393</v>
      </c>
      <c r="K11" s="350">
        <v>476650.52694299136</v>
      </c>
      <c r="L11" s="350">
        <v>-700212</v>
      </c>
      <c r="M11" s="350">
        <v>36000</v>
      </c>
      <c r="N11" s="350">
        <v>83277.058406342578</v>
      </c>
      <c r="O11" s="368">
        <f t="shared" si="6"/>
        <v>104349.8621356152</v>
      </c>
      <c r="P11" s="368">
        <f t="shared" si="7"/>
        <v>9.2084241206861286</v>
      </c>
      <c r="Q11" s="350">
        <v>83105726</v>
      </c>
      <c r="R11" s="350">
        <v>31386712.56058713</v>
      </c>
      <c r="S11" s="350">
        <v>3247568.8725000001</v>
      </c>
      <c r="T11" s="350">
        <v>37670462.683795512</v>
      </c>
      <c r="U11" s="350">
        <v>8076853.4311289731</v>
      </c>
      <c r="V11" s="350">
        <v>2195930.4282999998</v>
      </c>
      <c r="W11" s="368">
        <f t="shared" si="8"/>
        <v>-528198.02368837595</v>
      </c>
      <c r="X11" s="368">
        <f t="shared" si="3"/>
        <v>-46.611191642108714</v>
      </c>
      <c r="Y11" s="366">
        <f t="shared" si="5"/>
        <v>632547.88582399115</v>
      </c>
      <c r="Z11" s="366">
        <f t="shared" si="4"/>
        <v>55.819615762794839</v>
      </c>
    </row>
    <row r="12" spans="1:30" s="351" customFormat="1" ht="15" x14ac:dyDescent="0.2">
      <c r="A12" s="350">
        <v>16</v>
      </c>
      <c r="B12" s="350" t="s">
        <v>24</v>
      </c>
      <c r="C12" s="350">
        <v>7</v>
      </c>
      <c r="D12" s="350">
        <v>8059</v>
      </c>
      <c r="E12" s="350">
        <v>22580648.546553209</v>
      </c>
      <c r="F12" s="350">
        <v>11323563.374794215</v>
      </c>
      <c r="G12" s="350">
        <v>3068675.2041000002</v>
      </c>
      <c r="H12" s="350">
        <v>1354320.1481999999</v>
      </c>
      <c r="I12" s="350">
        <v>2793994.661647616</v>
      </c>
      <c r="J12" s="350">
        <v>1425551.6973761218</v>
      </c>
      <c r="K12" s="350">
        <v>3540836.0920584123</v>
      </c>
      <c r="L12" s="350">
        <v>-571243</v>
      </c>
      <c r="M12" s="350">
        <v>545000</v>
      </c>
      <c r="N12" s="350">
        <v>76668.29741812365</v>
      </c>
      <c r="O12" s="368">
        <f t="shared" si="6"/>
        <v>976717.92904127762</v>
      </c>
      <c r="P12" s="368">
        <f t="shared" si="7"/>
        <v>121.1959212112269</v>
      </c>
      <c r="Q12" s="350">
        <v>52689682</v>
      </c>
      <c r="R12" s="350">
        <v>27942348.01721745</v>
      </c>
      <c r="S12" s="350">
        <v>2031480.2223</v>
      </c>
      <c r="T12" s="350">
        <v>18913443.985282019</v>
      </c>
      <c r="U12" s="350">
        <v>4754407.5528706266</v>
      </c>
      <c r="V12" s="350">
        <v>3042432.2041000002</v>
      </c>
      <c r="W12" s="368">
        <f t="shared" si="8"/>
        <v>3994429.9817700908</v>
      </c>
      <c r="X12" s="368">
        <f t="shared" si="3"/>
        <v>495.64834120487541</v>
      </c>
      <c r="Y12" s="366">
        <f t="shared" si="5"/>
        <v>-3017712.0527288131</v>
      </c>
      <c r="Z12" s="366">
        <f t="shared" si="4"/>
        <v>-374.4524199936485</v>
      </c>
    </row>
    <row r="13" spans="1:30" s="351" customFormat="1" ht="15" x14ac:dyDescent="0.2">
      <c r="A13" s="350">
        <v>18</v>
      </c>
      <c r="B13" s="350" t="s">
        <v>25</v>
      </c>
      <c r="C13" s="350">
        <v>34</v>
      </c>
      <c r="D13" s="350">
        <v>4878</v>
      </c>
      <c r="E13" s="350">
        <v>12934220.833962828</v>
      </c>
      <c r="F13" s="350">
        <v>8275124.887506933</v>
      </c>
      <c r="G13" s="350">
        <v>1230938.7119999998</v>
      </c>
      <c r="H13" s="350">
        <v>916727.75860000006</v>
      </c>
      <c r="I13" s="350">
        <v>3662758.5979850711</v>
      </c>
      <c r="J13" s="350">
        <v>827783.08923652419</v>
      </c>
      <c r="K13" s="350">
        <v>-654209.03827579878</v>
      </c>
      <c r="L13" s="350">
        <v>-122335</v>
      </c>
      <c r="M13" s="350">
        <v>-25000</v>
      </c>
      <c r="N13" s="350">
        <v>51091.700689186247</v>
      </c>
      <c r="O13" s="368">
        <f t="shared" si="6"/>
        <v>1228659.8737790864</v>
      </c>
      <c r="P13" s="368">
        <f t="shared" si="7"/>
        <v>251.87779290264174</v>
      </c>
      <c r="Q13" s="350">
        <v>29943000</v>
      </c>
      <c r="R13" s="350">
        <v>19342766.676156253</v>
      </c>
      <c r="S13" s="350">
        <v>1375091.6379</v>
      </c>
      <c r="T13" s="350">
        <v>6128276.5050370852</v>
      </c>
      <c r="U13" s="350">
        <v>2760768.4651834308</v>
      </c>
      <c r="V13" s="350">
        <v>1083603.7119999998</v>
      </c>
      <c r="W13" s="368">
        <f t="shared" si="8"/>
        <v>747506.99627676606</v>
      </c>
      <c r="X13" s="368">
        <f t="shared" si="3"/>
        <v>153.24046664140346</v>
      </c>
      <c r="Y13" s="366">
        <f t="shared" si="5"/>
        <v>481152.87750232033</v>
      </c>
      <c r="Z13" s="366">
        <f t="shared" si="4"/>
        <v>98.637326261238286</v>
      </c>
    </row>
    <row r="14" spans="1:30" s="351" customFormat="1" ht="15" x14ac:dyDescent="0.2">
      <c r="A14" s="350">
        <v>19</v>
      </c>
      <c r="B14" s="350" t="s">
        <v>26</v>
      </c>
      <c r="C14" s="350">
        <v>2</v>
      </c>
      <c r="D14" s="350">
        <v>3959</v>
      </c>
      <c r="E14" s="350">
        <v>9463543.4306133632</v>
      </c>
      <c r="F14" s="350">
        <v>6426445.8503643814</v>
      </c>
      <c r="G14" s="350">
        <v>868373.35799999989</v>
      </c>
      <c r="H14" s="350">
        <v>491085.30119999999</v>
      </c>
      <c r="I14" s="350">
        <v>3420552.6420265287</v>
      </c>
      <c r="J14" s="350">
        <v>677928.97207726259</v>
      </c>
      <c r="K14" s="350">
        <v>33268.479509035387</v>
      </c>
      <c r="L14" s="350">
        <v>-74210</v>
      </c>
      <c r="M14" s="350">
        <v>175000</v>
      </c>
      <c r="N14" s="350">
        <v>38293.604147777209</v>
      </c>
      <c r="O14" s="368">
        <f t="shared" si="6"/>
        <v>2593194.7767116204</v>
      </c>
      <c r="P14" s="368">
        <f t="shared" si="7"/>
        <v>655.01257305168485</v>
      </c>
      <c r="Q14" s="350">
        <v>22477260</v>
      </c>
      <c r="R14" s="350">
        <v>14819728.928791365</v>
      </c>
      <c r="S14" s="350">
        <v>736627.95179999992</v>
      </c>
      <c r="T14" s="350">
        <v>5984784.8917118423</v>
      </c>
      <c r="U14" s="350">
        <v>2260984.7339009214</v>
      </c>
      <c r="V14" s="350">
        <v>969163.35799999989</v>
      </c>
      <c r="W14" s="368">
        <f t="shared" si="8"/>
        <v>2294029.8642041273</v>
      </c>
      <c r="X14" s="368">
        <f t="shared" si="3"/>
        <v>579.44679570702885</v>
      </c>
      <c r="Y14" s="366">
        <f t="shared" si="5"/>
        <v>299164.91250749305</v>
      </c>
      <c r="Z14" s="366">
        <f t="shared" si="4"/>
        <v>75.565777344655984</v>
      </c>
    </row>
    <row r="15" spans="1:30" s="351" customFormat="1" ht="15" x14ac:dyDescent="0.2">
      <c r="A15" s="350">
        <v>20</v>
      </c>
      <c r="B15" s="350" t="s">
        <v>27</v>
      </c>
      <c r="C15" s="350">
        <v>6</v>
      </c>
      <c r="D15" s="350">
        <v>16391</v>
      </c>
      <c r="E15" s="350">
        <v>40879383.841672689</v>
      </c>
      <c r="F15" s="350">
        <v>27363452.160325166</v>
      </c>
      <c r="G15" s="350">
        <v>3745636.5665000002</v>
      </c>
      <c r="H15" s="350">
        <v>1452074.5249999999</v>
      </c>
      <c r="I15" s="350">
        <v>11353560.760628026</v>
      </c>
      <c r="J15" s="350">
        <v>2769296.1857285686</v>
      </c>
      <c r="K15" s="350">
        <v>-1714207.2295931785</v>
      </c>
      <c r="L15" s="350">
        <v>-2659976</v>
      </c>
      <c r="M15" s="350">
        <v>-1870</v>
      </c>
      <c r="N15" s="350">
        <v>155701.23338471007</v>
      </c>
      <c r="O15" s="368">
        <f t="shared" si="6"/>
        <v>1584284.360300608</v>
      </c>
      <c r="P15" s="368">
        <f t="shared" si="7"/>
        <v>96.65574768474211</v>
      </c>
      <c r="Q15" s="350">
        <v>103959700</v>
      </c>
      <c r="R15" s="350">
        <v>61762753.73546353</v>
      </c>
      <c r="S15" s="350">
        <v>2178111.7875000001</v>
      </c>
      <c r="T15" s="350">
        <v>29404426.721806802</v>
      </c>
      <c r="U15" s="350">
        <v>9235977.0086190514</v>
      </c>
      <c r="V15" s="350">
        <v>1083790.5665000002</v>
      </c>
      <c r="W15" s="368">
        <f t="shared" si="8"/>
        <v>-294640.18011061847</v>
      </c>
      <c r="X15" s="368">
        <f t="shared" si="3"/>
        <v>-17.97572937042392</v>
      </c>
      <c r="Y15" s="366">
        <f t="shared" si="5"/>
        <v>1878924.5404112265</v>
      </c>
      <c r="Z15" s="366">
        <f t="shared" si="4"/>
        <v>114.63147705516603</v>
      </c>
    </row>
    <row r="16" spans="1:30" s="351" customFormat="1" ht="15" x14ac:dyDescent="0.2">
      <c r="A16" s="350">
        <v>46</v>
      </c>
      <c r="B16" s="350" t="s">
        <v>28</v>
      </c>
      <c r="C16" s="350">
        <v>10</v>
      </c>
      <c r="D16" s="350">
        <v>1369</v>
      </c>
      <c r="E16" s="350">
        <v>4008743.6768739847</v>
      </c>
      <c r="F16" s="350">
        <v>1533796.8057536825</v>
      </c>
      <c r="G16" s="350">
        <v>561966.83299999998</v>
      </c>
      <c r="H16" s="350">
        <v>459194.5232</v>
      </c>
      <c r="I16" s="350">
        <v>1083852.992540132</v>
      </c>
      <c r="J16" s="350">
        <v>301268.86995873181</v>
      </c>
      <c r="K16" s="350">
        <v>287606.2565008594</v>
      </c>
      <c r="L16" s="350">
        <v>-336729</v>
      </c>
      <c r="M16" s="350">
        <v>122010</v>
      </c>
      <c r="N16" s="350">
        <v>10275.162581856683</v>
      </c>
      <c r="O16" s="368">
        <f t="shared" si="6"/>
        <v>14498.766661277507</v>
      </c>
      <c r="P16" s="368">
        <f t="shared" si="7"/>
        <v>10.590771848997449</v>
      </c>
      <c r="Q16" s="350">
        <v>10780038</v>
      </c>
      <c r="R16" s="350">
        <v>3622219.5074751889</v>
      </c>
      <c r="S16" s="350">
        <v>688791.78480000002</v>
      </c>
      <c r="T16" s="350">
        <v>5376806.5017952109</v>
      </c>
      <c r="U16" s="350">
        <v>1004772.393321823</v>
      </c>
      <c r="V16" s="350">
        <v>347247.83299999998</v>
      </c>
      <c r="W16" s="368">
        <f t="shared" si="8"/>
        <v>259800.02039222419</v>
      </c>
      <c r="X16" s="368">
        <f t="shared" si="3"/>
        <v>189.77357223683288</v>
      </c>
      <c r="Y16" s="366">
        <f t="shared" si="5"/>
        <v>-245301.25373094669</v>
      </c>
      <c r="Z16" s="366">
        <f t="shared" si="4"/>
        <v>-179.18280038783541</v>
      </c>
    </row>
    <row r="17" spans="1:26" s="351" customFormat="1" ht="15" x14ac:dyDescent="0.2">
      <c r="A17" s="350">
        <v>47</v>
      </c>
      <c r="B17" s="350" t="s">
        <v>29</v>
      </c>
      <c r="C17" s="350">
        <v>19</v>
      </c>
      <c r="D17" s="350">
        <v>1808</v>
      </c>
      <c r="E17" s="350">
        <v>7561073.0187590215</v>
      </c>
      <c r="F17" s="350">
        <v>2330290.0387183591</v>
      </c>
      <c r="G17" s="350">
        <v>888444.00479999988</v>
      </c>
      <c r="H17" s="350">
        <v>500769.36559999996</v>
      </c>
      <c r="I17" s="350">
        <v>2763863.7464286303</v>
      </c>
      <c r="J17" s="350">
        <v>386566.9411265715</v>
      </c>
      <c r="K17" s="350">
        <v>-51229.996352340473</v>
      </c>
      <c r="L17" s="350">
        <v>-36544</v>
      </c>
      <c r="M17" s="350">
        <v>565737</v>
      </c>
      <c r="N17" s="350">
        <v>14835.99025397518</v>
      </c>
      <c r="O17" s="368">
        <f t="shared" si="6"/>
        <v>-198339.92818382476</v>
      </c>
      <c r="P17" s="368">
        <f t="shared" si="7"/>
        <v>-109.70128771229246</v>
      </c>
      <c r="Q17" s="350">
        <v>17086763.119999997</v>
      </c>
      <c r="R17" s="350">
        <v>5426822.8679664861</v>
      </c>
      <c r="S17" s="350">
        <v>751154.04839999997</v>
      </c>
      <c r="T17" s="350">
        <v>8657694.1818423644</v>
      </c>
      <c r="U17" s="350">
        <v>1289252.987432942</v>
      </c>
      <c r="V17" s="350">
        <v>1417637.0047999998</v>
      </c>
      <c r="W17" s="368">
        <f t="shared" si="8"/>
        <v>455797.97044179589</v>
      </c>
      <c r="X17" s="368">
        <f t="shared" si="3"/>
        <v>252.10064736824992</v>
      </c>
      <c r="Y17" s="366">
        <f t="shared" si="5"/>
        <v>-654137.89862562064</v>
      </c>
      <c r="Z17" s="366">
        <f t="shared" si="4"/>
        <v>-361.80193508054236</v>
      </c>
    </row>
    <row r="18" spans="1:26" s="351" customFormat="1" ht="15" x14ac:dyDescent="0.2">
      <c r="A18" s="350">
        <v>49</v>
      </c>
      <c r="B18" s="350" t="s">
        <v>30</v>
      </c>
      <c r="C18" s="350">
        <v>33</v>
      </c>
      <c r="D18" s="350">
        <v>292796</v>
      </c>
      <c r="E18" s="350">
        <v>998095204.94228399</v>
      </c>
      <c r="F18" s="350">
        <v>429934882.04677296</v>
      </c>
      <c r="G18" s="350">
        <v>141945469.14330003</v>
      </c>
      <c r="H18" s="350">
        <v>121960299.0406</v>
      </c>
      <c r="I18" s="350">
        <v>201128757.86385483</v>
      </c>
      <c r="J18" s="350">
        <v>29212414.683880985</v>
      </c>
      <c r="K18" s="350">
        <v>86211520.689616755</v>
      </c>
      <c r="L18" s="350">
        <v>-77253</v>
      </c>
      <c r="M18" s="350">
        <v>21455850</v>
      </c>
      <c r="N18" s="350">
        <v>4697004.007614797</v>
      </c>
      <c r="O18" s="368">
        <f t="shared" si="6"/>
        <v>38373739.533356667</v>
      </c>
      <c r="P18" s="368">
        <f t="shared" si="7"/>
        <v>131.05964402982508</v>
      </c>
      <c r="Q18" s="350">
        <v>1871879259.46</v>
      </c>
      <c r="R18" s="350">
        <v>1428572910.8974128</v>
      </c>
      <c r="S18" s="350">
        <v>182940448.5609</v>
      </c>
      <c r="T18" s="350">
        <v>67781680.961724758</v>
      </c>
      <c r="U18" s="350">
        <v>97427350.594348863</v>
      </c>
      <c r="V18" s="350">
        <v>163324066.14330003</v>
      </c>
      <c r="W18" s="368">
        <f t="shared" si="8"/>
        <v>68167197.697686434</v>
      </c>
      <c r="X18" s="368">
        <f t="shared" si="3"/>
        <v>232.81464807472244</v>
      </c>
      <c r="Y18" s="366">
        <f t="shared" si="5"/>
        <v>-29793458.164329767</v>
      </c>
      <c r="Z18" s="366">
        <f t="shared" si="4"/>
        <v>-101.75500404489736</v>
      </c>
    </row>
    <row r="19" spans="1:26" s="351" customFormat="1" ht="15" x14ac:dyDescent="0.2">
      <c r="A19" s="350">
        <v>50</v>
      </c>
      <c r="B19" s="350" t="s">
        <v>31</v>
      </c>
      <c r="C19" s="350">
        <v>4</v>
      </c>
      <c r="D19" s="350">
        <v>11483</v>
      </c>
      <c r="E19" s="350">
        <v>28715154.907165878</v>
      </c>
      <c r="F19" s="350">
        <v>17705905.043558773</v>
      </c>
      <c r="G19" s="350">
        <v>3264719.3390000002</v>
      </c>
      <c r="H19" s="350">
        <v>1971037.5002000001</v>
      </c>
      <c r="I19" s="350">
        <v>5640596.2427046876</v>
      </c>
      <c r="J19" s="350">
        <v>2057021.1877782783</v>
      </c>
      <c r="K19" s="350">
        <v>628306.45732506737</v>
      </c>
      <c r="L19" s="350">
        <v>-1324551</v>
      </c>
      <c r="M19" s="350">
        <v>61000</v>
      </c>
      <c r="N19" s="350">
        <v>115805.92961446565</v>
      </c>
      <c r="O19" s="368">
        <f t="shared" si="6"/>
        <v>1404685.7930153981</v>
      </c>
      <c r="P19" s="368">
        <f t="shared" si="7"/>
        <v>122.32742253900533</v>
      </c>
      <c r="Q19" s="350">
        <v>74882222</v>
      </c>
      <c r="R19" s="350">
        <v>42845564.808038585</v>
      </c>
      <c r="S19" s="350">
        <v>2956556.2503000004</v>
      </c>
      <c r="T19" s="350">
        <v>21993229.815159716</v>
      </c>
      <c r="U19" s="350">
        <v>6860443.6370767346</v>
      </c>
      <c r="V19" s="350">
        <v>2001168.3390000002</v>
      </c>
      <c r="W19" s="368">
        <f t="shared" si="8"/>
        <v>1774740.8495750278</v>
      </c>
      <c r="X19" s="368">
        <f t="shared" si="3"/>
        <v>154.55376204607052</v>
      </c>
      <c r="Y19" s="366">
        <f t="shared" si="5"/>
        <v>-370055.05655962974</v>
      </c>
      <c r="Z19" s="366">
        <f t="shared" si="4"/>
        <v>-32.226339507065205</v>
      </c>
    </row>
    <row r="20" spans="1:26" s="351" customFormat="1" ht="15" x14ac:dyDescent="0.2">
      <c r="A20" s="350">
        <v>51</v>
      </c>
      <c r="B20" s="350" t="s">
        <v>32</v>
      </c>
      <c r="C20" s="350">
        <v>4</v>
      </c>
      <c r="D20" s="350">
        <v>9452</v>
      </c>
      <c r="E20" s="350">
        <v>30281617.013342448</v>
      </c>
      <c r="F20" s="350">
        <v>9760612.7167566195</v>
      </c>
      <c r="G20" s="350">
        <v>24711012.036000002</v>
      </c>
      <c r="H20" s="350">
        <v>1799143.4780000001</v>
      </c>
      <c r="I20" s="350">
        <v>3604325.8613204472</v>
      </c>
      <c r="J20" s="350">
        <v>1756208.4956111293</v>
      </c>
      <c r="K20" s="350">
        <v>-4112808.4434275771</v>
      </c>
      <c r="L20" s="350">
        <v>-914679</v>
      </c>
      <c r="M20" s="350">
        <v>236900</v>
      </c>
      <c r="N20" s="350">
        <v>99494.060366750127</v>
      </c>
      <c r="O20" s="368">
        <f t="shared" si="6"/>
        <v>6658592.1912849322</v>
      </c>
      <c r="P20" s="368">
        <f t="shared" si="7"/>
        <v>704.46383741905754</v>
      </c>
      <c r="Q20" s="350">
        <v>71163291</v>
      </c>
      <c r="R20" s="350">
        <v>31306351.825613596</v>
      </c>
      <c r="S20" s="350">
        <v>2698715.2170000002</v>
      </c>
      <c r="T20" s="350">
        <v>9316671.2470571287</v>
      </c>
      <c r="U20" s="350">
        <v>5857192.6583354883</v>
      </c>
      <c r="V20" s="350">
        <v>24033233.036000002</v>
      </c>
      <c r="W20" s="368">
        <f t="shared" si="8"/>
        <v>2048872.9840062112</v>
      </c>
      <c r="X20" s="368">
        <f t="shared" si="3"/>
        <v>216.76607956053863</v>
      </c>
      <c r="Y20" s="366">
        <f t="shared" si="5"/>
        <v>4609719.207278721</v>
      </c>
      <c r="Z20" s="366">
        <f t="shared" si="4"/>
        <v>487.69775785851897</v>
      </c>
    </row>
    <row r="21" spans="1:26" s="351" customFormat="1" ht="15" x14ac:dyDescent="0.2">
      <c r="A21" s="350">
        <v>52</v>
      </c>
      <c r="B21" s="350" t="s">
        <v>33</v>
      </c>
      <c r="C21" s="350">
        <v>14</v>
      </c>
      <c r="D21" s="350">
        <v>2408</v>
      </c>
      <c r="E21" s="350">
        <v>8067546.0823008344</v>
      </c>
      <c r="F21" s="350">
        <v>3456938.6438971655</v>
      </c>
      <c r="G21" s="350">
        <v>845200.40350000001</v>
      </c>
      <c r="H21" s="350">
        <v>559547.45019999996</v>
      </c>
      <c r="I21" s="350">
        <v>2021828.3739765112</v>
      </c>
      <c r="J21" s="350">
        <v>547297.19874302251</v>
      </c>
      <c r="K21" s="350">
        <v>699286.65500140435</v>
      </c>
      <c r="L21" s="350">
        <v>148576</v>
      </c>
      <c r="M21" s="350">
        <v>129580</v>
      </c>
      <c r="N21" s="350">
        <v>18712.552953801307</v>
      </c>
      <c r="O21" s="368">
        <f t="shared" si="6"/>
        <v>359421.19597107172</v>
      </c>
      <c r="P21" s="368">
        <f t="shared" si="7"/>
        <v>149.26129400792016</v>
      </c>
      <c r="Q21" s="350">
        <v>18641900</v>
      </c>
      <c r="R21" s="350">
        <v>7398613.5787155339</v>
      </c>
      <c r="S21" s="350">
        <v>839321.1753</v>
      </c>
      <c r="T21" s="350">
        <v>8173141.9309515739</v>
      </c>
      <c r="U21" s="350">
        <v>1825310.1168888889</v>
      </c>
      <c r="V21" s="350">
        <v>1123356.4035</v>
      </c>
      <c r="W21" s="368">
        <f t="shared" si="8"/>
        <v>717843.2053559944</v>
      </c>
      <c r="X21" s="368">
        <f t="shared" si="3"/>
        <v>298.10764342026346</v>
      </c>
      <c r="Y21" s="366">
        <f t="shared" si="5"/>
        <v>-358422.00938492268</v>
      </c>
      <c r="Z21" s="366">
        <f t="shared" si="4"/>
        <v>-148.8463494123433</v>
      </c>
    </row>
    <row r="22" spans="1:26" s="351" customFormat="1" ht="15" x14ac:dyDescent="0.2">
      <c r="A22" s="350">
        <v>61</v>
      </c>
      <c r="B22" s="350" t="s">
        <v>34</v>
      </c>
      <c r="C22" s="350">
        <v>5</v>
      </c>
      <c r="D22" s="350">
        <v>16800</v>
      </c>
      <c r="E22" s="350">
        <v>40215573.608043879</v>
      </c>
      <c r="F22" s="350">
        <v>22330040.37260659</v>
      </c>
      <c r="G22" s="350">
        <v>5248616.9221000001</v>
      </c>
      <c r="H22" s="350">
        <v>3734718.2762000002</v>
      </c>
      <c r="I22" s="350">
        <v>4744918.4014833206</v>
      </c>
      <c r="J22" s="350">
        <v>2930213.7279476514</v>
      </c>
      <c r="K22" s="350">
        <v>1546169.1417286361</v>
      </c>
      <c r="L22" s="350">
        <v>966312</v>
      </c>
      <c r="M22" s="350">
        <v>-549000</v>
      </c>
      <c r="N22" s="350">
        <v>156430.72439010884</v>
      </c>
      <c r="O22" s="368">
        <f t="shared" si="6"/>
        <v>892845.95841243863</v>
      </c>
      <c r="P22" s="368">
        <f t="shared" si="7"/>
        <v>53.145592762645158</v>
      </c>
      <c r="Q22" s="350">
        <v>113371102</v>
      </c>
      <c r="R22" s="350">
        <v>55752589.216438942</v>
      </c>
      <c r="S22" s="350">
        <v>5602077.4143000003</v>
      </c>
      <c r="T22" s="350">
        <v>39534152.20165538</v>
      </c>
      <c r="U22" s="350">
        <v>9772658.7575335056</v>
      </c>
      <c r="V22" s="350">
        <v>5665928.9221000001</v>
      </c>
      <c r="W22" s="368">
        <f t="shared" si="8"/>
        <v>2956304.5120278299</v>
      </c>
      <c r="X22" s="368">
        <f t="shared" si="3"/>
        <v>175.9705066683232</v>
      </c>
      <c r="Y22" s="366">
        <f t="shared" si="5"/>
        <v>-2063458.5536153913</v>
      </c>
      <c r="Z22" s="366">
        <f t="shared" si="4"/>
        <v>-122.82491390567805</v>
      </c>
    </row>
    <row r="23" spans="1:26" s="351" customFormat="1" ht="15" x14ac:dyDescent="0.2">
      <c r="A23" s="350">
        <v>69</v>
      </c>
      <c r="B23" s="350" t="s">
        <v>35</v>
      </c>
      <c r="C23" s="350">
        <v>17</v>
      </c>
      <c r="D23" s="350">
        <v>6896</v>
      </c>
      <c r="E23" s="350">
        <v>20019475.305999003</v>
      </c>
      <c r="F23" s="350">
        <v>10099523.227572933</v>
      </c>
      <c r="G23" s="350">
        <v>2388110.5210000002</v>
      </c>
      <c r="H23" s="350">
        <v>1151094.176</v>
      </c>
      <c r="I23" s="350">
        <v>7634806.3327659909</v>
      </c>
      <c r="J23" s="350">
        <v>1338732.8922206098</v>
      </c>
      <c r="K23" s="350">
        <v>-1514006.079808255</v>
      </c>
      <c r="L23" s="350">
        <v>834691</v>
      </c>
      <c r="M23" s="350">
        <v>857500</v>
      </c>
      <c r="N23" s="350">
        <v>54569.034062199862</v>
      </c>
      <c r="O23" s="368">
        <f t="shared" si="6"/>
        <v>2825545.7978144772</v>
      </c>
      <c r="P23" s="368">
        <f t="shared" si="7"/>
        <v>409.73691963667011</v>
      </c>
      <c r="Q23" s="350">
        <v>52960871</v>
      </c>
      <c r="R23" s="350">
        <v>21834449.022863694</v>
      </c>
      <c r="S23" s="350">
        <v>1726641.264</v>
      </c>
      <c r="T23" s="350">
        <v>21921160.861004997</v>
      </c>
      <c r="U23" s="350">
        <v>4464855.1054060282</v>
      </c>
      <c r="V23" s="350">
        <v>4080301.5210000002</v>
      </c>
      <c r="W23" s="368">
        <f t="shared" si="8"/>
        <v>1066536.7742747217</v>
      </c>
      <c r="X23" s="368">
        <f t="shared" si="3"/>
        <v>154.66020508624155</v>
      </c>
      <c r="Y23" s="366">
        <f t="shared" si="5"/>
        <v>1759009.0235397555</v>
      </c>
      <c r="Z23" s="366">
        <f t="shared" si="4"/>
        <v>255.07671455042859</v>
      </c>
    </row>
    <row r="24" spans="1:26" s="351" customFormat="1" ht="15" x14ac:dyDescent="0.2">
      <c r="A24" s="350">
        <v>71</v>
      </c>
      <c r="B24" s="350" t="s">
        <v>36</v>
      </c>
      <c r="C24" s="350">
        <v>17</v>
      </c>
      <c r="D24" s="350">
        <v>6667</v>
      </c>
      <c r="E24" s="350">
        <v>21556493.345122784</v>
      </c>
      <c r="F24" s="350">
        <v>8916128.5010034405</v>
      </c>
      <c r="G24" s="350">
        <v>1708825.0359999998</v>
      </c>
      <c r="H24" s="350">
        <v>1072641.2608</v>
      </c>
      <c r="I24" s="350">
        <v>8681440.0573491212</v>
      </c>
      <c r="J24" s="350">
        <v>1312641.39497911</v>
      </c>
      <c r="K24" s="350">
        <v>16197.520077027812</v>
      </c>
      <c r="L24" s="350">
        <v>398312</v>
      </c>
      <c r="M24" s="350">
        <v>-86400</v>
      </c>
      <c r="N24" s="350">
        <v>50201.178756793663</v>
      </c>
      <c r="O24" s="368">
        <f t="shared" si="6"/>
        <v>513493.60384270921</v>
      </c>
      <c r="P24" s="368">
        <f t="shared" si="7"/>
        <v>77.020189566928039</v>
      </c>
      <c r="Q24" s="350">
        <v>51554996</v>
      </c>
      <c r="R24" s="350">
        <v>19704916.705960877</v>
      </c>
      <c r="S24" s="350">
        <v>1608961.8912</v>
      </c>
      <c r="T24" s="350">
        <v>23691077.637128849</v>
      </c>
      <c r="U24" s="350">
        <v>4377836.4362276206</v>
      </c>
      <c r="V24" s="350">
        <v>2020737.0359999998</v>
      </c>
      <c r="W24" s="368">
        <f t="shared" si="8"/>
        <v>-151466.29348266125</v>
      </c>
      <c r="X24" s="368">
        <f t="shared" si="3"/>
        <v>-22.718808081995089</v>
      </c>
      <c r="Y24" s="366">
        <f t="shared" si="5"/>
        <v>664959.89732537046</v>
      </c>
      <c r="Z24" s="366">
        <f t="shared" si="4"/>
        <v>99.738997648923117</v>
      </c>
    </row>
    <row r="25" spans="1:26" s="351" customFormat="1" ht="15" x14ac:dyDescent="0.2">
      <c r="A25" s="350">
        <v>72</v>
      </c>
      <c r="B25" s="350" t="s">
        <v>37</v>
      </c>
      <c r="C25" s="350">
        <v>17</v>
      </c>
      <c r="D25" s="350">
        <v>949</v>
      </c>
      <c r="E25" s="350">
        <v>3086828.074152953</v>
      </c>
      <c r="F25" s="350">
        <v>1320721.3494648589</v>
      </c>
      <c r="G25" s="350">
        <v>364517.32829999999</v>
      </c>
      <c r="H25" s="350">
        <v>96168.252999999997</v>
      </c>
      <c r="I25" s="350">
        <v>1552525.7348386829</v>
      </c>
      <c r="J25" s="350">
        <v>167551.73249265895</v>
      </c>
      <c r="K25" s="350">
        <v>-51925.98084717201</v>
      </c>
      <c r="L25" s="350">
        <v>-235405</v>
      </c>
      <c r="M25" s="350">
        <v>-25000</v>
      </c>
      <c r="N25" s="350">
        <v>9210.2210233157639</v>
      </c>
      <c r="O25" s="368">
        <f t="shared" si="6"/>
        <v>111535.56411939114</v>
      </c>
      <c r="P25" s="368">
        <f t="shared" si="7"/>
        <v>117.52957230705073</v>
      </c>
      <c r="Q25" s="350">
        <v>7721792</v>
      </c>
      <c r="R25" s="350">
        <v>3350412.2487680623</v>
      </c>
      <c r="S25" s="350">
        <v>144252.37949999998</v>
      </c>
      <c r="T25" s="350">
        <v>3669685.1184625826</v>
      </c>
      <c r="U25" s="350">
        <v>558807.66998902941</v>
      </c>
      <c r="V25" s="350">
        <v>104112.32829999999</v>
      </c>
      <c r="W25" s="368">
        <f t="shared" si="8"/>
        <v>105477.74501967337</v>
      </c>
      <c r="X25" s="368">
        <f t="shared" si="3"/>
        <v>111.14620128521956</v>
      </c>
      <c r="Y25" s="366">
        <f t="shared" si="5"/>
        <v>6057.8190997177735</v>
      </c>
      <c r="Z25" s="366">
        <f t="shared" si="4"/>
        <v>6.383371021831163</v>
      </c>
    </row>
    <row r="26" spans="1:26" s="351" customFormat="1" ht="15" x14ac:dyDescent="0.2">
      <c r="A26" s="350">
        <v>74</v>
      </c>
      <c r="B26" s="350" t="s">
        <v>38</v>
      </c>
      <c r="C26" s="350">
        <v>16</v>
      </c>
      <c r="D26" s="350">
        <v>1103</v>
      </c>
      <c r="E26" s="350">
        <v>3467524.5368035082</v>
      </c>
      <c r="F26" s="350">
        <v>1607377.8538994303</v>
      </c>
      <c r="G26" s="350">
        <v>400756.19200000004</v>
      </c>
      <c r="H26" s="350">
        <v>307850.1752</v>
      </c>
      <c r="I26" s="350">
        <v>986785.84765281749</v>
      </c>
      <c r="J26" s="350">
        <v>265824.50872975576</v>
      </c>
      <c r="K26" s="350">
        <v>234042.88213997387</v>
      </c>
      <c r="L26" s="350">
        <v>-308048</v>
      </c>
      <c r="M26" s="350">
        <v>-24570</v>
      </c>
      <c r="N26" s="350">
        <v>7940.5903032504702</v>
      </c>
      <c r="O26" s="368">
        <f t="shared" si="6"/>
        <v>10435.513121719938</v>
      </c>
      <c r="P26" s="368">
        <f t="shared" si="7"/>
        <v>9.4610273089029349</v>
      </c>
      <c r="Q26" s="350">
        <v>8845943</v>
      </c>
      <c r="R26" s="350">
        <v>3244806.1095538582</v>
      </c>
      <c r="S26" s="350">
        <v>461775.26280000003</v>
      </c>
      <c r="T26" s="350">
        <v>4291528.6327847335</v>
      </c>
      <c r="U26" s="350">
        <v>886560.65884464374</v>
      </c>
      <c r="V26" s="350">
        <v>68138.192000000039</v>
      </c>
      <c r="W26" s="368">
        <f t="shared" si="8"/>
        <v>106865.85598323494</v>
      </c>
      <c r="X26" s="368">
        <f t="shared" si="3"/>
        <v>96.886542142552074</v>
      </c>
      <c r="Y26" s="366">
        <f t="shared" si="5"/>
        <v>-96430.342861515004</v>
      </c>
      <c r="Z26" s="366">
        <f t="shared" si="4"/>
        <v>-87.425514833649146</v>
      </c>
    </row>
    <row r="27" spans="1:26" s="351" customFormat="1" ht="15" x14ac:dyDescent="0.2">
      <c r="A27" s="350">
        <v>75</v>
      </c>
      <c r="B27" s="350" t="s">
        <v>39</v>
      </c>
      <c r="C27" s="350">
        <v>8</v>
      </c>
      <c r="D27" s="350">
        <v>19877</v>
      </c>
      <c r="E27" s="350">
        <v>45719899.84508732</v>
      </c>
      <c r="F27" s="350">
        <v>32402042.439395156</v>
      </c>
      <c r="G27" s="350">
        <v>7435284.6504999995</v>
      </c>
      <c r="H27" s="350">
        <v>12033904.113600001</v>
      </c>
      <c r="I27" s="350">
        <v>1634205.9300941387</v>
      </c>
      <c r="J27" s="350">
        <v>3220987.5557251303</v>
      </c>
      <c r="K27" s="350">
        <v>-478063.67031347757</v>
      </c>
      <c r="L27" s="350">
        <v>-1667493</v>
      </c>
      <c r="M27" s="350">
        <v>1156000</v>
      </c>
      <c r="N27" s="350">
        <v>233032.56516810754</v>
      </c>
      <c r="O27" s="368">
        <f t="shared" si="6"/>
        <v>10250000.739081733</v>
      </c>
      <c r="P27" s="368">
        <f t="shared" si="7"/>
        <v>515.67141616349215</v>
      </c>
      <c r="Q27" s="350">
        <v>137012600</v>
      </c>
      <c r="R27" s="350">
        <v>78955950.82985495</v>
      </c>
      <c r="S27" s="350">
        <v>18050856.170400001</v>
      </c>
      <c r="T27" s="350">
        <v>33851232.353184395</v>
      </c>
      <c r="U27" s="350">
        <v>10742428.766931906</v>
      </c>
      <c r="V27" s="350">
        <v>6923791.6504999995</v>
      </c>
      <c r="W27" s="368">
        <f t="shared" si="8"/>
        <v>11511659.770871282</v>
      </c>
      <c r="X27" s="368">
        <f t="shared" si="3"/>
        <v>579.14472862460536</v>
      </c>
      <c r="Y27" s="366">
        <f t="shared" si="5"/>
        <v>-1261659.0317895487</v>
      </c>
      <c r="Z27" s="366">
        <f t="shared" si="4"/>
        <v>-63.473312461113281</v>
      </c>
    </row>
    <row r="28" spans="1:26" s="351" customFormat="1" ht="15" x14ac:dyDescent="0.2">
      <c r="A28" s="350">
        <v>77</v>
      </c>
      <c r="B28" s="350" t="s">
        <v>40</v>
      </c>
      <c r="C28" s="350">
        <v>13</v>
      </c>
      <c r="D28" s="350">
        <v>4782</v>
      </c>
      <c r="E28" s="350">
        <v>12017784.470554575</v>
      </c>
      <c r="F28" s="350">
        <v>6303677.8189599048</v>
      </c>
      <c r="G28" s="350">
        <v>1458391.554</v>
      </c>
      <c r="H28" s="350">
        <v>787426.56079999998</v>
      </c>
      <c r="I28" s="350">
        <v>3425934.6568194907</v>
      </c>
      <c r="J28" s="350">
        <v>1056513.002371972</v>
      </c>
      <c r="K28" s="350">
        <v>30098.38071286754</v>
      </c>
      <c r="L28" s="350">
        <v>252765</v>
      </c>
      <c r="M28" s="350">
        <v>76000</v>
      </c>
      <c r="N28" s="350">
        <v>35943.336459139566</v>
      </c>
      <c r="O28" s="368">
        <f t="shared" si="6"/>
        <v>1408965.8395687975</v>
      </c>
      <c r="P28" s="368">
        <f t="shared" si="7"/>
        <v>294.63944783956453</v>
      </c>
      <c r="Q28" s="350">
        <v>35439700</v>
      </c>
      <c r="R28" s="350">
        <v>14018582.849649649</v>
      </c>
      <c r="S28" s="350">
        <v>1181139.8411999999</v>
      </c>
      <c r="T28" s="350">
        <v>16341115.58640616</v>
      </c>
      <c r="U28" s="350">
        <v>3523613.6349378689</v>
      </c>
      <c r="V28" s="350">
        <v>1787156.554</v>
      </c>
      <c r="W28" s="368">
        <f t="shared" si="8"/>
        <v>1411908.466193676</v>
      </c>
      <c r="X28" s="368">
        <f t="shared" si="3"/>
        <v>295.25480263355837</v>
      </c>
      <c r="Y28" s="366">
        <f t="shared" si="5"/>
        <v>-2942.6266248784959</v>
      </c>
      <c r="Z28" s="366">
        <f t="shared" si="4"/>
        <v>-0.6153547939938302</v>
      </c>
    </row>
    <row r="29" spans="1:26" s="351" customFormat="1" ht="15" x14ac:dyDescent="0.2">
      <c r="A29" s="350">
        <v>78</v>
      </c>
      <c r="B29" s="350" t="s">
        <v>41</v>
      </c>
      <c r="C29" s="350">
        <v>33</v>
      </c>
      <c r="D29" s="350">
        <v>8042</v>
      </c>
      <c r="E29" s="350">
        <v>19390660.40049687</v>
      </c>
      <c r="F29" s="350">
        <v>15297847.78608853</v>
      </c>
      <c r="G29" s="350">
        <v>2965904.3739999998</v>
      </c>
      <c r="H29" s="350">
        <v>3098585.5727999997</v>
      </c>
      <c r="I29" s="350">
        <v>1303131.2114411183</v>
      </c>
      <c r="J29" s="350">
        <v>1212289.1567150666</v>
      </c>
      <c r="K29" s="350">
        <v>-1860289.7639129411</v>
      </c>
      <c r="L29" s="350">
        <v>-482933</v>
      </c>
      <c r="M29" s="350">
        <v>1863000</v>
      </c>
      <c r="N29" s="350">
        <v>98004.171921084577</v>
      </c>
      <c r="O29" s="368">
        <f t="shared" si="6"/>
        <v>4104879.1085559875</v>
      </c>
      <c r="P29" s="368">
        <f t="shared" si="7"/>
        <v>510.4301303849773</v>
      </c>
      <c r="Q29" s="350">
        <v>57452328.810000002</v>
      </c>
      <c r="R29" s="350">
        <v>35857755.237843528</v>
      </c>
      <c r="S29" s="350">
        <v>4647878.3591999998</v>
      </c>
      <c r="T29" s="350">
        <v>12070289.861490529</v>
      </c>
      <c r="U29" s="350">
        <v>4043148.1605037567</v>
      </c>
      <c r="V29" s="350">
        <v>4345971.3739999998</v>
      </c>
      <c r="W29" s="368">
        <f t="shared" si="8"/>
        <v>3512714.1830378175</v>
      </c>
      <c r="X29" s="368">
        <f t="shared" si="3"/>
        <v>436.79609338943266</v>
      </c>
      <c r="Y29" s="366">
        <f t="shared" si="5"/>
        <v>592164.92551817</v>
      </c>
      <c r="Z29" s="366">
        <f t="shared" si="4"/>
        <v>73.634036995544633</v>
      </c>
    </row>
    <row r="30" spans="1:26" s="351" customFormat="1" ht="15" x14ac:dyDescent="0.2">
      <c r="A30" s="350">
        <v>79</v>
      </c>
      <c r="B30" s="350" t="s">
        <v>42</v>
      </c>
      <c r="C30" s="350">
        <v>4</v>
      </c>
      <c r="D30" s="350">
        <v>6869</v>
      </c>
      <c r="E30" s="350">
        <v>17052059.928720105</v>
      </c>
      <c r="F30" s="350">
        <v>11219487.409054356</v>
      </c>
      <c r="G30" s="350">
        <v>3035570.0728000002</v>
      </c>
      <c r="H30" s="350">
        <v>6675002.9093999993</v>
      </c>
      <c r="I30" s="350">
        <v>174320.1163343853</v>
      </c>
      <c r="J30" s="350">
        <v>1085549.2301670625</v>
      </c>
      <c r="K30" s="350">
        <v>-955835.02731453779</v>
      </c>
      <c r="L30" s="350">
        <v>-374540</v>
      </c>
      <c r="M30" s="350">
        <v>28400</v>
      </c>
      <c r="N30" s="350">
        <v>82558.733307840244</v>
      </c>
      <c r="O30" s="368">
        <f t="shared" si="6"/>
        <v>3918453.515029002</v>
      </c>
      <c r="P30" s="368">
        <f t="shared" si="7"/>
        <v>570.45472631081702</v>
      </c>
      <c r="Q30" s="350">
        <v>50275471.079999998</v>
      </c>
      <c r="R30" s="350">
        <v>26506780.494542506</v>
      </c>
      <c r="S30" s="350">
        <v>10012504.3641</v>
      </c>
      <c r="T30" s="350">
        <v>10445845.524617717</v>
      </c>
      <c r="U30" s="350">
        <v>3620453.3784490628</v>
      </c>
      <c r="V30" s="350">
        <v>2689430.0728000002</v>
      </c>
      <c r="W30" s="368">
        <f t="shared" si="8"/>
        <v>2999542.7545092851</v>
      </c>
      <c r="X30" s="368">
        <f t="shared" si="3"/>
        <v>436.67822892841536</v>
      </c>
      <c r="Y30" s="366">
        <f t="shared" si="5"/>
        <v>918910.76051971689</v>
      </c>
      <c r="Z30" s="366">
        <f t="shared" si="4"/>
        <v>133.77649738240163</v>
      </c>
    </row>
    <row r="31" spans="1:26" s="351" customFormat="1" ht="15" x14ac:dyDescent="0.2">
      <c r="A31" s="350">
        <v>81</v>
      </c>
      <c r="B31" s="350" t="s">
        <v>43</v>
      </c>
      <c r="C31" s="350">
        <v>7</v>
      </c>
      <c r="D31" s="350">
        <v>2655</v>
      </c>
      <c r="E31" s="350">
        <v>6437454.9438772947</v>
      </c>
      <c r="F31" s="350">
        <v>3281726.8294390682</v>
      </c>
      <c r="G31" s="350">
        <v>1381707.1209999998</v>
      </c>
      <c r="H31" s="350">
        <v>992111.53159999987</v>
      </c>
      <c r="I31" s="350">
        <v>228979.61501575317</v>
      </c>
      <c r="J31" s="350">
        <v>634456.15864746901</v>
      </c>
      <c r="K31" s="350">
        <v>294256.02789829951</v>
      </c>
      <c r="L31" s="350">
        <v>-671936</v>
      </c>
      <c r="M31" s="350">
        <v>-19248</v>
      </c>
      <c r="N31" s="350">
        <v>21208.167236442296</v>
      </c>
      <c r="O31" s="368">
        <f t="shared" si="6"/>
        <v>-294193.49304026179</v>
      </c>
      <c r="P31" s="368">
        <f t="shared" si="7"/>
        <v>-110.80734201139803</v>
      </c>
      <c r="Q31" s="350">
        <v>20186221</v>
      </c>
      <c r="R31" s="350">
        <v>7570116.5308417045</v>
      </c>
      <c r="S31" s="350">
        <v>1488167.2973999998</v>
      </c>
      <c r="T31" s="350">
        <v>8431737.0642851871</v>
      </c>
      <c r="U31" s="350">
        <v>2115997.0264080423</v>
      </c>
      <c r="V31" s="350">
        <v>690523.12099999981</v>
      </c>
      <c r="W31" s="368">
        <f t="shared" si="8"/>
        <v>110320.03993493319</v>
      </c>
      <c r="X31" s="368">
        <f t="shared" si="3"/>
        <v>41.551804118618904</v>
      </c>
      <c r="Y31" s="366">
        <f t="shared" si="5"/>
        <v>-404513.53297519498</v>
      </c>
      <c r="Z31" s="366">
        <f t="shared" si="4"/>
        <v>-152.35914613001694</v>
      </c>
    </row>
    <row r="32" spans="1:26" s="351" customFormat="1" ht="15" x14ac:dyDescent="0.2">
      <c r="A32" s="350">
        <v>82</v>
      </c>
      <c r="B32" s="350" t="s">
        <v>44</v>
      </c>
      <c r="C32" s="350">
        <v>5</v>
      </c>
      <c r="D32" s="350">
        <v>9389</v>
      </c>
      <c r="E32" s="350">
        <v>21915761.318232689</v>
      </c>
      <c r="F32" s="350">
        <v>15148144.723437956</v>
      </c>
      <c r="G32" s="350">
        <v>2656850.0359999998</v>
      </c>
      <c r="H32" s="350">
        <v>1162079.0677999998</v>
      </c>
      <c r="I32" s="350">
        <v>5482583.8405636521</v>
      </c>
      <c r="J32" s="350">
        <v>1415827.516264678</v>
      </c>
      <c r="K32" s="350">
        <v>-343848.49388263217</v>
      </c>
      <c r="L32" s="350">
        <v>-1911323</v>
      </c>
      <c r="M32" s="350">
        <v>79000</v>
      </c>
      <c r="N32" s="350">
        <v>101769.19911252012</v>
      </c>
      <c r="O32" s="368">
        <f t="shared" si="6"/>
        <v>1875321.5710634813</v>
      </c>
      <c r="P32" s="368">
        <f t="shared" si="7"/>
        <v>199.73602844429453</v>
      </c>
      <c r="Q32" s="350">
        <v>54471985.770000003</v>
      </c>
      <c r="R32" s="350">
        <v>37525674.78050556</v>
      </c>
      <c r="S32" s="350">
        <v>1743118.6017</v>
      </c>
      <c r="T32" s="350">
        <v>11129283.066069171</v>
      </c>
      <c r="U32" s="350">
        <v>4721976.0947854333</v>
      </c>
      <c r="V32" s="350">
        <v>824527.03599999985</v>
      </c>
      <c r="W32" s="368">
        <f t="shared" si="8"/>
        <v>1472593.8090601638</v>
      </c>
      <c r="X32" s="368">
        <f t="shared" si="3"/>
        <v>156.84245490043281</v>
      </c>
      <c r="Y32" s="366">
        <f t="shared" si="5"/>
        <v>402727.76200331748</v>
      </c>
      <c r="Z32" s="366">
        <f t="shared" si="4"/>
        <v>42.893573543861699</v>
      </c>
    </row>
    <row r="33" spans="1:26" s="351" customFormat="1" ht="15" x14ac:dyDescent="0.2">
      <c r="A33" s="350">
        <v>86</v>
      </c>
      <c r="B33" s="350" t="s">
        <v>45</v>
      </c>
      <c r="C33" s="350">
        <v>5</v>
      </c>
      <c r="D33" s="350">
        <v>8175</v>
      </c>
      <c r="E33" s="350">
        <v>20808282.567749437</v>
      </c>
      <c r="F33" s="350">
        <v>13712536.123967169</v>
      </c>
      <c r="G33" s="350">
        <v>1747340.831</v>
      </c>
      <c r="H33" s="350">
        <v>947051.36719999998</v>
      </c>
      <c r="I33" s="350">
        <v>5442011.2306246255</v>
      </c>
      <c r="J33" s="350">
        <v>1426950.1314243437</v>
      </c>
      <c r="K33" s="350">
        <v>424456.15068637562</v>
      </c>
      <c r="L33" s="350">
        <v>-1024987</v>
      </c>
      <c r="M33" s="350">
        <v>-107000</v>
      </c>
      <c r="N33" s="350">
        <v>83666.12958391018</v>
      </c>
      <c r="O33" s="368">
        <f t="shared" si="6"/>
        <v>1843742.3967369907</v>
      </c>
      <c r="P33" s="368">
        <f t="shared" si="7"/>
        <v>225.53423813296521</v>
      </c>
      <c r="Q33" s="350">
        <v>49882000</v>
      </c>
      <c r="R33" s="350">
        <v>32113627.468013629</v>
      </c>
      <c r="S33" s="350">
        <v>1420577.0508000001</v>
      </c>
      <c r="T33" s="350">
        <v>12856582.54332627</v>
      </c>
      <c r="U33" s="350">
        <v>4759071.5193990218</v>
      </c>
      <c r="V33" s="350">
        <v>615353.83100000001</v>
      </c>
      <c r="W33" s="368">
        <f t="shared" si="8"/>
        <v>1883212.4125389233</v>
      </c>
      <c r="X33" s="368">
        <f t="shared" si="3"/>
        <v>230.36237462249827</v>
      </c>
      <c r="Y33" s="366">
        <f t="shared" si="5"/>
        <v>-39470.015801932663</v>
      </c>
      <c r="Z33" s="366">
        <f t="shared" si="4"/>
        <v>-4.8281364895330476</v>
      </c>
    </row>
    <row r="34" spans="1:26" s="351" customFormat="1" ht="15" x14ac:dyDescent="0.2">
      <c r="A34" s="350">
        <v>90</v>
      </c>
      <c r="B34" s="350" t="s">
        <v>46</v>
      </c>
      <c r="C34" s="350">
        <v>12</v>
      </c>
      <c r="D34" s="350">
        <v>3196</v>
      </c>
      <c r="E34" s="350">
        <v>9158132.8461630158</v>
      </c>
      <c r="F34" s="350">
        <v>4017746.5035679843</v>
      </c>
      <c r="G34" s="350">
        <v>1412738.6435</v>
      </c>
      <c r="H34" s="350">
        <v>1631273.8344000001</v>
      </c>
      <c r="I34" s="350">
        <v>1198819.3265985141</v>
      </c>
      <c r="J34" s="350">
        <v>717108.65552849812</v>
      </c>
      <c r="K34" s="350">
        <v>125733.8554724703</v>
      </c>
      <c r="L34" s="350">
        <v>-239617</v>
      </c>
      <c r="M34" s="350">
        <v>380000</v>
      </c>
      <c r="N34" s="350">
        <v>26849.025870910591</v>
      </c>
      <c r="O34" s="368">
        <f t="shared" si="6"/>
        <v>112519.99877536111</v>
      </c>
      <c r="P34" s="368">
        <f t="shared" si="7"/>
        <v>35.206507751990337</v>
      </c>
      <c r="Q34" s="350">
        <v>27629512</v>
      </c>
      <c r="R34" s="350">
        <v>9259101.6260268297</v>
      </c>
      <c r="S34" s="350">
        <v>2446910.7516000001</v>
      </c>
      <c r="T34" s="350">
        <v>11424033.298132936</v>
      </c>
      <c r="U34" s="350">
        <v>2391654.2727626096</v>
      </c>
      <c r="V34" s="350">
        <v>1553121.6435</v>
      </c>
      <c r="W34" s="368">
        <f t="shared" si="8"/>
        <v>-554690.40797762573</v>
      </c>
      <c r="X34" s="368">
        <f t="shared" si="3"/>
        <v>-173.55769961752995</v>
      </c>
      <c r="Y34" s="366">
        <f t="shared" si="5"/>
        <v>667210.40675298683</v>
      </c>
      <c r="Z34" s="366">
        <f t="shared" si="4"/>
        <v>208.76420736952028</v>
      </c>
    </row>
    <row r="35" spans="1:26" s="351" customFormat="1" ht="15" x14ac:dyDescent="0.2">
      <c r="A35" s="350">
        <v>91</v>
      </c>
      <c r="B35" s="350" t="s">
        <v>47</v>
      </c>
      <c r="C35" s="350">
        <v>31</v>
      </c>
      <c r="D35" s="350">
        <v>656920</v>
      </c>
      <c r="E35" s="350">
        <v>1728490261.0103092</v>
      </c>
      <c r="F35" s="350">
        <v>897543603.15511775</v>
      </c>
      <c r="G35" s="350">
        <v>295560003.50989997</v>
      </c>
      <c r="H35" s="350">
        <v>418097601.9436</v>
      </c>
      <c r="I35" s="350">
        <v>146867432.30265784</v>
      </c>
      <c r="J35" s="350">
        <v>85289689.145850301</v>
      </c>
      <c r="K35" s="350">
        <v>-18377841.017744798</v>
      </c>
      <c r="L35" s="350">
        <v>27629939</v>
      </c>
      <c r="M35" s="350">
        <v>94642000</v>
      </c>
      <c r="N35" s="350">
        <v>10042987.611013314</v>
      </c>
      <c r="O35" s="368">
        <f t="shared" si="6"/>
        <v>228805154.64008498</v>
      </c>
      <c r="P35" s="368">
        <f t="shared" si="7"/>
        <v>348.29987614943218</v>
      </c>
      <c r="Q35" s="350">
        <v>4201520700.3299999</v>
      </c>
      <c r="R35" s="350">
        <v>2954137373.6036181</v>
      </c>
      <c r="S35" s="350">
        <v>627146402.91540003</v>
      </c>
      <c r="T35" s="350">
        <v>59729103.283444226</v>
      </c>
      <c r="U35" s="350">
        <v>284452638.93507874</v>
      </c>
      <c r="V35" s="350">
        <v>417831942.50989997</v>
      </c>
      <c r="W35" s="368">
        <f t="shared" si="8"/>
        <v>141776760.91744137</v>
      </c>
      <c r="X35" s="368">
        <f t="shared" si="3"/>
        <v>215.82043615271473</v>
      </c>
      <c r="Y35" s="366">
        <f t="shared" si="5"/>
        <v>87028393.722643614</v>
      </c>
      <c r="Z35" s="366">
        <f t="shared" si="4"/>
        <v>132.47943999671742</v>
      </c>
    </row>
    <row r="36" spans="1:26" s="351" customFormat="1" ht="15" x14ac:dyDescent="0.2">
      <c r="A36" s="350">
        <v>92</v>
      </c>
      <c r="B36" s="350" t="s">
        <v>48</v>
      </c>
      <c r="C36" s="350">
        <v>32</v>
      </c>
      <c r="D36" s="350">
        <v>237231</v>
      </c>
      <c r="E36" s="350">
        <v>724561602.21663439</v>
      </c>
      <c r="F36" s="350">
        <v>328116016.65886641</v>
      </c>
      <c r="G36" s="350">
        <v>108440069.34140001</v>
      </c>
      <c r="H36" s="350">
        <v>75498302.674400002</v>
      </c>
      <c r="I36" s="350">
        <v>149939597.98822013</v>
      </c>
      <c r="J36" s="350">
        <v>28790481.659818873</v>
      </c>
      <c r="K36" s="350">
        <v>-22836374.691326935</v>
      </c>
      <c r="L36" s="350">
        <v>21742057</v>
      </c>
      <c r="M36" s="350">
        <v>23219326</v>
      </c>
      <c r="N36" s="350">
        <v>2918775.0446567046</v>
      </c>
      <c r="O36" s="368">
        <f t="shared" si="6"/>
        <v>-8733350.540599227</v>
      </c>
      <c r="P36" s="368">
        <f t="shared" si="7"/>
        <v>-36.813698633817786</v>
      </c>
      <c r="Q36" s="350">
        <v>1488417077</v>
      </c>
      <c r="R36" s="350">
        <v>948826404.82379591</v>
      </c>
      <c r="S36" s="350">
        <v>113247454.01159999</v>
      </c>
      <c r="T36" s="350">
        <v>167336174.54003114</v>
      </c>
      <c r="U36" s="350">
        <v>96020146.941125512</v>
      </c>
      <c r="V36" s="350">
        <v>153401452.34140003</v>
      </c>
      <c r="W36" s="368">
        <f t="shared" si="8"/>
        <v>-9585444.3420472145</v>
      </c>
      <c r="X36" s="368">
        <f t="shared" si="3"/>
        <v>-40.405530230227981</v>
      </c>
      <c r="Y36" s="366">
        <f t="shared" si="5"/>
        <v>852093.80144798756</v>
      </c>
      <c r="Z36" s="366">
        <f t="shared" si="4"/>
        <v>3.5918315964101977</v>
      </c>
    </row>
    <row r="37" spans="1:26" s="351" customFormat="1" ht="15" x14ac:dyDescent="0.2">
      <c r="A37" s="350">
        <v>97</v>
      </c>
      <c r="B37" s="350" t="s">
        <v>49</v>
      </c>
      <c r="C37" s="350">
        <v>10</v>
      </c>
      <c r="D37" s="350">
        <v>2156</v>
      </c>
      <c r="E37" s="350">
        <v>6033098.3542566653</v>
      </c>
      <c r="F37" s="350">
        <v>2308578.1816909849</v>
      </c>
      <c r="G37" s="350">
        <v>1360101.7959999999</v>
      </c>
      <c r="H37" s="350">
        <v>671107.81979999994</v>
      </c>
      <c r="I37" s="350">
        <v>583123.46464017266</v>
      </c>
      <c r="J37" s="350">
        <v>457017.4936875694</v>
      </c>
      <c r="K37" s="350">
        <v>179302.23141044893</v>
      </c>
      <c r="L37" s="350">
        <v>-546383</v>
      </c>
      <c r="M37" s="350">
        <v>289400</v>
      </c>
      <c r="N37" s="350">
        <v>17575.741170369558</v>
      </c>
      <c r="O37" s="368">
        <f t="shared" si="6"/>
        <v>-713274.62585712038</v>
      </c>
      <c r="P37" s="368">
        <f t="shared" si="7"/>
        <v>-330.83238676118754</v>
      </c>
      <c r="Q37" s="350">
        <v>16143400</v>
      </c>
      <c r="R37" s="350">
        <v>5938014.4681530762</v>
      </c>
      <c r="S37" s="350">
        <v>1006661.7296999999</v>
      </c>
      <c r="T37" s="350">
        <v>6451569.5171278305</v>
      </c>
      <c r="U37" s="350">
        <v>1524215.1005688107</v>
      </c>
      <c r="V37" s="350">
        <v>1103118.7959999999</v>
      </c>
      <c r="W37" s="368">
        <f t="shared" si="8"/>
        <v>-119820.38845028169</v>
      </c>
      <c r="X37" s="368">
        <f t="shared" si="3"/>
        <v>-55.575319318312474</v>
      </c>
      <c r="Y37" s="366">
        <f t="shared" si="5"/>
        <v>-593454.23740683869</v>
      </c>
      <c r="Z37" s="366">
        <f t="shared" si="4"/>
        <v>-275.2570674428751</v>
      </c>
    </row>
    <row r="38" spans="1:26" s="351" customFormat="1" ht="15" x14ac:dyDescent="0.2">
      <c r="A38" s="350">
        <v>98</v>
      </c>
      <c r="B38" s="350" t="s">
        <v>50</v>
      </c>
      <c r="C38" s="350">
        <v>7</v>
      </c>
      <c r="D38" s="350">
        <v>23251</v>
      </c>
      <c r="E38" s="350">
        <v>62023398.03327857</v>
      </c>
      <c r="F38" s="350">
        <v>37835030.265099585</v>
      </c>
      <c r="G38" s="350">
        <v>5950673.7029999997</v>
      </c>
      <c r="H38" s="350">
        <v>2988116.7152</v>
      </c>
      <c r="I38" s="350">
        <v>14508158.379779331</v>
      </c>
      <c r="J38" s="350">
        <v>3504947.7263541585</v>
      </c>
      <c r="K38" s="350">
        <v>3582516.325393742</v>
      </c>
      <c r="L38" s="350">
        <v>-4608213</v>
      </c>
      <c r="M38" s="350">
        <v>121900</v>
      </c>
      <c r="N38" s="350">
        <v>248459.07776666185</v>
      </c>
      <c r="O38" s="368">
        <f t="shared" si="6"/>
        <v>2108191.1593149081</v>
      </c>
      <c r="P38" s="368">
        <f t="shared" si="7"/>
        <v>90.670988745211304</v>
      </c>
      <c r="Q38" s="350">
        <v>146249900</v>
      </c>
      <c r="R38" s="350">
        <v>92391968.448276848</v>
      </c>
      <c r="S38" s="350">
        <v>4482175.0728000002</v>
      </c>
      <c r="T38" s="350">
        <v>40761119.191631727</v>
      </c>
      <c r="U38" s="350">
        <v>11689474.308975747</v>
      </c>
      <c r="V38" s="350">
        <v>1464360.7029999997</v>
      </c>
      <c r="W38" s="368">
        <f t="shared" si="8"/>
        <v>4539197.7246843278</v>
      </c>
      <c r="X38" s="368">
        <f t="shared" si="3"/>
        <v>195.22591392560869</v>
      </c>
      <c r="Y38" s="366">
        <f t="shared" si="5"/>
        <v>-2431006.5653694198</v>
      </c>
      <c r="Z38" s="366">
        <f t="shared" si="4"/>
        <v>-104.55492518039739</v>
      </c>
    </row>
    <row r="39" spans="1:26" s="351" customFormat="1" ht="15" x14ac:dyDescent="0.2">
      <c r="A39" s="350">
        <v>102</v>
      </c>
      <c r="B39" s="350" t="s">
        <v>51</v>
      </c>
      <c r="C39" s="350">
        <v>4</v>
      </c>
      <c r="D39" s="350">
        <v>9937</v>
      </c>
      <c r="E39" s="350">
        <v>26082841.85796456</v>
      </c>
      <c r="F39" s="350">
        <v>13594184.715925606</v>
      </c>
      <c r="G39" s="350">
        <v>2843872.8306999998</v>
      </c>
      <c r="H39" s="350">
        <v>2038196.044</v>
      </c>
      <c r="I39" s="350">
        <v>5183689.3584620189</v>
      </c>
      <c r="J39" s="350">
        <v>1979104.1968577383</v>
      </c>
      <c r="K39" s="350">
        <v>984515.62336790236</v>
      </c>
      <c r="L39" s="350">
        <v>811647</v>
      </c>
      <c r="M39" s="350">
        <v>-162742</v>
      </c>
      <c r="N39" s="350">
        <v>87925.568155253917</v>
      </c>
      <c r="O39" s="368">
        <f t="shared" si="6"/>
        <v>1277551.4795039631</v>
      </c>
      <c r="P39" s="368">
        <f t="shared" si="7"/>
        <v>128.56510813162555</v>
      </c>
      <c r="Q39" s="350">
        <v>66079426</v>
      </c>
      <c r="R39" s="350">
        <v>32410609.552721683</v>
      </c>
      <c r="S39" s="350">
        <v>3057294.0660000001</v>
      </c>
      <c r="T39" s="350">
        <v>22372678.126839135</v>
      </c>
      <c r="U39" s="350">
        <v>6600579.9430336384</v>
      </c>
      <c r="V39" s="350">
        <v>3492777.8306999998</v>
      </c>
      <c r="W39" s="368">
        <f t="shared" si="8"/>
        <v>1854513.5192944556</v>
      </c>
      <c r="X39" s="368">
        <f t="shared" si="3"/>
        <v>186.62710267630629</v>
      </c>
      <c r="Y39" s="366">
        <f t="shared" si="5"/>
        <v>-576962.0397904925</v>
      </c>
      <c r="Z39" s="366">
        <f t="shared" si="4"/>
        <v>-58.061994544680736</v>
      </c>
    </row>
    <row r="40" spans="1:26" s="351" customFormat="1" ht="15" x14ac:dyDescent="0.2">
      <c r="A40" s="350">
        <v>103</v>
      </c>
      <c r="B40" s="350" t="s">
        <v>52</v>
      </c>
      <c r="C40" s="350">
        <v>5</v>
      </c>
      <c r="D40" s="350">
        <v>2174</v>
      </c>
      <c r="E40" s="350">
        <v>5298676.575135028</v>
      </c>
      <c r="F40" s="350">
        <v>3168320.7373111416</v>
      </c>
      <c r="G40" s="350">
        <v>589254.2485000001</v>
      </c>
      <c r="H40" s="350">
        <v>348941.19020000001</v>
      </c>
      <c r="I40" s="350">
        <v>1255462.6170162491</v>
      </c>
      <c r="J40" s="350">
        <v>480654.69301247154</v>
      </c>
      <c r="K40" s="350">
        <v>247307.95941079801</v>
      </c>
      <c r="L40" s="350">
        <v>-578616</v>
      </c>
      <c r="M40" s="350">
        <v>-15650</v>
      </c>
      <c r="N40" s="350">
        <v>17985.416222878008</v>
      </c>
      <c r="O40" s="368">
        <f t="shared" si="6"/>
        <v>214984.28653850965</v>
      </c>
      <c r="P40" s="368">
        <f t="shared" si="7"/>
        <v>98.888816255064242</v>
      </c>
      <c r="Q40" s="350">
        <v>13828420</v>
      </c>
      <c r="R40" s="350">
        <v>7051260.7691624463</v>
      </c>
      <c r="S40" s="350">
        <v>523411.78530000005</v>
      </c>
      <c r="T40" s="350">
        <v>5013412.75833607</v>
      </c>
      <c r="U40" s="350">
        <v>1603048.354533484</v>
      </c>
      <c r="V40" s="350">
        <v>-5011.7514999998966</v>
      </c>
      <c r="W40" s="368">
        <f t="shared" si="8"/>
        <v>357701.91583199985</v>
      </c>
      <c r="X40" s="368">
        <f t="shared" si="3"/>
        <v>164.5362998307267</v>
      </c>
      <c r="Y40" s="366">
        <f t="shared" si="5"/>
        <v>-142717.6292934902</v>
      </c>
      <c r="Z40" s="366">
        <f t="shared" si="4"/>
        <v>-65.647483575662463</v>
      </c>
    </row>
    <row r="41" spans="1:26" s="351" customFormat="1" ht="15" x14ac:dyDescent="0.2">
      <c r="A41" s="350">
        <v>105</v>
      </c>
      <c r="B41" s="350" t="s">
        <v>53</v>
      </c>
      <c r="C41" s="350">
        <v>18</v>
      </c>
      <c r="D41" s="350">
        <v>2199</v>
      </c>
      <c r="E41" s="350">
        <v>6328656.4674469512</v>
      </c>
      <c r="F41" s="350">
        <v>2864539.2633354431</v>
      </c>
      <c r="G41" s="350">
        <v>1175342.7810000002</v>
      </c>
      <c r="H41" s="350">
        <v>648177.24420000007</v>
      </c>
      <c r="I41" s="350">
        <v>1800644.1719118452</v>
      </c>
      <c r="J41" s="350">
        <v>496373.09575166903</v>
      </c>
      <c r="K41" s="350">
        <v>366536.63991499488</v>
      </c>
      <c r="L41" s="350">
        <v>-466465</v>
      </c>
      <c r="M41" s="350">
        <v>-10000</v>
      </c>
      <c r="N41" s="350">
        <v>17594.349088318344</v>
      </c>
      <c r="O41" s="368">
        <f t="shared" si="6"/>
        <v>564086.07775532082</v>
      </c>
      <c r="P41" s="368">
        <f t="shared" si="7"/>
        <v>256.51936232620318</v>
      </c>
      <c r="Q41" s="350">
        <v>19940266</v>
      </c>
      <c r="R41" s="350">
        <v>6509638.6811778685</v>
      </c>
      <c r="S41" s="350">
        <v>972265.86629999999</v>
      </c>
      <c r="T41" s="350">
        <v>11031272.571433531</v>
      </c>
      <c r="U41" s="350">
        <v>1655471.3517771859</v>
      </c>
      <c r="V41" s="350">
        <v>698877.78100000019</v>
      </c>
      <c r="W41" s="368">
        <f t="shared" si="8"/>
        <v>927260.25168858469</v>
      </c>
      <c r="X41" s="368">
        <f t="shared" si="3"/>
        <v>421.67360240499534</v>
      </c>
      <c r="Y41" s="366">
        <f t="shared" si="5"/>
        <v>-363174.17393326387</v>
      </c>
      <c r="Z41" s="366">
        <f t="shared" si="4"/>
        <v>-165.15424007879213</v>
      </c>
    </row>
    <row r="42" spans="1:26" s="351" customFormat="1" ht="15" x14ac:dyDescent="0.2">
      <c r="A42" s="350">
        <v>106</v>
      </c>
      <c r="B42" s="350" t="s">
        <v>54</v>
      </c>
      <c r="C42" s="350">
        <v>35</v>
      </c>
      <c r="D42" s="350">
        <v>46576</v>
      </c>
      <c r="E42" s="350">
        <v>108643504.27867541</v>
      </c>
      <c r="F42" s="350">
        <v>76664960.919357508</v>
      </c>
      <c r="G42" s="350">
        <v>14682231.827</v>
      </c>
      <c r="H42" s="350">
        <v>13009188.222999999</v>
      </c>
      <c r="I42" s="350">
        <v>10082029.642922226</v>
      </c>
      <c r="J42" s="350">
        <v>6376835.0187758319</v>
      </c>
      <c r="K42" s="350">
        <v>-466606.46200008155</v>
      </c>
      <c r="L42" s="350">
        <v>-2114194</v>
      </c>
      <c r="M42" s="350">
        <v>-1062000</v>
      </c>
      <c r="N42" s="350">
        <v>570747.15868601063</v>
      </c>
      <c r="O42" s="368">
        <f t="shared" si="6"/>
        <v>9099688.0490660816</v>
      </c>
      <c r="P42" s="368">
        <f t="shared" si="7"/>
        <v>195.37289696552048</v>
      </c>
      <c r="Q42" s="350">
        <v>290882173.48000002</v>
      </c>
      <c r="R42" s="350">
        <v>198917775.49152029</v>
      </c>
      <c r="S42" s="350">
        <v>19513782.3345</v>
      </c>
      <c r="T42" s="350">
        <v>50784902.950328007</v>
      </c>
      <c r="U42" s="350">
        <v>21267606.522079367</v>
      </c>
      <c r="V42" s="350">
        <v>11506037.827</v>
      </c>
      <c r="W42" s="368">
        <f t="shared" si="8"/>
        <v>11107931.645427644</v>
      </c>
      <c r="X42" s="368">
        <f t="shared" si="3"/>
        <v>238.49045958063476</v>
      </c>
      <c r="Y42" s="366">
        <f t="shared" si="5"/>
        <v>-2008243.5963615626</v>
      </c>
      <c r="Z42" s="366">
        <f t="shared" si="4"/>
        <v>-43.117562615114281</v>
      </c>
    </row>
    <row r="43" spans="1:26" s="351" customFormat="1" ht="15" x14ac:dyDescent="0.2">
      <c r="A43" s="350">
        <v>108</v>
      </c>
      <c r="B43" s="350" t="s">
        <v>55</v>
      </c>
      <c r="C43" s="350">
        <v>6</v>
      </c>
      <c r="D43" s="350">
        <v>10344</v>
      </c>
      <c r="E43" s="350">
        <v>28589303.302953601</v>
      </c>
      <c r="F43" s="350">
        <v>16491730.396465873</v>
      </c>
      <c r="G43" s="350">
        <v>2242199.2614999996</v>
      </c>
      <c r="H43" s="350">
        <v>1840674.8560000001</v>
      </c>
      <c r="I43" s="350">
        <v>7350084.4754337315</v>
      </c>
      <c r="J43" s="350">
        <v>1778027.1583562582</v>
      </c>
      <c r="K43" s="350">
        <v>794831.40611597209</v>
      </c>
      <c r="L43" s="350">
        <v>-1291259</v>
      </c>
      <c r="M43" s="350">
        <v>-300000</v>
      </c>
      <c r="N43" s="350">
        <v>95570.838464279601</v>
      </c>
      <c r="O43" s="368">
        <f t="shared" si="6"/>
        <v>412556.08938251063</v>
      </c>
      <c r="P43" s="368">
        <f t="shared" si="7"/>
        <v>39.883612662655707</v>
      </c>
      <c r="Q43" s="350">
        <v>66843171</v>
      </c>
      <c r="R43" s="350">
        <v>37131646.609877795</v>
      </c>
      <c r="S43" s="350">
        <v>2761012.284</v>
      </c>
      <c r="T43" s="350">
        <v>20938367.965921495</v>
      </c>
      <c r="U43" s="350">
        <v>5929960.8470584312</v>
      </c>
      <c r="V43" s="350">
        <v>650940.26149999956</v>
      </c>
      <c r="W43" s="368">
        <f t="shared" si="8"/>
        <v>568756.96835772693</v>
      </c>
      <c r="X43" s="368">
        <f t="shared" si="3"/>
        <v>54.984239013701369</v>
      </c>
      <c r="Y43" s="366">
        <f t="shared" si="5"/>
        <v>-156200.8789752163</v>
      </c>
      <c r="Z43" s="366">
        <f t="shared" si="4"/>
        <v>-15.100626351045658</v>
      </c>
    </row>
    <row r="44" spans="1:26" s="351" customFormat="1" ht="15" x14ac:dyDescent="0.2">
      <c r="A44" s="350">
        <v>109</v>
      </c>
      <c r="B44" s="350" t="s">
        <v>56</v>
      </c>
      <c r="C44" s="350">
        <v>5</v>
      </c>
      <c r="D44" s="350">
        <v>67848</v>
      </c>
      <c r="E44" s="350">
        <v>166583697.43241835</v>
      </c>
      <c r="F44" s="350">
        <v>110293734.23910759</v>
      </c>
      <c r="G44" s="350">
        <v>28890084.557500001</v>
      </c>
      <c r="H44" s="350">
        <v>14043034.5656</v>
      </c>
      <c r="I44" s="350">
        <v>15864625.433829265</v>
      </c>
      <c r="J44" s="350">
        <v>10214278.659057599</v>
      </c>
      <c r="K44" s="350">
        <v>324704.96673267352</v>
      </c>
      <c r="L44" s="350">
        <v>-13699393</v>
      </c>
      <c r="M44" s="350">
        <v>500000</v>
      </c>
      <c r="N44" s="350">
        <v>734239.25049299921</v>
      </c>
      <c r="O44" s="368">
        <f t="shared" si="6"/>
        <v>581611.23990178108</v>
      </c>
      <c r="P44" s="368">
        <f t="shared" si="7"/>
        <v>8.5722680094001458</v>
      </c>
      <c r="Q44" s="350">
        <v>435381000</v>
      </c>
      <c r="R44" s="350">
        <v>268912539.13498122</v>
      </c>
      <c r="S44" s="350">
        <v>21064551.8484</v>
      </c>
      <c r="T44" s="350">
        <v>99117673.007556453</v>
      </c>
      <c r="U44" s="350">
        <v>34065999.635883942</v>
      </c>
      <c r="V44" s="350">
        <v>15690691.557500001</v>
      </c>
      <c r="W44" s="368">
        <f t="shared" si="8"/>
        <v>3470455.1843215823</v>
      </c>
      <c r="X44" s="368">
        <f t="shared" si="3"/>
        <v>51.150441933757548</v>
      </c>
      <c r="Y44" s="366">
        <f t="shared" si="5"/>
        <v>-2888843.9444198012</v>
      </c>
      <c r="Z44" s="366">
        <f t="shared" si="4"/>
        <v>-42.578173924357408</v>
      </c>
    </row>
    <row r="45" spans="1:26" s="351" customFormat="1" ht="15" x14ac:dyDescent="0.2">
      <c r="A45" s="350">
        <v>111</v>
      </c>
      <c r="B45" s="350" t="s">
        <v>57</v>
      </c>
      <c r="C45" s="350">
        <v>7</v>
      </c>
      <c r="D45" s="350">
        <v>18497</v>
      </c>
      <c r="E45" s="350">
        <v>49006931.432956785</v>
      </c>
      <c r="F45" s="350">
        <v>25666935.800022986</v>
      </c>
      <c r="G45" s="350">
        <v>6382407.1899999985</v>
      </c>
      <c r="H45" s="350">
        <v>2599423.8997999998</v>
      </c>
      <c r="I45" s="350">
        <v>2772508.527378513</v>
      </c>
      <c r="J45" s="350">
        <v>3136255.3892333405</v>
      </c>
      <c r="K45" s="350">
        <v>4771516.2116033938</v>
      </c>
      <c r="L45" s="350">
        <v>-2686382</v>
      </c>
      <c r="M45" s="350">
        <v>3388000</v>
      </c>
      <c r="N45" s="350">
        <v>178408.46573623488</v>
      </c>
      <c r="O45" s="368">
        <f t="shared" si="6"/>
        <v>-2797857.9491823167</v>
      </c>
      <c r="P45" s="368">
        <f t="shared" si="7"/>
        <v>-151.26009348447406</v>
      </c>
      <c r="Q45" s="350">
        <v>130175300</v>
      </c>
      <c r="R45" s="350">
        <v>64615188.970634565</v>
      </c>
      <c r="S45" s="350">
        <v>3899135.8497000001</v>
      </c>
      <c r="T45" s="350">
        <v>46125805.169014916</v>
      </c>
      <c r="U45" s="350">
        <v>10459835.54138902</v>
      </c>
      <c r="V45" s="350">
        <v>7084025.1899999985</v>
      </c>
      <c r="W45" s="368">
        <f t="shared" si="8"/>
        <v>2008690.7207385004</v>
      </c>
      <c r="X45" s="368">
        <f t="shared" si="3"/>
        <v>108.5954868756285</v>
      </c>
      <c r="Y45" s="366">
        <f t="shared" si="5"/>
        <v>-4806548.669920817</v>
      </c>
      <c r="Z45" s="366">
        <f t="shared" si="4"/>
        <v>-259.85558036010258</v>
      </c>
    </row>
    <row r="46" spans="1:26" s="351" customFormat="1" ht="15" x14ac:dyDescent="0.2">
      <c r="A46" s="350">
        <v>139</v>
      </c>
      <c r="B46" s="350" t="s">
        <v>58</v>
      </c>
      <c r="C46" s="350">
        <v>17</v>
      </c>
      <c r="D46" s="350">
        <v>9848</v>
      </c>
      <c r="E46" s="350">
        <v>34455428.259209804</v>
      </c>
      <c r="F46" s="350">
        <v>13515436.047843231</v>
      </c>
      <c r="G46" s="350">
        <v>4754991.2810000004</v>
      </c>
      <c r="H46" s="350">
        <v>1214543.213</v>
      </c>
      <c r="I46" s="350">
        <v>13776421.35487641</v>
      </c>
      <c r="J46" s="350">
        <v>1516166.8850723635</v>
      </c>
      <c r="K46" s="350">
        <v>-429732.43547558074</v>
      </c>
      <c r="L46" s="350">
        <v>-64500</v>
      </c>
      <c r="M46" s="350">
        <v>-198204</v>
      </c>
      <c r="N46" s="350">
        <v>81487.518618654736</v>
      </c>
      <c r="O46" s="368">
        <f t="shared" si="6"/>
        <v>-288818.39427471906</v>
      </c>
      <c r="P46" s="368">
        <f t="shared" si="7"/>
        <v>-29.327619239918668</v>
      </c>
      <c r="Q46" s="350">
        <v>72039203</v>
      </c>
      <c r="R46" s="350">
        <v>31291298.860365048</v>
      </c>
      <c r="S46" s="350">
        <v>1821814.8195</v>
      </c>
      <c r="T46" s="350">
        <v>28161419.121674426</v>
      </c>
      <c r="U46" s="350">
        <v>5056621.4491332266</v>
      </c>
      <c r="V46" s="350">
        <v>4492287.2810000004</v>
      </c>
      <c r="W46" s="368">
        <f t="shared" si="8"/>
        <v>-1215761.4683272988</v>
      </c>
      <c r="X46" s="368">
        <f t="shared" si="3"/>
        <v>-123.45262675947387</v>
      </c>
      <c r="Y46" s="366">
        <f t="shared" si="5"/>
        <v>926943.0740525797</v>
      </c>
      <c r="Z46" s="366">
        <f t="shared" si="4"/>
        <v>94.125007519555211</v>
      </c>
    </row>
    <row r="47" spans="1:26" s="351" customFormat="1" ht="15" x14ac:dyDescent="0.2">
      <c r="A47" s="350">
        <v>140</v>
      </c>
      <c r="B47" s="350" t="s">
        <v>59</v>
      </c>
      <c r="C47" s="350">
        <v>11</v>
      </c>
      <c r="D47" s="350">
        <v>21124</v>
      </c>
      <c r="E47" s="350">
        <v>60278905.058355495</v>
      </c>
      <c r="F47" s="350">
        <v>28104455.547896437</v>
      </c>
      <c r="G47" s="350">
        <v>6028185.9847999997</v>
      </c>
      <c r="H47" s="350">
        <v>4296204.7942000004</v>
      </c>
      <c r="I47" s="350">
        <v>10981343.444849679</v>
      </c>
      <c r="J47" s="350">
        <v>3649272.5385136139</v>
      </c>
      <c r="K47" s="350">
        <v>5523398.6296020951</v>
      </c>
      <c r="L47" s="350">
        <v>-1329951</v>
      </c>
      <c r="M47" s="350">
        <v>1099000</v>
      </c>
      <c r="N47" s="350">
        <v>195215.85741273957</v>
      </c>
      <c r="O47" s="368">
        <f t="shared" si="6"/>
        <v>-1731779.2610809207</v>
      </c>
      <c r="P47" s="368">
        <f t="shared" si="7"/>
        <v>-81.981597286542353</v>
      </c>
      <c r="Q47" s="350">
        <v>147991620</v>
      </c>
      <c r="R47" s="350">
        <v>69995973.062862828</v>
      </c>
      <c r="S47" s="350">
        <v>6444307.1913000001</v>
      </c>
      <c r="T47" s="350">
        <v>55014290.90807578</v>
      </c>
      <c r="U47" s="350">
        <v>12170817.060880521</v>
      </c>
      <c r="V47" s="350">
        <v>5797234.9847999997</v>
      </c>
      <c r="W47" s="368">
        <f t="shared" si="8"/>
        <v>1431003.2079191506</v>
      </c>
      <c r="X47" s="368">
        <f t="shared" si="3"/>
        <v>67.74300359397607</v>
      </c>
      <c r="Y47" s="366">
        <f t="shared" si="5"/>
        <v>-3162782.4690000713</v>
      </c>
      <c r="Z47" s="366">
        <f t="shared" si="4"/>
        <v>-149.72460088051844</v>
      </c>
    </row>
    <row r="48" spans="1:26" s="351" customFormat="1" ht="15" x14ac:dyDescent="0.2">
      <c r="A48" s="350">
        <v>142</v>
      </c>
      <c r="B48" s="350" t="s">
        <v>60</v>
      </c>
      <c r="C48" s="350">
        <v>7</v>
      </c>
      <c r="D48" s="350">
        <v>6625</v>
      </c>
      <c r="E48" s="350">
        <v>15519047.996041045</v>
      </c>
      <c r="F48" s="350">
        <v>9332315.1245380156</v>
      </c>
      <c r="G48" s="350">
        <v>3172362.318</v>
      </c>
      <c r="H48" s="350">
        <v>1041465.3578</v>
      </c>
      <c r="I48" s="350">
        <v>3246241.5461297757</v>
      </c>
      <c r="J48" s="350">
        <v>1199542.6477803397</v>
      </c>
      <c r="K48" s="350">
        <v>-470179.65418347431</v>
      </c>
      <c r="L48" s="350">
        <v>-694731</v>
      </c>
      <c r="M48" s="350">
        <v>-37000</v>
      </c>
      <c r="N48" s="350">
        <v>58726.549254854574</v>
      </c>
      <c r="O48" s="368">
        <f t="shared" si="6"/>
        <v>1329694.8932784647</v>
      </c>
      <c r="P48" s="368">
        <f t="shared" si="7"/>
        <v>200.70866313637202</v>
      </c>
      <c r="Q48" s="350">
        <v>44808705</v>
      </c>
      <c r="R48" s="350">
        <v>22059967.808425978</v>
      </c>
      <c r="S48" s="350">
        <v>1562198.0367000001</v>
      </c>
      <c r="T48" s="350">
        <v>15922827.743620619</v>
      </c>
      <c r="U48" s="350">
        <v>4000636.8307052357</v>
      </c>
      <c r="V48" s="350">
        <v>2440631.318</v>
      </c>
      <c r="W48" s="368">
        <f t="shared" si="8"/>
        <v>1177556.7374518216</v>
      </c>
      <c r="X48" s="368">
        <f t="shared" si="3"/>
        <v>177.74441320027495</v>
      </c>
      <c r="Y48" s="366">
        <f t="shared" si="5"/>
        <v>152138.15582664311</v>
      </c>
      <c r="Z48" s="366">
        <f t="shared" si="4"/>
        <v>22.964249936097072</v>
      </c>
    </row>
    <row r="49" spans="1:26" s="351" customFormat="1" ht="15" x14ac:dyDescent="0.2">
      <c r="A49" s="350">
        <v>143</v>
      </c>
      <c r="B49" s="350" t="s">
        <v>61</v>
      </c>
      <c r="C49" s="350">
        <v>6</v>
      </c>
      <c r="D49" s="350">
        <v>6866</v>
      </c>
      <c r="E49" s="350">
        <v>17170825.030105192</v>
      </c>
      <c r="F49" s="350">
        <v>9920320.5707467403</v>
      </c>
      <c r="G49" s="350">
        <v>3007450.2500999998</v>
      </c>
      <c r="H49" s="350">
        <v>1411976.0015999998</v>
      </c>
      <c r="I49" s="350">
        <v>3178055.2340931664</v>
      </c>
      <c r="J49" s="350">
        <v>1342703.9157045712</v>
      </c>
      <c r="K49" s="350">
        <v>212147.98602903739</v>
      </c>
      <c r="L49" s="350">
        <v>-806133</v>
      </c>
      <c r="M49" s="350">
        <v>-10000</v>
      </c>
      <c r="N49" s="350">
        <v>57877.473805655587</v>
      </c>
      <c r="O49" s="368">
        <f t="shared" si="6"/>
        <v>1143573.401973974</v>
      </c>
      <c r="P49" s="368">
        <f t="shared" si="7"/>
        <v>166.55598630555986</v>
      </c>
      <c r="Q49" s="350">
        <v>46561000</v>
      </c>
      <c r="R49" s="350">
        <v>22271171.197981842</v>
      </c>
      <c r="S49" s="350">
        <v>2117964.0024000001</v>
      </c>
      <c r="T49" s="350">
        <v>17128351.173279904</v>
      </c>
      <c r="U49" s="350">
        <v>4478099.0053498335</v>
      </c>
      <c r="V49" s="350">
        <v>2191317.2500999998</v>
      </c>
      <c r="W49" s="368">
        <f t="shared" si="8"/>
        <v>1625902.6291115731</v>
      </c>
      <c r="X49" s="368">
        <f t="shared" si="3"/>
        <v>236.80492704800074</v>
      </c>
      <c r="Y49" s="366">
        <f t="shared" si="5"/>
        <v>-482329.22713759914</v>
      </c>
      <c r="Z49" s="366">
        <f t="shared" si="4"/>
        <v>-70.248940742440894</v>
      </c>
    </row>
    <row r="50" spans="1:26" s="351" customFormat="1" ht="15" x14ac:dyDescent="0.2">
      <c r="A50" s="350">
        <v>145</v>
      </c>
      <c r="B50" s="350" t="s">
        <v>62</v>
      </c>
      <c r="C50" s="350">
        <v>14</v>
      </c>
      <c r="D50" s="350">
        <v>12294</v>
      </c>
      <c r="E50" s="350">
        <v>34393531.367470264</v>
      </c>
      <c r="F50" s="350">
        <v>17349960.000629619</v>
      </c>
      <c r="G50" s="350">
        <v>2992236.4756999998</v>
      </c>
      <c r="H50" s="350">
        <v>1763484.5326</v>
      </c>
      <c r="I50" s="350">
        <v>11490592.113609971</v>
      </c>
      <c r="J50" s="350">
        <v>2144514.2026572246</v>
      </c>
      <c r="K50" s="350">
        <v>1584963.4312574198</v>
      </c>
      <c r="L50" s="350">
        <v>-229583</v>
      </c>
      <c r="M50" s="350">
        <v>-362500</v>
      </c>
      <c r="N50" s="350">
        <v>109982.86024484066</v>
      </c>
      <c r="O50" s="368">
        <f t="shared" si="6"/>
        <v>2450119.2492288053</v>
      </c>
      <c r="P50" s="368">
        <f t="shared" si="7"/>
        <v>199.29390346744796</v>
      </c>
      <c r="Q50" s="350">
        <v>79547945</v>
      </c>
      <c r="R50" s="350">
        <v>41279743.940338597</v>
      </c>
      <c r="S50" s="350">
        <v>2645226.7988999998</v>
      </c>
      <c r="T50" s="350">
        <v>28491542.018499181</v>
      </c>
      <c r="U50" s="350">
        <v>7152244.6650784109</v>
      </c>
      <c r="V50" s="350">
        <v>2400153.4756999998</v>
      </c>
      <c r="W50" s="368">
        <f t="shared" si="8"/>
        <v>2420965.8985162079</v>
      </c>
      <c r="X50" s="368">
        <f t="shared" si="3"/>
        <v>196.92255559754418</v>
      </c>
      <c r="Y50" s="366">
        <f t="shared" si="5"/>
        <v>29153.35071259737</v>
      </c>
      <c r="Z50" s="366">
        <f t="shared" si="4"/>
        <v>2.3713478699038042</v>
      </c>
    </row>
    <row r="51" spans="1:26" s="351" customFormat="1" ht="15" x14ac:dyDescent="0.2">
      <c r="A51" s="350">
        <v>146</v>
      </c>
      <c r="B51" s="350" t="s">
        <v>63</v>
      </c>
      <c r="C51" s="350">
        <v>12</v>
      </c>
      <c r="D51" s="350">
        <v>4749</v>
      </c>
      <c r="E51" s="350">
        <v>14636212.755437374</v>
      </c>
      <c r="F51" s="350">
        <v>5682266.088297165</v>
      </c>
      <c r="G51" s="350">
        <v>1533281.355</v>
      </c>
      <c r="H51" s="350">
        <v>2187352.466</v>
      </c>
      <c r="I51" s="350">
        <v>2771510.6897143479</v>
      </c>
      <c r="J51" s="350">
        <v>1026211.1262806533</v>
      </c>
      <c r="K51" s="350">
        <v>1608837.3784470616</v>
      </c>
      <c r="L51" s="350">
        <v>-48166</v>
      </c>
      <c r="M51" s="350">
        <v>262650</v>
      </c>
      <c r="N51" s="350">
        <v>39920.518221036917</v>
      </c>
      <c r="O51" s="368">
        <f t="shared" si="6"/>
        <v>427650.86652288958</v>
      </c>
      <c r="P51" s="368">
        <f t="shared" si="7"/>
        <v>90.050719419433477</v>
      </c>
      <c r="Q51" s="350">
        <v>40862355</v>
      </c>
      <c r="R51" s="350">
        <v>13594438.419279939</v>
      </c>
      <c r="S51" s="350">
        <v>3281028.699</v>
      </c>
      <c r="T51" s="350">
        <v>20041857.406199757</v>
      </c>
      <c r="U51" s="350">
        <v>3422552.7833252018</v>
      </c>
      <c r="V51" s="350">
        <v>1747765.355</v>
      </c>
      <c r="W51" s="368">
        <f t="shared" si="8"/>
        <v>1225287.6628048941</v>
      </c>
      <c r="X51" s="368">
        <f t="shared" si="3"/>
        <v>258.00961524634539</v>
      </c>
      <c r="Y51" s="366">
        <f t="shared" si="5"/>
        <v>-797636.79628200457</v>
      </c>
      <c r="Z51" s="366">
        <f t="shared" si="4"/>
        <v>-167.95889582691188</v>
      </c>
    </row>
    <row r="52" spans="1:26" s="351" customFormat="1" ht="15" x14ac:dyDescent="0.2">
      <c r="A52" s="350">
        <v>148</v>
      </c>
      <c r="B52" s="350" t="s">
        <v>64</v>
      </c>
      <c r="C52" s="350">
        <v>19</v>
      </c>
      <c r="D52" s="350">
        <v>6862</v>
      </c>
      <c r="E52" s="350">
        <v>25591850.278013308</v>
      </c>
      <c r="F52" s="350">
        <v>7750450.8981695184</v>
      </c>
      <c r="G52" s="350">
        <v>4981238.6974999998</v>
      </c>
      <c r="H52" s="350">
        <v>2273986.9826000002</v>
      </c>
      <c r="I52" s="350">
        <v>7642526.966575426</v>
      </c>
      <c r="J52" s="350">
        <v>1155038.6942991759</v>
      </c>
      <c r="K52" s="350">
        <v>-329589.26964456675</v>
      </c>
      <c r="L52" s="350">
        <v>-678015</v>
      </c>
      <c r="M52" s="350">
        <v>890760</v>
      </c>
      <c r="N52" s="350">
        <v>67668.86608667238</v>
      </c>
      <c r="O52" s="368">
        <f t="shared" si="6"/>
        <v>-1837783.4424270801</v>
      </c>
      <c r="P52" s="368">
        <f t="shared" si="7"/>
        <v>-267.82037925197903</v>
      </c>
      <c r="Q52" s="350">
        <v>59078046.390000001</v>
      </c>
      <c r="R52" s="350">
        <v>21879180.088592052</v>
      </c>
      <c r="S52" s="350">
        <v>3410980.4739000001</v>
      </c>
      <c r="T52" s="350">
        <v>24658555.217985582</v>
      </c>
      <c r="U52" s="350">
        <v>3852210.1317977863</v>
      </c>
      <c r="V52" s="350">
        <v>5193983.6974999998</v>
      </c>
      <c r="W52" s="368">
        <f t="shared" si="8"/>
        <v>-83136.780224584043</v>
      </c>
      <c r="X52" s="368">
        <f t="shared" si="3"/>
        <v>-12.115531947622275</v>
      </c>
      <c r="Y52" s="366">
        <f t="shared" si="5"/>
        <v>-1754646.6622024961</v>
      </c>
      <c r="Z52" s="366">
        <f t="shared" si="4"/>
        <v>-255.70484730435675</v>
      </c>
    </row>
    <row r="53" spans="1:26" s="351" customFormat="1" ht="15" x14ac:dyDescent="0.2">
      <c r="A53" s="350">
        <v>149</v>
      </c>
      <c r="B53" s="350" t="s">
        <v>65</v>
      </c>
      <c r="C53" s="350">
        <v>33</v>
      </c>
      <c r="D53" s="350">
        <v>5321</v>
      </c>
      <c r="E53" s="350">
        <v>15973925.702744599</v>
      </c>
      <c r="F53" s="350">
        <v>9537675.651263319</v>
      </c>
      <c r="G53" s="350">
        <v>2979810.2770000002</v>
      </c>
      <c r="H53" s="350">
        <v>1074330.8168000001</v>
      </c>
      <c r="I53" s="350">
        <v>2424406.8893583822</v>
      </c>
      <c r="J53" s="350">
        <v>854066.53174956329</v>
      </c>
      <c r="K53" s="350">
        <v>245242.1245304452</v>
      </c>
      <c r="L53" s="350">
        <v>-1115005</v>
      </c>
      <c r="M53" s="350">
        <v>-41760</v>
      </c>
      <c r="N53" s="350">
        <v>65668.96450719166</v>
      </c>
      <c r="O53" s="368">
        <f t="shared" si="6"/>
        <v>50510.552464306355</v>
      </c>
      <c r="P53" s="368">
        <f t="shared" si="7"/>
        <v>9.4926804105067379</v>
      </c>
      <c r="Q53" s="350">
        <v>36539624</v>
      </c>
      <c r="R53" s="350">
        <v>23815066.16698144</v>
      </c>
      <c r="S53" s="350">
        <v>1611496.2252</v>
      </c>
      <c r="T53" s="350">
        <v>6708837.2593502291</v>
      </c>
      <c r="U53" s="350">
        <v>2848427.2977809724</v>
      </c>
      <c r="V53" s="350">
        <v>1823045.2770000002</v>
      </c>
      <c r="W53" s="368">
        <f t="shared" si="8"/>
        <v>267248.22631264478</v>
      </c>
      <c r="X53" s="368">
        <f t="shared" si="3"/>
        <v>50.225188181290129</v>
      </c>
      <c r="Y53" s="366">
        <f t="shared" si="5"/>
        <v>-216737.67384833843</v>
      </c>
      <c r="Z53" s="366">
        <f t="shared" si="4"/>
        <v>-40.732507770783393</v>
      </c>
    </row>
    <row r="54" spans="1:26" s="351" customFormat="1" ht="15" x14ac:dyDescent="0.2">
      <c r="A54" s="350">
        <v>151</v>
      </c>
      <c r="B54" s="350" t="s">
        <v>66</v>
      </c>
      <c r="C54" s="350">
        <v>14</v>
      </c>
      <c r="D54" s="350">
        <v>1925</v>
      </c>
      <c r="E54" s="350">
        <v>4822702.1122203469</v>
      </c>
      <c r="F54" s="350">
        <v>2633358.5177982398</v>
      </c>
      <c r="G54" s="350">
        <v>666364.69140000001</v>
      </c>
      <c r="H54" s="350">
        <v>598050.69940000004</v>
      </c>
      <c r="I54" s="350">
        <v>1195535.956585269</v>
      </c>
      <c r="J54" s="350">
        <v>491341.21722368337</v>
      </c>
      <c r="K54" s="350">
        <v>111084.82485202957</v>
      </c>
      <c r="L54" s="350">
        <v>-508908</v>
      </c>
      <c r="M54" s="350">
        <v>-11543</v>
      </c>
      <c r="N54" s="350">
        <v>14736.494155885714</v>
      </c>
      <c r="O54" s="368">
        <f t="shared" si="6"/>
        <v>367319.28919475991</v>
      </c>
      <c r="P54" s="368">
        <f t="shared" si="7"/>
        <v>190.81521516610906</v>
      </c>
      <c r="Q54" s="350">
        <v>15223609</v>
      </c>
      <c r="R54" s="350">
        <v>5658804.9095995128</v>
      </c>
      <c r="S54" s="350">
        <v>897076.04909999995</v>
      </c>
      <c r="T54" s="350">
        <v>7169430.9334993949</v>
      </c>
      <c r="U54" s="350">
        <v>1638689.3569027688</v>
      </c>
      <c r="V54" s="350">
        <v>145913.69140000001</v>
      </c>
      <c r="W54" s="368">
        <f t="shared" si="8"/>
        <v>286305.94050167874</v>
      </c>
      <c r="X54" s="368">
        <f t="shared" si="3"/>
        <v>148.73035870217078</v>
      </c>
      <c r="Y54" s="366">
        <f t="shared" si="5"/>
        <v>81013.348693081178</v>
      </c>
      <c r="Z54" s="366">
        <f t="shared" si="4"/>
        <v>42.084856463938273</v>
      </c>
    </row>
    <row r="55" spans="1:26" s="351" customFormat="1" ht="15" x14ac:dyDescent="0.2">
      <c r="A55" s="350">
        <v>152</v>
      </c>
      <c r="B55" s="350" t="s">
        <v>67</v>
      </c>
      <c r="C55" s="350">
        <v>14</v>
      </c>
      <c r="D55" s="350">
        <v>4471</v>
      </c>
      <c r="E55" s="350">
        <v>11394207.289156191</v>
      </c>
      <c r="F55" s="350">
        <v>6275819.7601703499</v>
      </c>
      <c r="G55" s="350">
        <v>954577.38989999995</v>
      </c>
      <c r="H55" s="350">
        <v>739382.22219999996</v>
      </c>
      <c r="I55" s="350">
        <v>3565938.4662892935</v>
      </c>
      <c r="J55" s="350">
        <v>927700.01663178764</v>
      </c>
      <c r="K55" s="350">
        <v>112101.51861548294</v>
      </c>
      <c r="L55" s="350">
        <v>83201</v>
      </c>
      <c r="M55" s="350">
        <v>-30000</v>
      </c>
      <c r="N55" s="350">
        <v>38061.085791480618</v>
      </c>
      <c r="O55" s="368">
        <f t="shared" si="6"/>
        <v>1272574.1704422012</v>
      </c>
      <c r="P55" s="368">
        <f t="shared" si="7"/>
        <v>284.62853286562319</v>
      </c>
      <c r="Q55" s="350">
        <v>30574397</v>
      </c>
      <c r="R55" s="350">
        <v>14492499.520333242</v>
      </c>
      <c r="S55" s="350">
        <v>1109073.3333000001</v>
      </c>
      <c r="T55" s="350">
        <v>11826562.554226499</v>
      </c>
      <c r="U55" s="350">
        <v>3094004.9203341207</v>
      </c>
      <c r="V55" s="350">
        <v>1007778.3899</v>
      </c>
      <c r="W55" s="368">
        <f t="shared" si="8"/>
        <v>955521.71809386089</v>
      </c>
      <c r="X55" s="368">
        <f t="shared" si="3"/>
        <v>213.71543683602346</v>
      </c>
      <c r="Y55" s="366">
        <f t="shared" si="5"/>
        <v>317052.4523483403</v>
      </c>
      <c r="Z55" s="366">
        <f t="shared" si="4"/>
        <v>70.913096029599714</v>
      </c>
    </row>
    <row r="56" spans="1:26" s="351" customFormat="1" ht="15" x14ac:dyDescent="0.2">
      <c r="A56" s="350">
        <v>153</v>
      </c>
      <c r="B56" s="350" t="s">
        <v>68</v>
      </c>
      <c r="C56" s="350">
        <v>9</v>
      </c>
      <c r="D56" s="350">
        <v>26075</v>
      </c>
      <c r="E56" s="350">
        <v>71251996.526442617</v>
      </c>
      <c r="F56" s="350">
        <v>36317417.230825707</v>
      </c>
      <c r="G56" s="350">
        <v>12542848.9725</v>
      </c>
      <c r="H56" s="350">
        <v>2903075.8388</v>
      </c>
      <c r="I56" s="350">
        <v>6794148.4251743881</v>
      </c>
      <c r="J56" s="350">
        <v>3874932.7490005866</v>
      </c>
      <c r="K56" s="350">
        <v>7462319.6899723699</v>
      </c>
      <c r="L56" s="350">
        <v>-1173353</v>
      </c>
      <c r="M56" s="350">
        <v>-37601</v>
      </c>
      <c r="N56" s="350">
        <v>270610.84225914837</v>
      </c>
      <c r="O56" s="368">
        <f t="shared" si="6"/>
        <v>-2297596.7779104263</v>
      </c>
      <c r="P56" s="368">
        <f t="shared" si="7"/>
        <v>-88.11492916243246</v>
      </c>
      <c r="Q56" s="350">
        <v>180749309.46000001</v>
      </c>
      <c r="R56" s="350">
        <v>95914191.652056888</v>
      </c>
      <c r="S56" s="350">
        <v>4354613.7582</v>
      </c>
      <c r="T56" s="350">
        <v>59764596.162155665</v>
      </c>
      <c r="U56" s="350">
        <v>12923424.357477617</v>
      </c>
      <c r="V56" s="350">
        <v>11331894.9725</v>
      </c>
      <c r="W56" s="368">
        <f t="shared" si="8"/>
        <v>3539411.4423901439</v>
      </c>
      <c r="X56" s="368">
        <f t="shared" si="3"/>
        <v>135.73965263241203</v>
      </c>
      <c r="Y56" s="366">
        <f t="shared" si="5"/>
        <v>-5837008.2203005701</v>
      </c>
      <c r="Z56" s="366">
        <f t="shared" si="4"/>
        <v>-223.85458179484451</v>
      </c>
    </row>
    <row r="57" spans="1:26" s="351" customFormat="1" ht="15" x14ac:dyDescent="0.2">
      <c r="A57" s="350">
        <v>165</v>
      </c>
      <c r="B57" s="350" t="s">
        <v>69</v>
      </c>
      <c r="C57" s="350">
        <v>5</v>
      </c>
      <c r="D57" s="350">
        <v>16237</v>
      </c>
      <c r="E57" s="350">
        <v>40794830.079667941</v>
      </c>
      <c r="F57" s="350">
        <v>26123009.934728868</v>
      </c>
      <c r="G57" s="350">
        <v>3978922.2900000005</v>
      </c>
      <c r="H57" s="350">
        <v>2127469.4706000001</v>
      </c>
      <c r="I57" s="350">
        <v>8705195.0113556404</v>
      </c>
      <c r="J57" s="350">
        <v>2506202.154951592</v>
      </c>
      <c r="K57" s="350">
        <v>997757.58331705444</v>
      </c>
      <c r="L57" s="350">
        <v>-2047241</v>
      </c>
      <c r="M57" s="350">
        <v>-187000</v>
      </c>
      <c r="N57" s="350">
        <v>170064.32748776081</v>
      </c>
      <c r="O57" s="368">
        <f t="shared" si="6"/>
        <v>1579549.6927729771</v>
      </c>
      <c r="P57" s="368">
        <f t="shared" si="7"/>
        <v>97.280882722976969</v>
      </c>
      <c r="Q57" s="350">
        <v>100087131.26000001</v>
      </c>
      <c r="R57" s="350">
        <v>63424848.787680872</v>
      </c>
      <c r="S57" s="350">
        <v>3191204.2059000004</v>
      </c>
      <c r="T57" s="350">
        <v>25115283.902079154</v>
      </c>
      <c r="U57" s="350">
        <v>8358522.8627304342</v>
      </c>
      <c r="V57" s="350">
        <v>1744681.2900000005</v>
      </c>
      <c r="W57" s="368">
        <f t="shared" si="8"/>
        <v>1747409.7883904576</v>
      </c>
      <c r="X57" s="368">
        <f t="shared" si="3"/>
        <v>107.6190052590046</v>
      </c>
      <c r="Y57" s="366">
        <f t="shared" si="5"/>
        <v>-167860.09561748058</v>
      </c>
      <c r="Z57" s="366">
        <f t="shared" si="4"/>
        <v>-10.338122536027626</v>
      </c>
    </row>
    <row r="58" spans="1:26" s="351" customFormat="1" ht="15" x14ac:dyDescent="0.2">
      <c r="A58" s="350">
        <v>167</v>
      </c>
      <c r="B58" s="350" t="s">
        <v>70</v>
      </c>
      <c r="C58" s="350">
        <v>12</v>
      </c>
      <c r="D58" s="350">
        <v>76935</v>
      </c>
      <c r="E58" s="350">
        <v>188959981.65623969</v>
      </c>
      <c r="F58" s="350">
        <v>99182619.814282224</v>
      </c>
      <c r="G58" s="350">
        <v>22695501.932000007</v>
      </c>
      <c r="H58" s="350">
        <v>21187301.849999998</v>
      </c>
      <c r="I58" s="350">
        <v>28763766.264301326</v>
      </c>
      <c r="J58" s="350">
        <v>12373568.894308858</v>
      </c>
      <c r="K58" s="350">
        <v>8126809.5509918388</v>
      </c>
      <c r="L58" s="350">
        <v>-85859</v>
      </c>
      <c r="M58" s="350">
        <v>1503000</v>
      </c>
      <c r="N58" s="350">
        <v>700293.13705208467</v>
      </c>
      <c r="O58" s="368">
        <f t="shared" si="6"/>
        <v>5487020.7866966724</v>
      </c>
      <c r="P58" s="368">
        <f t="shared" si="7"/>
        <v>71.32021559363973</v>
      </c>
      <c r="Q58" s="350">
        <v>466265093</v>
      </c>
      <c r="R58" s="350">
        <v>246571235.24583587</v>
      </c>
      <c r="S58" s="350">
        <v>31780952.774999999</v>
      </c>
      <c r="T58" s="350">
        <v>135409591.96323687</v>
      </c>
      <c r="U58" s="350">
        <v>41267524.36642462</v>
      </c>
      <c r="V58" s="350">
        <v>24112642.932000007</v>
      </c>
      <c r="W58" s="368">
        <f t="shared" si="8"/>
        <v>12876854.282497346</v>
      </c>
      <c r="X58" s="368">
        <f t="shared" si="3"/>
        <v>167.37316283222651</v>
      </c>
      <c r="Y58" s="366">
        <f t="shared" si="5"/>
        <v>-7389833.495800674</v>
      </c>
      <c r="Z58" s="366">
        <f t="shared" si="4"/>
        <v>-96.052947238586782</v>
      </c>
    </row>
    <row r="59" spans="1:26" s="351" customFormat="1" ht="15" x14ac:dyDescent="0.2">
      <c r="A59" s="350">
        <v>169</v>
      </c>
      <c r="B59" s="350" t="s">
        <v>71</v>
      </c>
      <c r="C59" s="350">
        <v>5</v>
      </c>
      <c r="D59" s="350">
        <v>5061</v>
      </c>
      <c r="E59" s="350">
        <v>12288796.180976722</v>
      </c>
      <c r="F59" s="350">
        <v>7939292.54156572</v>
      </c>
      <c r="G59" s="350">
        <v>1210183.4770000002</v>
      </c>
      <c r="H59" s="350">
        <v>630391.64439999999</v>
      </c>
      <c r="I59" s="350">
        <v>2175773.3907675445</v>
      </c>
      <c r="J59" s="350">
        <v>907876.92063785903</v>
      </c>
      <c r="K59" s="350">
        <v>187663.49633967626</v>
      </c>
      <c r="L59" s="350">
        <v>-1291424</v>
      </c>
      <c r="M59" s="350">
        <v>-48160</v>
      </c>
      <c r="N59" s="350">
        <v>49241.907442776668</v>
      </c>
      <c r="O59" s="368">
        <f t="shared" si="6"/>
        <v>-527956.80282314494</v>
      </c>
      <c r="P59" s="368">
        <f t="shared" si="7"/>
        <v>-104.31867275699366</v>
      </c>
      <c r="Q59" s="350">
        <v>31567210</v>
      </c>
      <c r="R59" s="350">
        <v>18732799.241108287</v>
      </c>
      <c r="S59" s="350">
        <v>945587.46659999993</v>
      </c>
      <c r="T59" s="350">
        <v>8613127.8341193385</v>
      </c>
      <c r="U59" s="350">
        <v>3027892.2163976124</v>
      </c>
      <c r="V59" s="350">
        <v>-129400.52299999981</v>
      </c>
      <c r="W59" s="368">
        <f t="shared" si="8"/>
        <v>-377203.76477475837</v>
      </c>
      <c r="X59" s="368">
        <f t="shared" si="3"/>
        <v>-74.531469032752099</v>
      </c>
      <c r="Y59" s="366">
        <f t="shared" si="5"/>
        <v>-150753.03804838657</v>
      </c>
      <c r="Z59" s="366">
        <f t="shared" si="4"/>
        <v>-29.787203724241568</v>
      </c>
    </row>
    <row r="60" spans="1:26" s="351" customFormat="1" ht="15" x14ac:dyDescent="0.2">
      <c r="A60" s="350">
        <v>171</v>
      </c>
      <c r="B60" s="350" t="s">
        <v>72</v>
      </c>
      <c r="C60" s="350">
        <v>11</v>
      </c>
      <c r="D60" s="350">
        <v>4689</v>
      </c>
      <c r="E60" s="350">
        <v>10686755.835901789</v>
      </c>
      <c r="F60" s="350">
        <v>6713563.8106413092</v>
      </c>
      <c r="G60" s="350">
        <v>1187231.4245</v>
      </c>
      <c r="H60" s="350">
        <v>1146756.3961999998</v>
      </c>
      <c r="I60" s="350">
        <v>1990363.6279304065</v>
      </c>
      <c r="J60" s="350">
        <v>937285.52228160761</v>
      </c>
      <c r="K60" s="350">
        <v>4692.4158618473566</v>
      </c>
      <c r="L60" s="350">
        <v>-135669</v>
      </c>
      <c r="M60" s="350">
        <v>71000</v>
      </c>
      <c r="N60" s="350">
        <v>42727.706485410796</v>
      </c>
      <c r="O60" s="368">
        <f t="shared" si="6"/>
        <v>1271196.0679987911</v>
      </c>
      <c r="P60" s="368">
        <f t="shared" si="7"/>
        <v>271.10174194898508</v>
      </c>
      <c r="Q60" s="350">
        <v>31480179</v>
      </c>
      <c r="R60" s="350">
        <v>15779320.354312686</v>
      </c>
      <c r="S60" s="350">
        <v>1720134.5943</v>
      </c>
      <c r="T60" s="350">
        <v>10808011.241339359</v>
      </c>
      <c r="U60" s="350">
        <v>3125973.8770148708</v>
      </c>
      <c r="V60" s="350">
        <v>1122562.4245</v>
      </c>
      <c r="W60" s="368">
        <f t="shared" si="8"/>
        <v>1075823.4914669171</v>
      </c>
      <c r="X60" s="368">
        <f t="shared" si="3"/>
        <v>229.43559212346281</v>
      </c>
      <c r="Y60" s="366">
        <f t="shared" si="5"/>
        <v>195372.57653187402</v>
      </c>
      <c r="Z60" s="366">
        <f t="shared" si="4"/>
        <v>41.66614982552229</v>
      </c>
    </row>
    <row r="61" spans="1:26" s="351" customFormat="1" ht="15" x14ac:dyDescent="0.2">
      <c r="A61" s="350">
        <v>172</v>
      </c>
      <c r="B61" s="350" t="s">
        <v>73</v>
      </c>
      <c r="C61" s="350">
        <v>13</v>
      </c>
      <c r="D61" s="350">
        <v>4297</v>
      </c>
      <c r="E61" s="350">
        <v>9960332.7566028759</v>
      </c>
      <c r="F61" s="350">
        <v>5212830.9652836649</v>
      </c>
      <c r="G61" s="350">
        <v>1812666.7840000002</v>
      </c>
      <c r="H61" s="350">
        <v>1219222.172</v>
      </c>
      <c r="I61" s="350">
        <v>1662002.8987662878</v>
      </c>
      <c r="J61" s="350">
        <v>932152.42712882627</v>
      </c>
      <c r="K61" s="350">
        <v>-579647.53119679133</v>
      </c>
      <c r="L61" s="350">
        <v>78790</v>
      </c>
      <c r="M61" s="350">
        <v>165700</v>
      </c>
      <c r="N61" s="350">
        <v>34646.833260575222</v>
      </c>
      <c r="O61" s="368">
        <f t="shared" si="6"/>
        <v>578031.79263968579</v>
      </c>
      <c r="P61" s="368">
        <f t="shared" si="7"/>
        <v>134.51984934598227</v>
      </c>
      <c r="Q61" s="350">
        <v>33479204</v>
      </c>
      <c r="R61" s="350">
        <v>12419354.225001516</v>
      </c>
      <c r="S61" s="350">
        <v>1828833.2580000001</v>
      </c>
      <c r="T61" s="350">
        <v>14073231.245499188</v>
      </c>
      <c r="U61" s="350">
        <v>3108854.3110188376</v>
      </c>
      <c r="V61" s="350">
        <v>2057156.7840000002</v>
      </c>
      <c r="W61" s="368">
        <f t="shared" si="8"/>
        <v>8225.8235195428133</v>
      </c>
      <c r="X61" s="368">
        <f t="shared" si="3"/>
        <v>1.9143177843944179</v>
      </c>
      <c r="Y61" s="366">
        <f t="shared" si="5"/>
        <v>569805.96912014298</v>
      </c>
      <c r="Z61" s="366">
        <f t="shared" si="4"/>
        <v>132.60553156158784</v>
      </c>
    </row>
    <row r="62" spans="1:26" s="351" customFormat="1" ht="15" x14ac:dyDescent="0.2">
      <c r="A62" s="350">
        <v>176</v>
      </c>
      <c r="B62" s="350" t="s">
        <v>74</v>
      </c>
      <c r="C62" s="350">
        <v>12</v>
      </c>
      <c r="D62" s="350">
        <v>4527</v>
      </c>
      <c r="E62" s="350">
        <v>11620987.484668482</v>
      </c>
      <c r="F62" s="350">
        <v>4843764.9161874605</v>
      </c>
      <c r="G62" s="350">
        <v>1269009.8891</v>
      </c>
      <c r="H62" s="350">
        <v>1359481.9542</v>
      </c>
      <c r="I62" s="350">
        <v>3390562.7305282392</v>
      </c>
      <c r="J62" s="350">
        <v>986174.06164168147</v>
      </c>
      <c r="K62" s="350">
        <v>-94097.049595851277</v>
      </c>
      <c r="L62" s="350">
        <v>-103558</v>
      </c>
      <c r="M62" s="350">
        <v>308950</v>
      </c>
      <c r="N62" s="350">
        <v>32902.613637040587</v>
      </c>
      <c r="O62" s="368">
        <f t="shared" si="6"/>
        <v>372203.63103009015</v>
      </c>
      <c r="P62" s="368">
        <f t="shared" si="7"/>
        <v>82.218606368475847</v>
      </c>
      <c r="Q62" s="350">
        <v>37160050</v>
      </c>
      <c r="R62" s="350">
        <v>11586671.965191299</v>
      </c>
      <c r="S62" s="350">
        <v>2039222.9313000001</v>
      </c>
      <c r="T62" s="350">
        <v>18956187.501358427</v>
      </c>
      <c r="U62" s="350">
        <v>3289023.7623400902</v>
      </c>
      <c r="V62" s="350">
        <v>1474401.8891</v>
      </c>
      <c r="W62" s="368">
        <f t="shared" si="8"/>
        <v>185458.04928981513</v>
      </c>
      <c r="X62" s="368">
        <f t="shared" si="3"/>
        <v>40.967097258629366</v>
      </c>
      <c r="Y62" s="366">
        <f t="shared" si="5"/>
        <v>186745.58174027503</v>
      </c>
      <c r="Z62" s="366">
        <f t="shared" si="4"/>
        <v>41.251509109846481</v>
      </c>
    </row>
    <row r="63" spans="1:26" s="351" customFormat="1" ht="15" x14ac:dyDescent="0.2">
      <c r="A63" s="350">
        <v>177</v>
      </c>
      <c r="B63" s="350" t="s">
        <v>75</v>
      </c>
      <c r="C63" s="350">
        <v>6</v>
      </c>
      <c r="D63" s="350">
        <v>1800</v>
      </c>
      <c r="E63" s="350">
        <v>4716237.8524094466</v>
      </c>
      <c r="F63" s="350">
        <v>2484130.9299016795</v>
      </c>
      <c r="G63" s="350">
        <v>563251.84649999999</v>
      </c>
      <c r="H63" s="350">
        <v>739769.97039999999</v>
      </c>
      <c r="I63" s="350">
        <v>457701.87317865336</v>
      </c>
      <c r="J63" s="350">
        <v>368927.0093874014</v>
      </c>
      <c r="K63" s="350">
        <v>360363.22203512915</v>
      </c>
      <c r="L63" s="350">
        <v>-479945</v>
      </c>
      <c r="M63" s="350">
        <v>-12600</v>
      </c>
      <c r="N63" s="350">
        <v>16983.161794576466</v>
      </c>
      <c r="O63" s="368">
        <f t="shared" si="6"/>
        <v>-217654.83921200689</v>
      </c>
      <c r="P63" s="368">
        <f t="shared" si="7"/>
        <v>-120.91935511778161</v>
      </c>
      <c r="Q63" s="350">
        <v>12227910</v>
      </c>
      <c r="R63" s="350">
        <v>5945553.5047066165</v>
      </c>
      <c r="S63" s="350">
        <v>1109654.9556</v>
      </c>
      <c r="T63" s="350">
        <v>4011615.6031559454</v>
      </c>
      <c r="U63" s="350">
        <v>1230421.4313082506</v>
      </c>
      <c r="V63" s="350">
        <v>70706.846499999985</v>
      </c>
      <c r="W63" s="368">
        <f t="shared" si="8"/>
        <v>140042.34127081372</v>
      </c>
      <c r="X63" s="368">
        <f t="shared" si="3"/>
        <v>77.801300706007623</v>
      </c>
      <c r="Y63" s="366">
        <f t="shared" si="5"/>
        <v>-357697.18048282061</v>
      </c>
      <c r="Z63" s="366">
        <f t="shared" si="4"/>
        <v>-198.72065582378923</v>
      </c>
    </row>
    <row r="64" spans="1:26" s="351" customFormat="1" ht="15" x14ac:dyDescent="0.2">
      <c r="A64" s="350">
        <v>178</v>
      </c>
      <c r="B64" s="350" t="s">
        <v>76</v>
      </c>
      <c r="C64" s="350">
        <v>10</v>
      </c>
      <c r="D64" s="350">
        <v>5932</v>
      </c>
      <c r="E64" s="350">
        <v>14646008.668414123</v>
      </c>
      <c r="F64" s="350">
        <v>7099337.9114800198</v>
      </c>
      <c r="G64" s="350">
        <v>1642614.5231000001</v>
      </c>
      <c r="H64" s="350">
        <v>1810703.7012</v>
      </c>
      <c r="I64" s="350">
        <v>2231368.7039230699</v>
      </c>
      <c r="J64" s="350">
        <v>1350040.2153226035</v>
      </c>
      <c r="K64" s="350">
        <v>595143.12394122256</v>
      </c>
      <c r="L64" s="350">
        <v>-581018</v>
      </c>
      <c r="M64" s="350">
        <v>583310</v>
      </c>
      <c r="N64" s="350">
        <v>48077.150219731637</v>
      </c>
      <c r="O64" s="368">
        <f t="shared" si="6"/>
        <v>133568.66077252291</v>
      </c>
      <c r="P64" s="368">
        <f t="shared" si="7"/>
        <v>22.516631957606695</v>
      </c>
      <c r="Q64" s="350">
        <v>45672404</v>
      </c>
      <c r="R64" s="350">
        <v>17039925.782138176</v>
      </c>
      <c r="S64" s="350">
        <v>2716055.5518</v>
      </c>
      <c r="T64" s="350">
        <v>20083669.058910258</v>
      </c>
      <c r="U64" s="350">
        <v>4502566.5559678124</v>
      </c>
      <c r="V64" s="350">
        <v>1644906.5231000001</v>
      </c>
      <c r="W64" s="368">
        <f t="shared" si="8"/>
        <v>314719.47191625088</v>
      </c>
      <c r="X64" s="368">
        <f t="shared" si="3"/>
        <v>53.054529992624893</v>
      </c>
      <c r="Y64" s="366">
        <f t="shared" si="5"/>
        <v>-181150.81114372797</v>
      </c>
      <c r="Z64" s="366">
        <f t="shared" si="4"/>
        <v>-30.537898035018202</v>
      </c>
    </row>
    <row r="65" spans="1:26" s="351" customFormat="1" ht="15" x14ac:dyDescent="0.2">
      <c r="A65" s="350">
        <v>179</v>
      </c>
      <c r="B65" s="350" t="s">
        <v>77</v>
      </c>
      <c r="C65" s="350">
        <v>13</v>
      </c>
      <c r="D65" s="350">
        <v>143420</v>
      </c>
      <c r="E65" s="350">
        <v>348969148.74401444</v>
      </c>
      <c r="F65" s="350">
        <v>191233098.45823893</v>
      </c>
      <c r="G65" s="350">
        <v>54977331.384500004</v>
      </c>
      <c r="H65" s="350">
        <v>28123906.525400002</v>
      </c>
      <c r="I65" s="350">
        <v>57883302.893537797</v>
      </c>
      <c r="J65" s="350">
        <v>20640553.783674002</v>
      </c>
      <c r="K65" s="350">
        <v>-1451620.3096328974</v>
      </c>
      <c r="L65" s="350">
        <v>-22721521</v>
      </c>
      <c r="M65" s="350">
        <v>4313000</v>
      </c>
      <c r="N65" s="350">
        <v>1430881.3373018019</v>
      </c>
      <c r="O65" s="368">
        <f t="shared" si="6"/>
        <v>-14540215.670994818</v>
      </c>
      <c r="P65" s="368">
        <f t="shared" si="7"/>
        <v>-101.38206436337204</v>
      </c>
      <c r="Q65" s="350">
        <v>832850300</v>
      </c>
      <c r="R65" s="350">
        <v>499970076.94834584</v>
      </c>
      <c r="S65" s="350">
        <v>42185859.788100004</v>
      </c>
      <c r="T65" s="350">
        <v>175034662.19028595</v>
      </c>
      <c r="U65" s="350">
        <v>68839036.132577524</v>
      </c>
      <c r="V65" s="350">
        <v>36568810.384500004</v>
      </c>
      <c r="W65" s="368">
        <f t="shared" si="8"/>
        <v>-10251854.55619061</v>
      </c>
      <c r="X65" s="368">
        <f t="shared" si="3"/>
        <v>-71.481345392487867</v>
      </c>
      <c r="Y65" s="366">
        <f t="shared" si="5"/>
        <v>-4288361.1148042083</v>
      </c>
      <c r="Z65" s="366">
        <f t="shared" si="4"/>
        <v>-29.900718970884174</v>
      </c>
    </row>
    <row r="66" spans="1:26" s="351" customFormat="1" ht="15" x14ac:dyDescent="0.2">
      <c r="A66" s="350">
        <v>181</v>
      </c>
      <c r="B66" s="350" t="s">
        <v>78</v>
      </c>
      <c r="C66" s="350">
        <v>4</v>
      </c>
      <c r="D66" s="350">
        <v>1707</v>
      </c>
      <c r="E66" s="350">
        <v>5041997.4901879355</v>
      </c>
      <c r="F66" s="350">
        <v>2476479.6454247329</v>
      </c>
      <c r="G66" s="350">
        <v>733078.7452</v>
      </c>
      <c r="H66" s="350">
        <v>258116.77080000003</v>
      </c>
      <c r="I66" s="350">
        <v>1263717.0246206282</v>
      </c>
      <c r="J66" s="350">
        <v>420964.55030535825</v>
      </c>
      <c r="K66" s="350">
        <v>262367.68185422686</v>
      </c>
      <c r="L66" s="350">
        <v>-369016</v>
      </c>
      <c r="M66" s="350">
        <v>-47900</v>
      </c>
      <c r="N66" s="350">
        <v>13028.558012854755</v>
      </c>
      <c r="O66" s="368">
        <f t="shared" si="6"/>
        <v>-31160.513970135711</v>
      </c>
      <c r="P66" s="368">
        <f t="shared" si="7"/>
        <v>-18.254548312909026</v>
      </c>
      <c r="Q66" s="350">
        <v>11925328</v>
      </c>
      <c r="R66" s="350">
        <v>5286592.034842059</v>
      </c>
      <c r="S66" s="350">
        <v>387175.15620000003</v>
      </c>
      <c r="T66" s="350">
        <v>4682858.5760448202</v>
      </c>
      <c r="U66" s="350">
        <v>1403973.6623697605</v>
      </c>
      <c r="V66" s="350">
        <v>316162.7452</v>
      </c>
      <c r="W66" s="368">
        <f t="shared" si="8"/>
        <v>151434.17465663888</v>
      </c>
      <c r="X66" s="368">
        <f t="shared" si="3"/>
        <v>88.713634831071403</v>
      </c>
      <c r="Y66" s="366">
        <f t="shared" si="5"/>
        <v>-182594.68862677459</v>
      </c>
      <c r="Z66" s="366">
        <f t="shared" si="4"/>
        <v>-106.96818314398043</v>
      </c>
    </row>
    <row r="67" spans="1:26" s="351" customFormat="1" ht="15" x14ac:dyDescent="0.2">
      <c r="A67" s="350">
        <v>182</v>
      </c>
      <c r="B67" s="350" t="s">
        <v>79</v>
      </c>
      <c r="C67" s="350">
        <v>13</v>
      </c>
      <c r="D67" s="350">
        <v>19887</v>
      </c>
      <c r="E67" s="350">
        <v>51628629.903087005</v>
      </c>
      <c r="F67" s="350">
        <v>30288901.760419842</v>
      </c>
      <c r="G67" s="350">
        <v>6159128.3340000007</v>
      </c>
      <c r="H67" s="350">
        <v>6927494.7986000003</v>
      </c>
      <c r="I67" s="350">
        <v>634358.18728081405</v>
      </c>
      <c r="J67" s="350">
        <v>3303079.9128122395</v>
      </c>
      <c r="K67" s="350">
        <v>1814311.0648485494</v>
      </c>
      <c r="L67" s="350">
        <v>-2110897</v>
      </c>
      <c r="M67" s="350">
        <v>723770</v>
      </c>
      <c r="N67" s="350">
        <v>207944.13014798475</v>
      </c>
      <c r="O67" s="368">
        <f t="shared" si="6"/>
        <v>-3680538.7149775699</v>
      </c>
      <c r="P67" s="368">
        <f t="shared" si="7"/>
        <v>-185.07259591580279</v>
      </c>
      <c r="Q67" s="350">
        <v>140083730</v>
      </c>
      <c r="R67" s="350">
        <v>73736202.34683992</v>
      </c>
      <c r="S67" s="350">
        <v>10391242.197900001</v>
      </c>
      <c r="T67" s="350">
        <v>38529711.039917395</v>
      </c>
      <c r="U67" s="350">
        <v>11016217.871379185</v>
      </c>
      <c r="V67" s="350">
        <v>4772001.3340000007</v>
      </c>
      <c r="W67" s="368">
        <f t="shared" si="8"/>
        <v>-1638355.2099635005</v>
      </c>
      <c r="X67" s="368">
        <f t="shared" si="3"/>
        <v>-82.383225723512879</v>
      </c>
      <c r="Y67" s="366">
        <f t="shared" si="5"/>
        <v>-2042183.5050140694</v>
      </c>
      <c r="Z67" s="366">
        <f t="shared" si="4"/>
        <v>-102.6893701922899</v>
      </c>
    </row>
    <row r="68" spans="1:26" s="351" customFormat="1" ht="15" x14ac:dyDescent="0.2">
      <c r="A68" s="350">
        <v>186</v>
      </c>
      <c r="B68" s="350" t="s">
        <v>80</v>
      </c>
      <c r="C68" s="350">
        <v>35</v>
      </c>
      <c r="D68" s="350">
        <v>44455</v>
      </c>
      <c r="E68" s="350">
        <v>110994501.65118057</v>
      </c>
      <c r="F68" s="350">
        <v>76488618.661185607</v>
      </c>
      <c r="G68" s="350">
        <v>17796141.149</v>
      </c>
      <c r="H68" s="350">
        <v>4939148.99</v>
      </c>
      <c r="I68" s="350">
        <v>14122436.212684074</v>
      </c>
      <c r="J68" s="350">
        <v>5185052.1582207419</v>
      </c>
      <c r="K68" s="350">
        <v>-4199738.7063479153</v>
      </c>
      <c r="L68" s="350">
        <v>-349842</v>
      </c>
      <c r="M68" s="350">
        <v>-581000</v>
      </c>
      <c r="N68" s="350">
        <v>554090.03062983695</v>
      </c>
      <c r="O68" s="368">
        <f t="shared" si="6"/>
        <v>2960404.8441917896</v>
      </c>
      <c r="P68" s="368">
        <f t="shared" si="7"/>
        <v>66.593293087207059</v>
      </c>
      <c r="Q68" s="350">
        <v>267099143.81</v>
      </c>
      <c r="R68" s="350">
        <v>199018696.70163992</v>
      </c>
      <c r="S68" s="350">
        <v>7408723.4849999994</v>
      </c>
      <c r="T68" s="350">
        <v>27848155.314133983</v>
      </c>
      <c r="U68" s="350">
        <v>17292849.630390238</v>
      </c>
      <c r="V68" s="350">
        <v>16865299.149</v>
      </c>
      <c r="W68" s="368">
        <f t="shared" si="8"/>
        <v>1334580.4701640904</v>
      </c>
      <c r="X68" s="368">
        <f t="shared" si="3"/>
        <v>30.02093060767271</v>
      </c>
      <c r="Y68" s="366">
        <f t="shared" si="5"/>
        <v>1625824.3740276992</v>
      </c>
      <c r="Z68" s="366">
        <f t="shared" si="4"/>
        <v>36.572362479534341</v>
      </c>
    </row>
    <row r="69" spans="1:26" s="351" customFormat="1" ht="15" x14ac:dyDescent="0.2">
      <c r="A69" s="350">
        <v>202</v>
      </c>
      <c r="B69" s="350" t="s">
        <v>81</v>
      </c>
      <c r="C69" s="350">
        <v>2</v>
      </c>
      <c r="D69" s="350">
        <v>34667</v>
      </c>
      <c r="E69" s="350">
        <v>89173884.312545776</v>
      </c>
      <c r="F69" s="350">
        <v>57979818.897746041</v>
      </c>
      <c r="G69" s="350">
        <v>8093675.6843000008</v>
      </c>
      <c r="H69" s="350">
        <v>5857873.4966000002</v>
      </c>
      <c r="I69" s="350">
        <v>17676098.567434888</v>
      </c>
      <c r="J69" s="350">
        <v>3782682.9092955422</v>
      </c>
      <c r="K69" s="350">
        <v>2612465.7097066832</v>
      </c>
      <c r="L69" s="350">
        <v>-3482000</v>
      </c>
      <c r="M69" s="350">
        <v>-2160000</v>
      </c>
      <c r="N69" s="350">
        <v>424521.2710740827</v>
      </c>
      <c r="O69" s="368">
        <f t="shared" si="6"/>
        <v>1611252.2236114591</v>
      </c>
      <c r="P69" s="368">
        <f t="shared" si="7"/>
        <v>46.477982623574555</v>
      </c>
      <c r="Q69" s="350">
        <v>203976027</v>
      </c>
      <c r="R69" s="350">
        <v>150820537.70136148</v>
      </c>
      <c r="S69" s="350">
        <v>8786810.2448999994</v>
      </c>
      <c r="T69" s="350">
        <v>31935041.608765177</v>
      </c>
      <c r="U69" s="350">
        <v>12615758.67586674</v>
      </c>
      <c r="V69" s="350">
        <v>2451675.6843000008</v>
      </c>
      <c r="W69" s="368">
        <f t="shared" si="8"/>
        <v>2633796.9151934087</v>
      </c>
      <c r="X69" s="368">
        <f t="shared" si="3"/>
        <v>75.974180494228193</v>
      </c>
      <c r="Y69" s="366">
        <f t="shared" si="5"/>
        <v>-1022544.6915819496</v>
      </c>
      <c r="Z69" s="366">
        <f t="shared" si="4"/>
        <v>-29.496197870653635</v>
      </c>
    </row>
    <row r="70" spans="1:26" s="351" customFormat="1" ht="15" x14ac:dyDescent="0.2">
      <c r="A70" s="350">
        <v>204</v>
      </c>
      <c r="B70" s="350" t="s">
        <v>82</v>
      </c>
      <c r="C70" s="350">
        <v>11</v>
      </c>
      <c r="D70" s="350">
        <v>2807</v>
      </c>
      <c r="E70" s="350">
        <v>6149684.6891424209</v>
      </c>
      <c r="F70" s="350">
        <v>3534775.5710115428</v>
      </c>
      <c r="G70" s="350">
        <v>1293605.7105</v>
      </c>
      <c r="H70" s="350">
        <v>1040800.3197999999</v>
      </c>
      <c r="I70" s="350">
        <v>1484575.5590485265</v>
      </c>
      <c r="J70" s="350">
        <v>632088.81373451883</v>
      </c>
      <c r="K70" s="350">
        <v>-504282.67431420792</v>
      </c>
      <c r="L70" s="350">
        <v>-578178</v>
      </c>
      <c r="M70" s="350">
        <v>100800</v>
      </c>
      <c r="N70" s="350">
        <v>21361.729618096524</v>
      </c>
      <c r="O70" s="368">
        <f t="shared" si="6"/>
        <v>875862.34025605582</v>
      </c>
      <c r="P70" s="368">
        <f t="shared" si="7"/>
        <v>312.02790889065045</v>
      </c>
      <c r="Q70" s="350">
        <v>23133718</v>
      </c>
      <c r="R70" s="350">
        <v>7833463.7040071022</v>
      </c>
      <c r="S70" s="350">
        <v>1561200.4797</v>
      </c>
      <c r="T70" s="350">
        <v>10932059.718385706</v>
      </c>
      <c r="U70" s="350">
        <v>2108101.6112118792</v>
      </c>
      <c r="V70" s="350">
        <v>816227.71050000004</v>
      </c>
      <c r="W70" s="368">
        <f t="shared" si="8"/>
        <v>117335.22380468994</v>
      </c>
      <c r="X70" s="368">
        <f t="shared" si="3"/>
        <v>41.800934736262896</v>
      </c>
      <c r="Y70" s="366">
        <f t="shared" si="5"/>
        <v>758527.11645136587</v>
      </c>
      <c r="Z70" s="366">
        <f t="shared" si="4"/>
        <v>270.22697415438756</v>
      </c>
    </row>
    <row r="71" spans="1:26" s="351" customFormat="1" ht="15" x14ac:dyDescent="0.2">
      <c r="A71" s="350">
        <v>205</v>
      </c>
      <c r="B71" s="350" t="s">
        <v>83</v>
      </c>
      <c r="C71" s="350">
        <v>18</v>
      </c>
      <c r="D71" s="350">
        <v>36567</v>
      </c>
      <c r="E71" s="350">
        <v>134091492.01937339</v>
      </c>
      <c r="F71" s="350">
        <v>55382690.171691261</v>
      </c>
      <c r="G71" s="350">
        <v>11490082.880500002</v>
      </c>
      <c r="H71" s="350">
        <v>5139061.5369999995</v>
      </c>
      <c r="I71" s="350">
        <v>20305641.390602391</v>
      </c>
      <c r="J71" s="350">
        <v>5695103.3859248962</v>
      </c>
      <c r="K71" s="350">
        <v>-8674216.2959946822</v>
      </c>
      <c r="L71" s="350">
        <v>27918667</v>
      </c>
      <c r="M71" s="350">
        <v>11559330</v>
      </c>
      <c r="N71" s="350">
        <v>359480.72757824883</v>
      </c>
      <c r="O71" s="368">
        <f t="shared" si="6"/>
        <v>-4915651.2220712751</v>
      </c>
      <c r="P71" s="368">
        <f t="shared" si="7"/>
        <v>-134.42861656879904</v>
      </c>
      <c r="Q71" s="350">
        <v>298700776</v>
      </c>
      <c r="R71" s="350">
        <v>133910027.34249638</v>
      </c>
      <c r="S71" s="350">
        <v>7708592.3054999998</v>
      </c>
      <c r="T71" s="350">
        <v>76539434.663106531</v>
      </c>
      <c r="U71" s="350">
        <v>18993939.400625169</v>
      </c>
      <c r="V71" s="350">
        <v>50968079.880500004</v>
      </c>
      <c r="W71" s="368">
        <f t="shared" si="8"/>
        <v>-10580702.407771945</v>
      </c>
      <c r="X71" s="368">
        <f t="shared" ref="X71:X134" si="9">W71/D71</f>
        <v>-289.35112007471065</v>
      </c>
      <c r="Y71" s="366">
        <f t="shared" si="5"/>
        <v>5665051.1857006699</v>
      </c>
      <c r="Z71" s="366">
        <f t="shared" ref="Z71:Z134" si="10">Y71/D71</f>
        <v>154.92250350591161</v>
      </c>
    </row>
    <row r="72" spans="1:26" s="351" customFormat="1" ht="15" x14ac:dyDescent="0.2">
      <c r="A72" s="350">
        <v>208</v>
      </c>
      <c r="B72" s="350" t="s">
        <v>84</v>
      </c>
      <c r="C72" s="350">
        <v>17</v>
      </c>
      <c r="D72" s="350">
        <v>12400</v>
      </c>
      <c r="E72" s="350">
        <v>35196431.096687488</v>
      </c>
      <c r="F72" s="350">
        <v>15998765.148134053</v>
      </c>
      <c r="G72" s="350">
        <v>5593529.2200000007</v>
      </c>
      <c r="H72" s="350">
        <v>1907365.2588000002</v>
      </c>
      <c r="I72" s="350">
        <v>11931365.832743736</v>
      </c>
      <c r="J72" s="350">
        <v>2304927.6043066578</v>
      </c>
      <c r="K72" s="350">
        <v>1751944.0667926741</v>
      </c>
      <c r="L72" s="350">
        <v>-485989</v>
      </c>
      <c r="M72" s="350">
        <v>133000</v>
      </c>
      <c r="N72" s="350">
        <v>101220.99272058572</v>
      </c>
      <c r="O72" s="368">
        <f t="shared" si="6"/>
        <v>4039698.0268102214</v>
      </c>
      <c r="P72" s="368">
        <f t="shared" si="7"/>
        <v>325.78209893630816</v>
      </c>
      <c r="Q72" s="350">
        <v>81280917.420000002</v>
      </c>
      <c r="R72" s="350">
        <v>37879979.773580357</v>
      </c>
      <c r="S72" s="350">
        <v>2861047.8881999999</v>
      </c>
      <c r="T72" s="350">
        <v>32422071.512951985</v>
      </c>
      <c r="U72" s="350">
        <v>7687245.0370659772</v>
      </c>
      <c r="V72" s="350">
        <v>5240540.2200000007</v>
      </c>
      <c r="W72" s="368">
        <f t="shared" si="8"/>
        <v>4809967.0117983222</v>
      </c>
      <c r="X72" s="368">
        <f t="shared" si="9"/>
        <v>387.90056546760661</v>
      </c>
      <c r="Y72" s="366">
        <f t="shared" ref="Y72:Y135" si="11">O72-W72</f>
        <v>-770268.98498810083</v>
      </c>
      <c r="Z72" s="366">
        <f t="shared" si="10"/>
        <v>-62.118466531298452</v>
      </c>
    </row>
    <row r="73" spans="1:26" s="351" customFormat="1" ht="15" x14ac:dyDescent="0.2">
      <c r="A73" s="350">
        <v>211</v>
      </c>
      <c r="B73" s="350" t="s">
        <v>85</v>
      </c>
      <c r="C73" s="350">
        <v>6</v>
      </c>
      <c r="D73" s="350">
        <v>32214</v>
      </c>
      <c r="E73" s="350">
        <v>98458741.818514928</v>
      </c>
      <c r="F73" s="350">
        <v>54319657.717356533</v>
      </c>
      <c r="G73" s="350">
        <v>8136967.1807000004</v>
      </c>
      <c r="H73" s="350">
        <v>4257350.3984000003</v>
      </c>
      <c r="I73" s="350">
        <v>20681318.563118432</v>
      </c>
      <c r="J73" s="350">
        <v>4284454.6964148413</v>
      </c>
      <c r="K73" s="350">
        <v>4371318.0475047147</v>
      </c>
      <c r="L73" s="350">
        <v>-4056909</v>
      </c>
      <c r="M73" s="350">
        <v>436100</v>
      </c>
      <c r="N73" s="350">
        <v>356103.55500320764</v>
      </c>
      <c r="O73" s="368">
        <f t="shared" ref="O73:O136" si="12">SUM(F73:N73)-E73</f>
        <v>-5672380.6600171924</v>
      </c>
      <c r="P73" s="368">
        <f t="shared" ref="P73:P136" si="13">O73/D73</f>
        <v>-176.08433165757722</v>
      </c>
      <c r="Q73" s="350">
        <v>200562827.74000001</v>
      </c>
      <c r="R73" s="350">
        <v>132525978.96529175</v>
      </c>
      <c r="S73" s="350">
        <v>6386025.5976</v>
      </c>
      <c r="T73" s="350">
        <v>39775077.695856892</v>
      </c>
      <c r="U73" s="350">
        <v>14289235.392907856</v>
      </c>
      <c r="V73" s="350">
        <v>4516158.1807000004</v>
      </c>
      <c r="W73" s="368">
        <f t="shared" ref="W73:W136" si="14">R73+S73+T73+U73+V73-Q73</f>
        <v>-3070351.907643497</v>
      </c>
      <c r="X73" s="368">
        <f t="shared" si="9"/>
        <v>-95.311104105156048</v>
      </c>
      <c r="Y73" s="366">
        <f t="shared" si="11"/>
        <v>-2602028.7523736954</v>
      </c>
      <c r="Z73" s="366">
        <f t="shared" si="10"/>
        <v>-80.773227552421162</v>
      </c>
    </row>
    <row r="74" spans="1:26" s="351" customFormat="1" ht="15" x14ac:dyDescent="0.2">
      <c r="A74" s="350">
        <v>213</v>
      </c>
      <c r="B74" s="350" t="s">
        <v>86</v>
      </c>
      <c r="C74" s="350">
        <v>10</v>
      </c>
      <c r="D74" s="350">
        <v>5312</v>
      </c>
      <c r="E74" s="350">
        <v>12799868.603781078</v>
      </c>
      <c r="F74" s="350">
        <v>6821621.3983216304</v>
      </c>
      <c r="G74" s="350">
        <v>2036216.6579999998</v>
      </c>
      <c r="H74" s="350">
        <v>2111487.9701999999</v>
      </c>
      <c r="I74" s="350">
        <v>1560184.7463055786</v>
      </c>
      <c r="J74" s="350">
        <v>1115250.7394883558</v>
      </c>
      <c r="K74" s="350">
        <v>-161005.98566674531</v>
      </c>
      <c r="L74" s="350">
        <v>-475025</v>
      </c>
      <c r="M74" s="350">
        <v>176000</v>
      </c>
      <c r="N74" s="350">
        <v>44131.039388935176</v>
      </c>
      <c r="O74" s="368">
        <f t="shared" si="12"/>
        <v>428992.96225667931</v>
      </c>
      <c r="P74" s="368">
        <f t="shared" si="13"/>
        <v>80.759217292296555</v>
      </c>
      <c r="Q74" s="350">
        <v>40431747</v>
      </c>
      <c r="R74" s="350">
        <v>15721596.312142922</v>
      </c>
      <c r="S74" s="350">
        <v>3167231.9553</v>
      </c>
      <c r="T74" s="350">
        <v>16543475.147326972</v>
      </c>
      <c r="U74" s="350">
        <v>3719511.9257530514</v>
      </c>
      <c r="V74" s="350">
        <v>1737191.6579999998</v>
      </c>
      <c r="W74" s="368">
        <f t="shared" si="14"/>
        <v>457259.99852294475</v>
      </c>
      <c r="X74" s="368">
        <f t="shared" si="9"/>
        <v>86.080572011096521</v>
      </c>
      <c r="Y74" s="366">
        <f t="shared" si="11"/>
        <v>-28267.036266265437</v>
      </c>
      <c r="Z74" s="366">
        <f t="shared" si="10"/>
        <v>-5.3213547187999692</v>
      </c>
    </row>
    <row r="75" spans="1:26" s="351" customFormat="1" ht="15" x14ac:dyDescent="0.2">
      <c r="A75" s="350">
        <v>214</v>
      </c>
      <c r="B75" s="350" t="s">
        <v>87</v>
      </c>
      <c r="C75" s="350">
        <v>4</v>
      </c>
      <c r="D75" s="350">
        <v>12758</v>
      </c>
      <c r="E75" s="350">
        <v>33507566.111966133</v>
      </c>
      <c r="F75" s="350">
        <v>18290124.244339865</v>
      </c>
      <c r="G75" s="350">
        <v>4361617.8854999999</v>
      </c>
      <c r="H75" s="350">
        <v>2877462.5619999999</v>
      </c>
      <c r="I75" s="350">
        <v>7434085.0983424801</v>
      </c>
      <c r="J75" s="350">
        <v>2590154.3144219834</v>
      </c>
      <c r="K75" s="350">
        <v>126260.99377675727</v>
      </c>
      <c r="L75" s="350">
        <v>-568649</v>
      </c>
      <c r="M75" s="350">
        <v>601094.24</v>
      </c>
      <c r="N75" s="350">
        <v>108660.22691421876</v>
      </c>
      <c r="O75" s="368">
        <f t="shared" si="12"/>
        <v>2313244.4533291757</v>
      </c>
      <c r="P75" s="368">
        <f t="shared" si="13"/>
        <v>181.31716988001062</v>
      </c>
      <c r="Q75" s="350">
        <v>85469391.230000004</v>
      </c>
      <c r="R75" s="350">
        <v>41364540.390413553</v>
      </c>
      <c r="S75" s="350">
        <v>4316193.8430000003</v>
      </c>
      <c r="T75" s="350">
        <v>29778853.751341052</v>
      </c>
      <c r="U75" s="350">
        <v>8638514.6594506036</v>
      </c>
      <c r="V75" s="350">
        <v>4394063.1255000001</v>
      </c>
      <c r="W75" s="368">
        <f t="shared" si="14"/>
        <v>3022774.539705202</v>
      </c>
      <c r="X75" s="368">
        <f t="shared" si="9"/>
        <v>236.93169303223092</v>
      </c>
      <c r="Y75" s="366">
        <f t="shared" si="11"/>
        <v>-709530.08637602627</v>
      </c>
      <c r="Z75" s="366">
        <f t="shared" si="10"/>
        <v>-55.614523152220272</v>
      </c>
    </row>
    <row r="76" spans="1:26" s="351" customFormat="1" ht="15" x14ac:dyDescent="0.2">
      <c r="A76" s="350">
        <v>216</v>
      </c>
      <c r="B76" s="350" t="s">
        <v>88</v>
      </c>
      <c r="C76" s="350">
        <v>13</v>
      </c>
      <c r="D76" s="350">
        <v>1323</v>
      </c>
      <c r="E76" s="350">
        <v>4076921.5619237702</v>
      </c>
      <c r="F76" s="350">
        <v>1537195.5518566335</v>
      </c>
      <c r="G76" s="350">
        <v>542243.85950000002</v>
      </c>
      <c r="H76" s="350">
        <v>483108.9302</v>
      </c>
      <c r="I76" s="350">
        <v>1090019.1246624363</v>
      </c>
      <c r="J76" s="350">
        <v>302678.54239237623</v>
      </c>
      <c r="K76" s="350">
        <v>125303.22712297506</v>
      </c>
      <c r="L76" s="350">
        <v>-350406</v>
      </c>
      <c r="M76" s="350">
        <v>29000</v>
      </c>
      <c r="N76" s="350">
        <v>9779.8870406336173</v>
      </c>
      <c r="O76" s="368">
        <f t="shared" si="12"/>
        <v>-307998.4391487157</v>
      </c>
      <c r="P76" s="368">
        <f t="shared" si="13"/>
        <v>-232.80305302246086</v>
      </c>
      <c r="Q76" s="350">
        <v>11519310</v>
      </c>
      <c r="R76" s="350">
        <v>3501929.6217183489</v>
      </c>
      <c r="S76" s="350">
        <v>724663.39529999997</v>
      </c>
      <c r="T76" s="350">
        <v>5751725.9462710414</v>
      </c>
      <c r="U76" s="350">
        <v>1009473.841384302</v>
      </c>
      <c r="V76" s="350">
        <v>220837.85950000002</v>
      </c>
      <c r="W76" s="368">
        <f t="shared" si="14"/>
        <v>-310679.33582630567</v>
      </c>
      <c r="X76" s="368">
        <f t="shared" si="9"/>
        <v>-234.82942995185613</v>
      </c>
      <c r="Y76" s="366">
        <f t="shared" si="11"/>
        <v>2680.8966775899753</v>
      </c>
      <c r="Z76" s="366">
        <f t="shared" si="10"/>
        <v>2.0263769293952949</v>
      </c>
    </row>
    <row r="77" spans="1:26" s="351" customFormat="1" ht="15" x14ac:dyDescent="0.2">
      <c r="A77" s="350">
        <v>217</v>
      </c>
      <c r="B77" s="350" t="s">
        <v>89</v>
      </c>
      <c r="C77" s="350">
        <v>16</v>
      </c>
      <c r="D77" s="350">
        <v>5426</v>
      </c>
      <c r="E77" s="350">
        <v>14844174.205850303</v>
      </c>
      <c r="F77" s="350">
        <v>7520032.0592405805</v>
      </c>
      <c r="G77" s="350">
        <v>1864873.9125000001</v>
      </c>
      <c r="H77" s="350">
        <v>797774.19260000007</v>
      </c>
      <c r="I77" s="350">
        <v>5285395.8624997651</v>
      </c>
      <c r="J77" s="350">
        <v>1037542.2088419409</v>
      </c>
      <c r="K77" s="350">
        <v>-571863.76021341304</v>
      </c>
      <c r="L77" s="350">
        <v>40606</v>
      </c>
      <c r="M77" s="350">
        <v>37287</v>
      </c>
      <c r="N77" s="350">
        <v>44580.954979269307</v>
      </c>
      <c r="O77" s="368">
        <f t="shared" si="12"/>
        <v>1212054.2245978415</v>
      </c>
      <c r="P77" s="368">
        <f t="shared" si="13"/>
        <v>223.37895772168108</v>
      </c>
      <c r="Q77" s="350">
        <v>37150411</v>
      </c>
      <c r="R77" s="350">
        <v>17178362.335671484</v>
      </c>
      <c r="S77" s="350">
        <v>1196661.2889</v>
      </c>
      <c r="T77" s="350">
        <v>13782247.25531942</v>
      </c>
      <c r="U77" s="350">
        <v>3460343.4748944691</v>
      </c>
      <c r="V77" s="350">
        <v>1942766.9125000001</v>
      </c>
      <c r="W77" s="368">
        <f t="shared" si="14"/>
        <v>409970.26728537679</v>
      </c>
      <c r="X77" s="368">
        <f t="shared" si="9"/>
        <v>75.556628692476366</v>
      </c>
      <c r="Y77" s="366">
        <f t="shared" si="11"/>
        <v>802083.95731246471</v>
      </c>
      <c r="Z77" s="366">
        <f t="shared" si="10"/>
        <v>147.8223290292047</v>
      </c>
    </row>
    <row r="78" spans="1:26" s="351" customFormat="1" ht="15" x14ac:dyDescent="0.2">
      <c r="A78" s="350">
        <v>218</v>
      </c>
      <c r="B78" s="350" t="s">
        <v>90</v>
      </c>
      <c r="C78" s="350">
        <v>14</v>
      </c>
      <c r="D78" s="350">
        <v>1207</v>
      </c>
      <c r="E78" s="350">
        <v>2877391.5292309448</v>
      </c>
      <c r="F78" s="350">
        <v>1703962.149933358</v>
      </c>
      <c r="G78" s="350">
        <v>299558.80580000003</v>
      </c>
      <c r="H78" s="350">
        <v>290899.71279999998</v>
      </c>
      <c r="I78" s="350">
        <v>571467.88821032445</v>
      </c>
      <c r="J78" s="350">
        <v>326579.6223617614</v>
      </c>
      <c r="K78" s="350">
        <v>434228.63700267102</v>
      </c>
      <c r="L78" s="350">
        <v>-287088</v>
      </c>
      <c r="M78" s="350">
        <v>-20000</v>
      </c>
      <c r="N78" s="350">
        <v>9147.3761009828577</v>
      </c>
      <c r="O78" s="368">
        <f t="shared" si="12"/>
        <v>451364.66297815321</v>
      </c>
      <c r="P78" s="368">
        <f t="shared" si="13"/>
        <v>373.95581025530504</v>
      </c>
      <c r="Q78" s="350">
        <v>9296712</v>
      </c>
      <c r="R78" s="350">
        <v>3622109.8517392799</v>
      </c>
      <c r="S78" s="350">
        <v>436349.56920000003</v>
      </c>
      <c r="T78" s="350">
        <v>4851947.5735246139</v>
      </c>
      <c r="U78" s="350">
        <v>1089187.1729578732</v>
      </c>
      <c r="V78" s="350">
        <v>-7529.194199999969</v>
      </c>
      <c r="W78" s="368">
        <f t="shared" si="14"/>
        <v>695352.97322176769</v>
      </c>
      <c r="X78" s="368">
        <f t="shared" si="9"/>
        <v>576.10022636434769</v>
      </c>
      <c r="Y78" s="366">
        <f t="shared" si="11"/>
        <v>-243988.31024361448</v>
      </c>
      <c r="Z78" s="366">
        <f t="shared" si="10"/>
        <v>-202.14441610904265</v>
      </c>
    </row>
    <row r="79" spans="1:26" s="351" customFormat="1" ht="15" x14ac:dyDescent="0.2">
      <c r="A79" s="350">
        <v>224</v>
      </c>
      <c r="B79" s="350" t="s">
        <v>91</v>
      </c>
      <c r="C79" s="350">
        <v>33</v>
      </c>
      <c r="D79" s="350">
        <v>8696</v>
      </c>
      <c r="E79" s="350">
        <v>19449326.659833342</v>
      </c>
      <c r="F79" s="350">
        <v>13075989.018216453</v>
      </c>
      <c r="G79" s="350">
        <v>2338793.449</v>
      </c>
      <c r="H79" s="350">
        <v>1051534.7194000001</v>
      </c>
      <c r="I79" s="350">
        <v>5332000.9144349797</v>
      </c>
      <c r="J79" s="350">
        <v>1446584.4425065848</v>
      </c>
      <c r="K79" s="350">
        <v>-1674304.7387449942</v>
      </c>
      <c r="L79" s="350">
        <v>-414361</v>
      </c>
      <c r="M79" s="350">
        <v>-202900</v>
      </c>
      <c r="N79" s="350">
        <v>81537.602539717162</v>
      </c>
      <c r="O79" s="368">
        <f t="shared" si="12"/>
        <v>1585547.7475194037</v>
      </c>
      <c r="P79" s="368">
        <f t="shared" si="13"/>
        <v>182.33069773682195</v>
      </c>
      <c r="Q79" s="350">
        <v>56484092</v>
      </c>
      <c r="R79" s="350">
        <v>30944654.733684994</v>
      </c>
      <c r="S79" s="350">
        <v>1577302.0791</v>
      </c>
      <c r="T79" s="350">
        <v>17715187.665632196</v>
      </c>
      <c r="U79" s="350">
        <v>4824554.600143577</v>
      </c>
      <c r="V79" s="350">
        <v>1721532.449</v>
      </c>
      <c r="W79" s="368">
        <f t="shared" si="14"/>
        <v>299139.52756076306</v>
      </c>
      <c r="X79" s="368">
        <f t="shared" si="9"/>
        <v>34.399669682700441</v>
      </c>
      <c r="Y79" s="366">
        <f t="shared" si="11"/>
        <v>1286408.2199586406</v>
      </c>
      <c r="Z79" s="366">
        <f t="shared" si="10"/>
        <v>147.9310280541215</v>
      </c>
    </row>
    <row r="80" spans="1:26" s="351" customFormat="1" ht="15" x14ac:dyDescent="0.2">
      <c r="A80" s="350">
        <v>226</v>
      </c>
      <c r="B80" s="350" t="s">
        <v>92</v>
      </c>
      <c r="C80" s="350">
        <v>13</v>
      </c>
      <c r="D80" s="350">
        <v>3858</v>
      </c>
      <c r="E80" s="350">
        <v>10079112.165598851</v>
      </c>
      <c r="F80" s="350">
        <v>4726438.9838102572</v>
      </c>
      <c r="G80" s="350">
        <v>1218664.0142000003</v>
      </c>
      <c r="H80" s="350">
        <v>1154227.5344</v>
      </c>
      <c r="I80" s="350">
        <v>2619638.7962037851</v>
      </c>
      <c r="J80" s="350">
        <v>812553.4283123624</v>
      </c>
      <c r="K80" s="350">
        <v>666337.46231528232</v>
      </c>
      <c r="L80" s="350">
        <v>82538</v>
      </c>
      <c r="M80" s="350">
        <v>-14830</v>
      </c>
      <c r="N80" s="350">
        <v>29396.578668396189</v>
      </c>
      <c r="O80" s="368">
        <f t="shared" si="12"/>
        <v>1215852.6323112343</v>
      </c>
      <c r="P80" s="368">
        <f t="shared" si="13"/>
        <v>315.1510192615952</v>
      </c>
      <c r="Q80" s="350">
        <v>29061770</v>
      </c>
      <c r="R80" s="350">
        <v>10781031.105820678</v>
      </c>
      <c r="S80" s="350">
        <v>1731341.3016000001</v>
      </c>
      <c r="T80" s="350">
        <v>14209713.416532055</v>
      </c>
      <c r="U80" s="350">
        <v>2709975.4879390644</v>
      </c>
      <c r="V80" s="350">
        <v>1286372.0142000003</v>
      </c>
      <c r="W80" s="368">
        <f t="shared" si="14"/>
        <v>1656663.3260917999</v>
      </c>
      <c r="X80" s="368">
        <f t="shared" si="9"/>
        <v>429.40988234624155</v>
      </c>
      <c r="Y80" s="366">
        <f t="shared" si="11"/>
        <v>-440810.69378056563</v>
      </c>
      <c r="Z80" s="366">
        <f t="shared" si="10"/>
        <v>-114.25886308464635</v>
      </c>
    </row>
    <row r="81" spans="1:26" s="351" customFormat="1" ht="15" x14ac:dyDescent="0.2">
      <c r="A81" s="350">
        <v>230</v>
      </c>
      <c r="B81" s="350" t="s">
        <v>93</v>
      </c>
      <c r="C81" s="350">
        <v>4</v>
      </c>
      <c r="D81" s="350">
        <v>2322</v>
      </c>
      <c r="E81" s="350">
        <v>5698606.0485307127</v>
      </c>
      <c r="F81" s="350">
        <v>2442375.0704843928</v>
      </c>
      <c r="G81" s="350">
        <v>738676.91800000006</v>
      </c>
      <c r="H81" s="350">
        <v>518037.96779999998</v>
      </c>
      <c r="I81" s="350">
        <v>1757495.1564902549</v>
      </c>
      <c r="J81" s="350">
        <v>573248.60695784469</v>
      </c>
      <c r="K81" s="350">
        <v>-401491.69798963703</v>
      </c>
      <c r="L81" s="350">
        <v>-402247</v>
      </c>
      <c r="M81" s="350">
        <v>229780</v>
      </c>
      <c r="N81" s="350">
        <v>16261.718371156911</v>
      </c>
      <c r="O81" s="368">
        <f t="shared" si="12"/>
        <v>-226469.30841670092</v>
      </c>
      <c r="P81" s="368">
        <f t="shared" si="13"/>
        <v>-97.53200190211065</v>
      </c>
      <c r="Q81" s="350">
        <v>16993250</v>
      </c>
      <c r="R81" s="350">
        <v>5851909.9923701324</v>
      </c>
      <c r="S81" s="350">
        <v>777056.95169999998</v>
      </c>
      <c r="T81" s="350">
        <v>7340526.438583523</v>
      </c>
      <c r="U81" s="350">
        <v>1911861.5702323767</v>
      </c>
      <c r="V81" s="350">
        <v>566209.91800000006</v>
      </c>
      <c r="W81" s="368">
        <f t="shared" si="14"/>
        <v>-545685.12911396846</v>
      </c>
      <c r="X81" s="368">
        <f t="shared" si="9"/>
        <v>-235.00651555295801</v>
      </c>
      <c r="Y81" s="366">
        <f t="shared" si="11"/>
        <v>319215.82069726754</v>
      </c>
      <c r="Z81" s="366">
        <f t="shared" si="10"/>
        <v>137.47451365084734</v>
      </c>
    </row>
    <row r="82" spans="1:26" s="351" customFormat="1" ht="15" x14ac:dyDescent="0.2">
      <c r="A82" s="350">
        <v>231</v>
      </c>
      <c r="B82" s="350" t="s">
        <v>94</v>
      </c>
      <c r="C82" s="350">
        <v>15</v>
      </c>
      <c r="D82" s="350">
        <v>1278</v>
      </c>
      <c r="E82" s="350">
        <v>3457714.0923442896</v>
      </c>
      <c r="F82" s="350">
        <v>2524852.0546074505</v>
      </c>
      <c r="G82" s="350">
        <v>847448.62900000007</v>
      </c>
      <c r="H82" s="350">
        <v>678168.17039999994</v>
      </c>
      <c r="I82" s="350">
        <v>153886.59208992781</v>
      </c>
      <c r="J82" s="350">
        <v>220495.56939251628</v>
      </c>
      <c r="K82" s="350">
        <v>-768192.36176672636</v>
      </c>
      <c r="L82" s="350">
        <v>-201438</v>
      </c>
      <c r="M82" s="350">
        <v>-24100</v>
      </c>
      <c r="N82" s="350">
        <v>14543.431846194313</v>
      </c>
      <c r="O82" s="368">
        <f t="shared" si="12"/>
        <v>-12050.006774926558</v>
      </c>
      <c r="P82" s="368">
        <f t="shared" si="13"/>
        <v>-9.428800293369763</v>
      </c>
      <c r="Q82" s="350">
        <v>10612768</v>
      </c>
      <c r="R82" s="350">
        <v>5466685.9194757938</v>
      </c>
      <c r="S82" s="350">
        <v>1017252.2556</v>
      </c>
      <c r="T82" s="350">
        <v>2283077.5725122141</v>
      </c>
      <c r="U82" s="350">
        <v>735382.52062260744</v>
      </c>
      <c r="V82" s="350">
        <v>621910.62900000007</v>
      </c>
      <c r="W82" s="368">
        <f t="shared" si="14"/>
        <v>-488459.10278938338</v>
      </c>
      <c r="X82" s="368">
        <f t="shared" si="9"/>
        <v>-382.20587072721702</v>
      </c>
      <c r="Y82" s="366">
        <f t="shared" si="11"/>
        <v>476409.09601445682</v>
      </c>
      <c r="Z82" s="366">
        <f t="shared" si="10"/>
        <v>372.77707043384726</v>
      </c>
    </row>
    <row r="83" spans="1:26" s="351" customFormat="1" ht="15" x14ac:dyDescent="0.2">
      <c r="A83" s="350">
        <v>232</v>
      </c>
      <c r="B83" s="350" t="s">
        <v>95</v>
      </c>
      <c r="C83" s="350">
        <v>14</v>
      </c>
      <c r="D83" s="350">
        <v>13007</v>
      </c>
      <c r="E83" s="350">
        <v>32952973.44837039</v>
      </c>
      <c r="F83" s="350">
        <v>18520993.484253012</v>
      </c>
      <c r="G83" s="350">
        <v>3798713.4171000007</v>
      </c>
      <c r="H83" s="350">
        <v>3589611.8865999999</v>
      </c>
      <c r="I83" s="350">
        <v>7903063.678815946</v>
      </c>
      <c r="J83" s="350">
        <v>2775171.9073106442</v>
      </c>
      <c r="K83" s="350">
        <v>357686.00280510844</v>
      </c>
      <c r="L83" s="350">
        <v>-589482</v>
      </c>
      <c r="M83" s="350">
        <v>-5500</v>
      </c>
      <c r="N83" s="350">
        <v>107229.34325815397</v>
      </c>
      <c r="O83" s="368">
        <f t="shared" si="12"/>
        <v>3504514.2717724741</v>
      </c>
      <c r="P83" s="368">
        <f t="shared" si="13"/>
        <v>269.43294162931301</v>
      </c>
      <c r="Q83" s="350">
        <v>91942521</v>
      </c>
      <c r="R83" s="350">
        <v>40916535.513173759</v>
      </c>
      <c r="S83" s="350">
        <v>5384417.8298999993</v>
      </c>
      <c r="T83" s="350">
        <v>36579498.937561683</v>
      </c>
      <c r="U83" s="350">
        <v>9255573.3341117036</v>
      </c>
      <c r="V83" s="350">
        <v>3203731.4171000007</v>
      </c>
      <c r="W83" s="368">
        <f t="shared" si="14"/>
        <v>3397236.0318471491</v>
      </c>
      <c r="X83" s="368">
        <f t="shared" si="9"/>
        <v>261.18521041340426</v>
      </c>
      <c r="Y83" s="366">
        <f t="shared" si="11"/>
        <v>107278.23992532492</v>
      </c>
      <c r="Z83" s="366">
        <f t="shared" si="10"/>
        <v>8.2477312159087344</v>
      </c>
    </row>
    <row r="84" spans="1:26" s="351" customFormat="1" ht="15" x14ac:dyDescent="0.2">
      <c r="A84" s="350">
        <v>233</v>
      </c>
      <c r="B84" s="350" t="s">
        <v>96</v>
      </c>
      <c r="C84" s="350">
        <v>14</v>
      </c>
      <c r="D84" s="350">
        <v>15514</v>
      </c>
      <c r="E84" s="350">
        <v>43067861.011139855</v>
      </c>
      <c r="F84" s="350">
        <v>21895298.271247085</v>
      </c>
      <c r="G84" s="350">
        <v>4206886.8499999996</v>
      </c>
      <c r="H84" s="350">
        <v>2877537.2357999999</v>
      </c>
      <c r="I84" s="350">
        <v>10789894.860651322</v>
      </c>
      <c r="J84" s="350">
        <v>3306874.487345282</v>
      </c>
      <c r="K84" s="350">
        <v>2261003.4328935547</v>
      </c>
      <c r="L84" s="350">
        <v>-707248</v>
      </c>
      <c r="M84" s="350">
        <v>-44300</v>
      </c>
      <c r="N84" s="350">
        <v>128242.47291566781</v>
      </c>
      <c r="O84" s="368">
        <f t="shared" si="12"/>
        <v>1646328.5997130498</v>
      </c>
      <c r="P84" s="368">
        <f t="shared" si="13"/>
        <v>106.11889904041833</v>
      </c>
      <c r="Q84" s="350">
        <v>112508360</v>
      </c>
      <c r="R84" s="350">
        <v>49387323.691500425</v>
      </c>
      <c r="S84" s="350">
        <v>4316305.8536999999</v>
      </c>
      <c r="T84" s="350">
        <v>46533851.115028784</v>
      </c>
      <c r="U84" s="350">
        <v>11028873.290227223</v>
      </c>
      <c r="V84" s="350">
        <v>3455338.8499999996</v>
      </c>
      <c r="W84" s="368">
        <f t="shared" si="14"/>
        <v>2213332.8004564196</v>
      </c>
      <c r="X84" s="368">
        <f t="shared" si="9"/>
        <v>142.66680420629234</v>
      </c>
      <c r="Y84" s="366">
        <f t="shared" si="11"/>
        <v>-567004.20074336976</v>
      </c>
      <c r="Z84" s="366">
        <f t="shared" si="10"/>
        <v>-36.547905165874035</v>
      </c>
    </row>
    <row r="85" spans="1:26" s="351" customFormat="1" ht="15" x14ac:dyDescent="0.2">
      <c r="A85" s="350">
        <v>235</v>
      </c>
      <c r="B85" s="350" t="s">
        <v>97</v>
      </c>
      <c r="C85" s="350">
        <v>33</v>
      </c>
      <c r="D85" s="350">
        <v>10178</v>
      </c>
      <c r="E85" s="350">
        <v>41927449.686034277</v>
      </c>
      <c r="F85" s="350">
        <v>17325845.435380146</v>
      </c>
      <c r="G85" s="350">
        <v>4745738.344800001</v>
      </c>
      <c r="H85" s="350">
        <v>1405788.0436</v>
      </c>
      <c r="I85" s="350">
        <v>5293279.8363353834</v>
      </c>
      <c r="J85" s="350">
        <v>623644.93774711527</v>
      </c>
      <c r="K85" s="350">
        <v>8038902.0818206035</v>
      </c>
      <c r="L85" s="350">
        <v>2808288</v>
      </c>
      <c r="M85" s="350">
        <v>150000</v>
      </c>
      <c r="N85" s="350">
        <v>227821.98130478151</v>
      </c>
      <c r="O85" s="368">
        <f t="shared" si="12"/>
        <v>-1308141.0250462443</v>
      </c>
      <c r="P85" s="368">
        <f t="shared" si="13"/>
        <v>-128.52633376363178</v>
      </c>
      <c r="Q85" s="350">
        <v>78465711</v>
      </c>
      <c r="R85" s="350">
        <v>68018332.901793808</v>
      </c>
      <c r="S85" s="350">
        <v>2108682.0653999997</v>
      </c>
      <c r="T85" s="350">
        <v>-858258.26413816959</v>
      </c>
      <c r="U85" s="350">
        <v>2079940.1437295652</v>
      </c>
      <c r="V85" s="350">
        <v>7704026.344800001</v>
      </c>
      <c r="W85" s="368">
        <f t="shared" si="14"/>
        <v>587012.19158521295</v>
      </c>
      <c r="X85" s="368">
        <f t="shared" si="9"/>
        <v>57.674611081274605</v>
      </c>
      <c r="Y85" s="366">
        <f t="shared" si="11"/>
        <v>-1895153.2166314572</v>
      </c>
      <c r="Z85" s="366">
        <f t="shared" si="10"/>
        <v>-186.20094484490639</v>
      </c>
    </row>
    <row r="86" spans="1:26" s="351" customFormat="1" ht="15" x14ac:dyDescent="0.2">
      <c r="A86" s="350">
        <v>236</v>
      </c>
      <c r="B86" s="350" t="s">
        <v>98</v>
      </c>
      <c r="C86" s="350">
        <v>16</v>
      </c>
      <c r="D86" s="350">
        <v>4228</v>
      </c>
      <c r="E86" s="350">
        <v>12141204.81135265</v>
      </c>
      <c r="F86" s="350">
        <v>6095272.5526159061</v>
      </c>
      <c r="G86" s="350">
        <v>1141137.6890000002</v>
      </c>
      <c r="H86" s="350">
        <v>611171.88280000002</v>
      </c>
      <c r="I86" s="350">
        <v>4230420.0781471999</v>
      </c>
      <c r="J86" s="350">
        <v>852891.37138425629</v>
      </c>
      <c r="K86" s="350">
        <v>-174884.60934423775</v>
      </c>
      <c r="L86" s="350">
        <v>791784</v>
      </c>
      <c r="M86" s="350">
        <v>-174300</v>
      </c>
      <c r="N86" s="350">
        <v>33867.384287306057</v>
      </c>
      <c r="O86" s="368">
        <f t="shared" si="12"/>
        <v>1266155.5375377797</v>
      </c>
      <c r="P86" s="368">
        <f t="shared" si="13"/>
        <v>299.4691432208561</v>
      </c>
      <c r="Q86" s="350">
        <v>28753700</v>
      </c>
      <c r="R86" s="350">
        <v>13429981.570837941</v>
      </c>
      <c r="S86" s="350">
        <v>916757.82420000003</v>
      </c>
      <c r="T86" s="350">
        <v>10582026.819080867</v>
      </c>
      <c r="U86" s="350">
        <v>2844507.9791572182</v>
      </c>
      <c r="V86" s="350">
        <v>1758621.6890000002</v>
      </c>
      <c r="W86" s="368">
        <f t="shared" si="14"/>
        <v>778195.88227602467</v>
      </c>
      <c r="X86" s="368">
        <f t="shared" si="9"/>
        <v>184.05768265752712</v>
      </c>
      <c r="Y86" s="366">
        <f t="shared" si="11"/>
        <v>487959.65526175499</v>
      </c>
      <c r="Z86" s="366">
        <f t="shared" si="10"/>
        <v>115.411460563329</v>
      </c>
    </row>
    <row r="87" spans="1:26" s="351" customFormat="1" ht="15" x14ac:dyDescent="0.2">
      <c r="A87" s="350">
        <v>239</v>
      </c>
      <c r="B87" s="350" t="s">
        <v>99</v>
      </c>
      <c r="C87" s="350">
        <v>11</v>
      </c>
      <c r="D87" s="350">
        <v>2155</v>
      </c>
      <c r="E87" s="350">
        <v>4584320.5479498319</v>
      </c>
      <c r="F87" s="350">
        <v>2507767.7321862462</v>
      </c>
      <c r="G87" s="350">
        <v>514825.92050000007</v>
      </c>
      <c r="H87" s="350">
        <v>699119.97199999995</v>
      </c>
      <c r="I87" s="350">
        <v>1142644.8151471829</v>
      </c>
      <c r="J87" s="350">
        <v>457325.71316834074</v>
      </c>
      <c r="K87" s="350">
        <v>66499.639230492525</v>
      </c>
      <c r="L87" s="350">
        <v>-468504</v>
      </c>
      <c r="M87" s="350">
        <v>152200</v>
      </c>
      <c r="N87" s="350">
        <v>17734.896038565239</v>
      </c>
      <c r="O87" s="368">
        <f t="shared" si="12"/>
        <v>505294.14032099489</v>
      </c>
      <c r="P87" s="368">
        <f t="shared" si="13"/>
        <v>234.47523912807188</v>
      </c>
      <c r="Q87" s="350">
        <v>16328288</v>
      </c>
      <c r="R87" s="350">
        <v>6159102.4023365276</v>
      </c>
      <c r="S87" s="350">
        <v>1048679.9579999999</v>
      </c>
      <c r="T87" s="350">
        <v>7519848.4045848232</v>
      </c>
      <c r="U87" s="350">
        <v>1525243.0541884638</v>
      </c>
      <c r="V87" s="350">
        <v>198521.92050000007</v>
      </c>
      <c r="W87" s="368">
        <f t="shared" si="14"/>
        <v>123107.73960981518</v>
      </c>
      <c r="X87" s="368">
        <f t="shared" si="9"/>
        <v>57.126561303858551</v>
      </c>
      <c r="Y87" s="366">
        <f t="shared" si="11"/>
        <v>382186.40071117971</v>
      </c>
      <c r="Z87" s="366">
        <f t="shared" si="10"/>
        <v>177.34867782421333</v>
      </c>
    </row>
    <row r="88" spans="1:26" s="351" customFormat="1" ht="15" x14ac:dyDescent="0.2">
      <c r="A88" s="350">
        <v>240</v>
      </c>
      <c r="B88" s="350" t="s">
        <v>100</v>
      </c>
      <c r="C88" s="350">
        <v>19</v>
      </c>
      <c r="D88" s="350">
        <v>20437</v>
      </c>
      <c r="E88" s="350">
        <v>44759807.605351076</v>
      </c>
      <c r="F88" s="350">
        <v>34428038.483540893</v>
      </c>
      <c r="G88" s="350">
        <v>6853163.1804</v>
      </c>
      <c r="H88" s="350">
        <v>3175112.4922000002</v>
      </c>
      <c r="I88" s="350">
        <v>6665522.537387928</v>
      </c>
      <c r="J88" s="350">
        <v>3184813.843092137</v>
      </c>
      <c r="K88" s="350">
        <v>-7270141.3799906326</v>
      </c>
      <c r="L88" s="350">
        <v>1211424</v>
      </c>
      <c r="M88" s="350">
        <v>1474000</v>
      </c>
      <c r="N88" s="350">
        <v>210625.14709499295</v>
      </c>
      <c r="O88" s="368">
        <f t="shared" si="12"/>
        <v>5172750.698374249</v>
      </c>
      <c r="P88" s="368">
        <f t="shared" si="13"/>
        <v>253.10714382611189</v>
      </c>
      <c r="Q88" s="350">
        <v>148620000</v>
      </c>
      <c r="R88" s="350">
        <v>80356352.848171473</v>
      </c>
      <c r="S88" s="350">
        <v>4762668.7383000003</v>
      </c>
      <c r="T88" s="350">
        <v>43919431.234061748</v>
      </c>
      <c r="U88" s="350">
        <v>10621784.54696133</v>
      </c>
      <c r="V88" s="350">
        <v>9538587.180399999</v>
      </c>
      <c r="W88" s="368">
        <f t="shared" si="14"/>
        <v>578824.54789453745</v>
      </c>
      <c r="X88" s="368">
        <f t="shared" si="9"/>
        <v>28.322383319202302</v>
      </c>
      <c r="Y88" s="366">
        <f t="shared" si="11"/>
        <v>4593926.1504797116</v>
      </c>
      <c r="Z88" s="366">
        <f t="shared" si="10"/>
        <v>224.78476050690961</v>
      </c>
    </row>
    <row r="89" spans="1:26" s="351" customFormat="1" ht="15" x14ac:dyDescent="0.2">
      <c r="A89" s="350">
        <v>241</v>
      </c>
      <c r="B89" s="350" t="s">
        <v>101</v>
      </c>
      <c r="C89" s="350">
        <v>19</v>
      </c>
      <c r="D89" s="350">
        <v>7984</v>
      </c>
      <c r="E89" s="350">
        <v>21161801.516089018</v>
      </c>
      <c r="F89" s="350">
        <v>13898146.794420227</v>
      </c>
      <c r="G89" s="350">
        <v>3988821.7726000003</v>
      </c>
      <c r="H89" s="350">
        <v>1131390.0967999999</v>
      </c>
      <c r="I89" s="350">
        <v>3994292.1343114018</v>
      </c>
      <c r="J89" s="350">
        <v>1176150.4663062114</v>
      </c>
      <c r="K89" s="350">
        <v>-1000612.1863359695</v>
      </c>
      <c r="L89" s="350">
        <v>-357449</v>
      </c>
      <c r="M89" s="350">
        <v>-22200</v>
      </c>
      <c r="N89" s="350">
        <v>89525.390882184685</v>
      </c>
      <c r="O89" s="368">
        <f t="shared" si="12"/>
        <v>1736263.9528950341</v>
      </c>
      <c r="P89" s="368">
        <f t="shared" si="13"/>
        <v>217.46792997182291</v>
      </c>
      <c r="Q89" s="350">
        <v>54431200</v>
      </c>
      <c r="R89" s="350">
        <v>33528885.781574626</v>
      </c>
      <c r="S89" s="350">
        <v>1697085.1451999999</v>
      </c>
      <c r="T89" s="350">
        <v>12665617.271247588</v>
      </c>
      <c r="U89" s="350">
        <v>3922620.7443834133</v>
      </c>
      <c r="V89" s="350">
        <v>3609172.7726000003</v>
      </c>
      <c r="W89" s="368">
        <f t="shared" si="14"/>
        <v>992181.71500562876</v>
      </c>
      <c r="X89" s="368">
        <f t="shared" si="9"/>
        <v>124.27125688948256</v>
      </c>
      <c r="Y89" s="366">
        <f t="shared" si="11"/>
        <v>744082.23788940534</v>
      </c>
      <c r="Z89" s="366">
        <f t="shared" si="10"/>
        <v>93.196673082340354</v>
      </c>
    </row>
    <row r="90" spans="1:26" s="351" customFormat="1" ht="15" x14ac:dyDescent="0.2">
      <c r="A90" s="350">
        <v>244</v>
      </c>
      <c r="B90" s="350" t="s">
        <v>102</v>
      </c>
      <c r="C90" s="350">
        <v>17</v>
      </c>
      <c r="D90" s="350">
        <v>18796</v>
      </c>
      <c r="E90" s="350">
        <v>58202297.756408095</v>
      </c>
      <c r="F90" s="350">
        <v>28531217.103797998</v>
      </c>
      <c r="G90" s="350">
        <v>4629853.5709999995</v>
      </c>
      <c r="H90" s="350">
        <v>3294328.1517999996</v>
      </c>
      <c r="I90" s="350">
        <v>20165479.558963556</v>
      </c>
      <c r="J90" s="350">
        <v>2114879.8548179176</v>
      </c>
      <c r="K90" s="350">
        <v>-451085.92769278958</v>
      </c>
      <c r="L90" s="350">
        <v>-90146</v>
      </c>
      <c r="M90" s="350">
        <v>-244000</v>
      </c>
      <c r="N90" s="350">
        <v>200288.00945711226</v>
      </c>
      <c r="O90" s="368">
        <f t="shared" si="12"/>
        <v>-51483.434264302254</v>
      </c>
      <c r="P90" s="368">
        <f t="shared" si="13"/>
        <v>-2.7390633254044614</v>
      </c>
      <c r="Q90" s="350">
        <v>116530620</v>
      </c>
      <c r="R90" s="350">
        <v>72067922.444747731</v>
      </c>
      <c r="S90" s="350">
        <v>4941492.2276999997</v>
      </c>
      <c r="T90" s="350">
        <v>26729821.038580388</v>
      </c>
      <c r="U90" s="350">
        <v>7053410.1103927214</v>
      </c>
      <c r="V90" s="350">
        <v>4295707.5709999995</v>
      </c>
      <c r="W90" s="368">
        <f t="shared" si="14"/>
        <v>-1442266.6075791717</v>
      </c>
      <c r="X90" s="368">
        <f t="shared" si="9"/>
        <v>-76.73263500634026</v>
      </c>
      <c r="Y90" s="366">
        <f t="shared" si="11"/>
        <v>1390783.1733148694</v>
      </c>
      <c r="Z90" s="366">
        <f t="shared" si="10"/>
        <v>73.993571680935801</v>
      </c>
    </row>
    <row r="91" spans="1:26" s="351" customFormat="1" ht="15" x14ac:dyDescent="0.2">
      <c r="A91" s="350">
        <v>245</v>
      </c>
      <c r="B91" s="350" t="s">
        <v>103</v>
      </c>
      <c r="C91" s="350">
        <v>32</v>
      </c>
      <c r="D91" s="350">
        <v>37105</v>
      </c>
      <c r="E91" s="350">
        <v>87796475.217657715</v>
      </c>
      <c r="F91" s="350">
        <v>53871516.519807629</v>
      </c>
      <c r="G91" s="350">
        <v>14140881.9802</v>
      </c>
      <c r="H91" s="350">
        <v>6983200.6364000002</v>
      </c>
      <c r="I91" s="350">
        <v>14299850.598476008</v>
      </c>
      <c r="J91" s="350">
        <v>4583843.522081377</v>
      </c>
      <c r="K91" s="350">
        <v>-1720497.251842746</v>
      </c>
      <c r="L91" s="350">
        <v>-3828544</v>
      </c>
      <c r="M91" s="350">
        <v>300000</v>
      </c>
      <c r="N91" s="350">
        <v>452210.39546857227</v>
      </c>
      <c r="O91" s="368">
        <f t="shared" si="12"/>
        <v>1285987.1829331219</v>
      </c>
      <c r="P91" s="368">
        <f t="shared" si="13"/>
        <v>34.658056405689848</v>
      </c>
      <c r="Q91" s="350">
        <v>217203635.19999999</v>
      </c>
      <c r="R91" s="350">
        <v>152396085.38306424</v>
      </c>
      <c r="S91" s="350">
        <v>10474800.954600001</v>
      </c>
      <c r="T91" s="350">
        <v>29588950.439226996</v>
      </c>
      <c r="U91" s="350">
        <v>15287737.584455168</v>
      </c>
      <c r="V91" s="350">
        <v>10612337.9802</v>
      </c>
      <c r="W91" s="368">
        <f t="shared" si="14"/>
        <v>1156277.1415463984</v>
      </c>
      <c r="X91" s="368">
        <f t="shared" si="9"/>
        <v>31.162300001250461</v>
      </c>
      <c r="Y91" s="366">
        <f t="shared" si="11"/>
        <v>129710.04138672352</v>
      </c>
      <c r="Z91" s="366">
        <f t="shared" si="10"/>
        <v>3.4957564044393887</v>
      </c>
    </row>
    <row r="92" spans="1:26" s="351" customFormat="1" ht="15" x14ac:dyDescent="0.2">
      <c r="A92" s="350">
        <v>249</v>
      </c>
      <c r="B92" s="350" t="s">
        <v>104</v>
      </c>
      <c r="C92" s="350">
        <v>13</v>
      </c>
      <c r="D92" s="350">
        <v>9486</v>
      </c>
      <c r="E92" s="350">
        <v>27175909.18739792</v>
      </c>
      <c r="F92" s="350">
        <v>14034525.731163049</v>
      </c>
      <c r="G92" s="350">
        <v>2892851.0474</v>
      </c>
      <c r="H92" s="350">
        <v>2234128.1669999999</v>
      </c>
      <c r="I92" s="350">
        <v>3879565.6477277661</v>
      </c>
      <c r="J92" s="350">
        <v>1685669.250282458</v>
      </c>
      <c r="K92" s="350">
        <v>526304.52412093838</v>
      </c>
      <c r="L92" s="350">
        <v>-9609</v>
      </c>
      <c r="M92" s="350">
        <v>30500</v>
      </c>
      <c r="N92" s="350">
        <v>85206.90240865096</v>
      </c>
      <c r="O92" s="368">
        <f t="shared" si="12"/>
        <v>-1816766.9172950573</v>
      </c>
      <c r="P92" s="368">
        <f t="shared" si="13"/>
        <v>-191.52086414664319</v>
      </c>
      <c r="Q92" s="350">
        <v>70367420</v>
      </c>
      <c r="R92" s="350">
        <v>32139668.520067666</v>
      </c>
      <c r="S92" s="350">
        <v>3351192.2505000001</v>
      </c>
      <c r="T92" s="350">
        <v>25472044.463345163</v>
      </c>
      <c r="U92" s="350">
        <v>5621934.7428339198</v>
      </c>
      <c r="V92" s="350">
        <v>2913742.0474</v>
      </c>
      <c r="W92" s="368">
        <f t="shared" si="14"/>
        <v>-868837.97585324943</v>
      </c>
      <c r="X92" s="368">
        <f t="shared" si="9"/>
        <v>-91.591606140970839</v>
      </c>
      <c r="Y92" s="366">
        <f t="shared" si="11"/>
        <v>-947928.9414418079</v>
      </c>
      <c r="Z92" s="366">
        <f t="shared" si="10"/>
        <v>-99.929258005672352</v>
      </c>
    </row>
    <row r="93" spans="1:26" s="351" customFormat="1" ht="15" x14ac:dyDescent="0.2">
      <c r="A93" s="350">
        <v>250</v>
      </c>
      <c r="B93" s="350" t="s">
        <v>105</v>
      </c>
      <c r="C93" s="350">
        <v>6</v>
      </c>
      <c r="D93" s="350">
        <v>1822</v>
      </c>
      <c r="E93" s="350">
        <v>4412116.2753370684</v>
      </c>
      <c r="F93" s="350">
        <v>2199189.8401313382</v>
      </c>
      <c r="G93" s="350">
        <v>549671.73250000004</v>
      </c>
      <c r="H93" s="350">
        <v>604921.01579999994</v>
      </c>
      <c r="I93" s="350">
        <v>936087.96838156658</v>
      </c>
      <c r="J93" s="350">
        <v>441410.93867513537</v>
      </c>
      <c r="K93" s="350">
        <v>234900.40402432714</v>
      </c>
      <c r="L93" s="350">
        <v>-375211</v>
      </c>
      <c r="M93" s="350">
        <v>-16880</v>
      </c>
      <c r="N93" s="350">
        <v>13519.287058006266</v>
      </c>
      <c r="O93" s="368">
        <f t="shared" si="12"/>
        <v>175493.911233305</v>
      </c>
      <c r="P93" s="368">
        <f t="shared" si="13"/>
        <v>96.319380479311192</v>
      </c>
      <c r="Q93" s="350">
        <v>13387356</v>
      </c>
      <c r="R93" s="350">
        <v>4946605.870989711</v>
      </c>
      <c r="S93" s="350">
        <v>907381.52370000002</v>
      </c>
      <c r="T93" s="350">
        <v>6168227.0906002987</v>
      </c>
      <c r="U93" s="350">
        <v>1472165.1306084224</v>
      </c>
      <c r="V93" s="350">
        <v>157580.73250000004</v>
      </c>
      <c r="W93" s="368">
        <f t="shared" si="14"/>
        <v>264604.34839843214</v>
      </c>
      <c r="X93" s="368">
        <f t="shared" si="9"/>
        <v>145.22741404963344</v>
      </c>
      <c r="Y93" s="366">
        <f t="shared" si="11"/>
        <v>-89110.437165127136</v>
      </c>
      <c r="Z93" s="366">
        <f t="shared" si="10"/>
        <v>-48.908033570322246</v>
      </c>
    </row>
    <row r="94" spans="1:26" s="351" customFormat="1" ht="15" x14ac:dyDescent="0.2">
      <c r="A94" s="350">
        <v>256</v>
      </c>
      <c r="B94" s="350" t="s">
        <v>106</v>
      </c>
      <c r="C94" s="350">
        <v>13</v>
      </c>
      <c r="D94" s="350">
        <v>1597</v>
      </c>
      <c r="E94" s="350">
        <v>5354347.7084504496</v>
      </c>
      <c r="F94" s="350">
        <v>1785926.9706906036</v>
      </c>
      <c r="G94" s="350">
        <v>454480.93499999994</v>
      </c>
      <c r="H94" s="350">
        <v>525460.90300000005</v>
      </c>
      <c r="I94" s="350">
        <v>2079808.3068666116</v>
      </c>
      <c r="J94" s="350">
        <v>327873.00418790011</v>
      </c>
      <c r="K94" s="350">
        <v>-39902.216606268856</v>
      </c>
      <c r="L94" s="350">
        <v>252937</v>
      </c>
      <c r="M94" s="350">
        <v>34147</v>
      </c>
      <c r="N94" s="350">
        <v>11426.256488543344</v>
      </c>
      <c r="O94" s="368">
        <f t="shared" si="12"/>
        <v>77810.451176939532</v>
      </c>
      <c r="P94" s="368">
        <f t="shared" si="13"/>
        <v>48.7228873994612</v>
      </c>
      <c r="Q94" s="350">
        <v>13353748</v>
      </c>
      <c r="R94" s="350">
        <v>4100896.9142425908</v>
      </c>
      <c r="S94" s="350">
        <v>788191.35450000002</v>
      </c>
      <c r="T94" s="350">
        <v>6464316.5852313172</v>
      </c>
      <c r="U94" s="350">
        <v>1093500.7761293733</v>
      </c>
      <c r="V94" s="350">
        <v>741564.93499999994</v>
      </c>
      <c r="W94" s="368">
        <f t="shared" si="14"/>
        <v>-165277.43489671685</v>
      </c>
      <c r="X94" s="368">
        <f t="shared" si="9"/>
        <v>-103.49244514509509</v>
      </c>
      <c r="Y94" s="366">
        <f t="shared" si="11"/>
        <v>243087.88607365638</v>
      </c>
      <c r="Z94" s="366">
        <f t="shared" si="10"/>
        <v>152.21533254455628</v>
      </c>
    </row>
    <row r="95" spans="1:26" s="351" customFormat="1" ht="15" x14ac:dyDescent="0.2">
      <c r="A95" s="350">
        <v>257</v>
      </c>
      <c r="B95" s="350" t="s">
        <v>107</v>
      </c>
      <c r="C95" s="350">
        <v>33</v>
      </c>
      <c r="D95" s="350">
        <v>40082</v>
      </c>
      <c r="E95" s="350">
        <v>128208067.89399664</v>
      </c>
      <c r="F95" s="350">
        <v>70721387.840203196</v>
      </c>
      <c r="G95" s="350">
        <v>12689763.547700001</v>
      </c>
      <c r="H95" s="350">
        <v>5049142.6804</v>
      </c>
      <c r="I95" s="350">
        <v>26485476.672862407</v>
      </c>
      <c r="J95" s="350">
        <v>4334727.21574522</v>
      </c>
      <c r="K95" s="350">
        <v>4828326.396470353</v>
      </c>
      <c r="L95" s="350">
        <v>-2548784</v>
      </c>
      <c r="M95" s="350">
        <v>-809029</v>
      </c>
      <c r="N95" s="350">
        <v>555918.54822536383</v>
      </c>
      <c r="O95" s="368">
        <f t="shared" si="12"/>
        <v>-6901137.9923900962</v>
      </c>
      <c r="P95" s="368">
        <f t="shared" si="13"/>
        <v>-172.17549005513936</v>
      </c>
      <c r="Q95" s="350">
        <v>252202467</v>
      </c>
      <c r="R95" s="350">
        <v>193608972.51225895</v>
      </c>
      <c r="S95" s="350">
        <v>7573714.0206000004</v>
      </c>
      <c r="T95" s="350">
        <v>23721589.443564653</v>
      </c>
      <c r="U95" s="350">
        <v>14456901.038458366</v>
      </c>
      <c r="V95" s="350">
        <v>9331950.5477000009</v>
      </c>
      <c r="W95" s="368">
        <f t="shared" si="14"/>
        <v>-3509339.4374180436</v>
      </c>
      <c r="X95" s="368">
        <f t="shared" si="9"/>
        <v>-87.554000234969408</v>
      </c>
      <c r="Y95" s="366">
        <f t="shared" si="11"/>
        <v>-3391798.5549720526</v>
      </c>
      <c r="Z95" s="366">
        <f t="shared" si="10"/>
        <v>-84.62148982016997</v>
      </c>
    </row>
    <row r="96" spans="1:26" s="351" customFormat="1" ht="15" x14ac:dyDescent="0.2">
      <c r="A96" s="350">
        <v>260</v>
      </c>
      <c r="B96" s="350" t="s">
        <v>108</v>
      </c>
      <c r="C96" s="350">
        <v>12</v>
      </c>
      <c r="D96" s="350">
        <v>9933</v>
      </c>
      <c r="E96" s="350">
        <v>27529459.476737246</v>
      </c>
      <c r="F96" s="350">
        <v>11536292.741615012</v>
      </c>
      <c r="G96" s="350">
        <v>2919330.2420000001</v>
      </c>
      <c r="H96" s="350">
        <v>1984135.3174000001</v>
      </c>
      <c r="I96" s="350">
        <v>5837214.4160801927</v>
      </c>
      <c r="J96" s="350">
        <v>2103577.4837092487</v>
      </c>
      <c r="K96" s="350">
        <v>4288630.8812484732</v>
      </c>
      <c r="L96" s="350">
        <v>-1126957</v>
      </c>
      <c r="M96" s="350">
        <v>365700</v>
      </c>
      <c r="N96" s="350">
        <v>77205.472319339475</v>
      </c>
      <c r="O96" s="368">
        <f t="shared" si="12"/>
        <v>455670.07763502002</v>
      </c>
      <c r="P96" s="368">
        <f t="shared" si="13"/>
        <v>45.874366015807915</v>
      </c>
      <c r="Q96" s="350">
        <v>74888311.790000007</v>
      </c>
      <c r="R96" s="350">
        <v>27961353.492143236</v>
      </c>
      <c r="S96" s="350">
        <v>2976202.9761000001</v>
      </c>
      <c r="T96" s="350">
        <v>38008262.799892984</v>
      </c>
      <c r="U96" s="350">
        <v>7015715.1753978645</v>
      </c>
      <c r="V96" s="350">
        <v>2158073.2420000001</v>
      </c>
      <c r="W96" s="368">
        <f t="shared" si="14"/>
        <v>3231295.8955340683</v>
      </c>
      <c r="X96" s="368">
        <f t="shared" si="9"/>
        <v>325.30916093164888</v>
      </c>
      <c r="Y96" s="366">
        <f t="shared" si="11"/>
        <v>-2775625.8178990483</v>
      </c>
      <c r="Z96" s="366">
        <f t="shared" si="10"/>
        <v>-279.43479491584094</v>
      </c>
    </row>
    <row r="97" spans="1:26" s="351" customFormat="1" ht="15" x14ac:dyDescent="0.2">
      <c r="A97" s="350">
        <v>261</v>
      </c>
      <c r="B97" s="350" t="s">
        <v>109</v>
      </c>
      <c r="C97" s="350">
        <v>19</v>
      </c>
      <c r="D97" s="350">
        <v>6436</v>
      </c>
      <c r="E97" s="350">
        <v>28046189.666104663</v>
      </c>
      <c r="F97" s="350">
        <v>8874648.4337430224</v>
      </c>
      <c r="G97" s="350">
        <v>7822676.2878</v>
      </c>
      <c r="H97" s="350">
        <v>3379412.6559999995</v>
      </c>
      <c r="I97" s="350">
        <v>8054801.9782903288</v>
      </c>
      <c r="J97" s="350">
        <v>1239496.7947645532</v>
      </c>
      <c r="K97" s="350">
        <v>-391404.62765453779</v>
      </c>
      <c r="L97" s="350">
        <v>221131</v>
      </c>
      <c r="M97" s="350">
        <v>2370303</v>
      </c>
      <c r="N97" s="350">
        <v>66273.955644043192</v>
      </c>
      <c r="O97" s="368">
        <f t="shared" si="12"/>
        <v>3591149.8124827482</v>
      </c>
      <c r="P97" s="368">
        <f t="shared" si="13"/>
        <v>557.97852897494533</v>
      </c>
      <c r="Q97" s="350">
        <v>58242853</v>
      </c>
      <c r="R97" s="350">
        <v>22135980.69100469</v>
      </c>
      <c r="S97" s="350">
        <v>5069118.9839999992</v>
      </c>
      <c r="T97" s="350">
        <v>21356553.121707071</v>
      </c>
      <c r="U97" s="350">
        <v>4133889.3101066402</v>
      </c>
      <c r="V97" s="350">
        <v>10414110.287799999</v>
      </c>
      <c r="W97" s="368">
        <f t="shared" si="14"/>
        <v>4866799.3946183994</v>
      </c>
      <c r="X97" s="368">
        <f t="shared" si="9"/>
        <v>756.18387113399615</v>
      </c>
      <c r="Y97" s="366">
        <f t="shared" si="11"/>
        <v>-1275649.5821356513</v>
      </c>
      <c r="Z97" s="366">
        <f t="shared" si="10"/>
        <v>-198.20534215905084</v>
      </c>
    </row>
    <row r="98" spans="1:26" s="351" customFormat="1" ht="15" x14ac:dyDescent="0.2">
      <c r="A98" s="350">
        <v>263</v>
      </c>
      <c r="B98" s="350" t="s">
        <v>110</v>
      </c>
      <c r="C98" s="350">
        <v>11</v>
      </c>
      <c r="D98" s="350">
        <v>7854</v>
      </c>
      <c r="E98" s="350">
        <v>21059410.101002999</v>
      </c>
      <c r="F98" s="350">
        <v>9841267.1747787837</v>
      </c>
      <c r="G98" s="350">
        <v>1730812.6335</v>
      </c>
      <c r="H98" s="350">
        <v>1659615.7278000002</v>
      </c>
      <c r="I98" s="350">
        <v>6437832.8591687875</v>
      </c>
      <c r="J98" s="350">
        <v>1721832.8065193584</v>
      </c>
      <c r="K98" s="350">
        <v>1152212.158487858</v>
      </c>
      <c r="L98" s="350">
        <v>-354103</v>
      </c>
      <c r="M98" s="350">
        <v>586067</v>
      </c>
      <c r="N98" s="350">
        <v>57739.612768144216</v>
      </c>
      <c r="O98" s="368">
        <f t="shared" si="12"/>
        <v>1773866.8720199317</v>
      </c>
      <c r="P98" s="368">
        <f t="shared" si="13"/>
        <v>225.85521670740152</v>
      </c>
      <c r="Q98" s="350">
        <v>58787978</v>
      </c>
      <c r="R98" s="350">
        <v>22037197.249793906</v>
      </c>
      <c r="S98" s="350">
        <v>2489423.5917000002</v>
      </c>
      <c r="T98" s="350">
        <v>28967073.667388652</v>
      </c>
      <c r="U98" s="350">
        <v>5742545.0898510413</v>
      </c>
      <c r="V98" s="350">
        <v>1962776.6335</v>
      </c>
      <c r="W98" s="368">
        <f t="shared" si="14"/>
        <v>2411038.2322335988</v>
      </c>
      <c r="X98" s="368">
        <f t="shared" si="9"/>
        <v>306.98220425688805</v>
      </c>
      <c r="Y98" s="366">
        <f t="shared" si="11"/>
        <v>-637171.36021366715</v>
      </c>
      <c r="Z98" s="366">
        <f t="shared" si="10"/>
        <v>-81.126987549486529</v>
      </c>
    </row>
    <row r="99" spans="1:26" s="351" customFormat="1" ht="15" x14ac:dyDescent="0.2">
      <c r="A99" s="350">
        <v>265</v>
      </c>
      <c r="B99" s="350" t="s">
        <v>111</v>
      </c>
      <c r="C99" s="350">
        <v>13</v>
      </c>
      <c r="D99" s="350">
        <v>1107</v>
      </c>
      <c r="E99" s="350">
        <v>2974255.1047051214</v>
      </c>
      <c r="F99" s="350">
        <v>1263624.5525296545</v>
      </c>
      <c r="G99" s="350">
        <v>529142.99099999992</v>
      </c>
      <c r="H99" s="350">
        <v>526345.3872</v>
      </c>
      <c r="I99" s="350">
        <v>1010198.7309728772</v>
      </c>
      <c r="J99" s="350">
        <v>247147.490276939</v>
      </c>
      <c r="K99" s="350">
        <v>340895.71897904784</v>
      </c>
      <c r="L99" s="350">
        <v>-292077</v>
      </c>
      <c r="M99" s="350">
        <v>-30950</v>
      </c>
      <c r="N99" s="350">
        <v>8111.6257924735037</v>
      </c>
      <c r="O99" s="368">
        <f t="shared" si="12"/>
        <v>628184.39204587042</v>
      </c>
      <c r="P99" s="368">
        <f t="shared" si="13"/>
        <v>567.4655754705243</v>
      </c>
      <c r="Q99" s="350">
        <v>8777590</v>
      </c>
      <c r="R99" s="350">
        <v>2830389.8644993538</v>
      </c>
      <c r="S99" s="350">
        <v>789518.0808</v>
      </c>
      <c r="T99" s="350">
        <v>4898256.8579043206</v>
      </c>
      <c r="U99" s="350">
        <v>824270.27838308737</v>
      </c>
      <c r="V99" s="350">
        <v>206115.99099999992</v>
      </c>
      <c r="W99" s="368">
        <f t="shared" si="14"/>
        <v>770961.07258676179</v>
      </c>
      <c r="X99" s="368">
        <f t="shared" si="9"/>
        <v>696.44179998804134</v>
      </c>
      <c r="Y99" s="366">
        <f t="shared" si="11"/>
        <v>-142776.68054089136</v>
      </c>
      <c r="Z99" s="366">
        <f t="shared" si="10"/>
        <v>-128.97622451751704</v>
      </c>
    </row>
    <row r="100" spans="1:26" s="351" customFormat="1" ht="15" x14ac:dyDescent="0.2">
      <c r="A100" s="350">
        <v>271</v>
      </c>
      <c r="B100" s="350" t="s">
        <v>112</v>
      </c>
      <c r="C100" s="350">
        <v>4</v>
      </c>
      <c r="D100" s="350">
        <v>7013</v>
      </c>
      <c r="E100" s="350">
        <v>17113393.785609987</v>
      </c>
      <c r="F100" s="350">
        <v>10460475.049495574</v>
      </c>
      <c r="G100" s="350">
        <v>2686601.0555999996</v>
      </c>
      <c r="H100" s="350">
        <v>1105747.8981999999</v>
      </c>
      <c r="I100" s="350">
        <v>3027653.0864260043</v>
      </c>
      <c r="J100" s="350">
        <v>1395556.1204614253</v>
      </c>
      <c r="K100" s="350">
        <v>234415.18435002558</v>
      </c>
      <c r="L100" s="350">
        <v>-526308</v>
      </c>
      <c r="M100" s="350">
        <v>36200</v>
      </c>
      <c r="N100" s="350">
        <v>61571.659516189182</v>
      </c>
      <c r="O100" s="368">
        <f t="shared" si="12"/>
        <v>1368518.2684392296</v>
      </c>
      <c r="P100" s="368">
        <f t="shared" si="13"/>
        <v>195.14020653632249</v>
      </c>
      <c r="Q100" s="350">
        <v>47610289</v>
      </c>
      <c r="R100" s="350">
        <v>23797827.634170905</v>
      </c>
      <c r="S100" s="350">
        <v>1658621.8473</v>
      </c>
      <c r="T100" s="350">
        <v>16812540.422366738</v>
      </c>
      <c r="U100" s="350">
        <v>4654368.250403774</v>
      </c>
      <c r="V100" s="350">
        <v>2196493.0555999996</v>
      </c>
      <c r="W100" s="368">
        <f t="shared" si="14"/>
        <v>1509562.2098414227</v>
      </c>
      <c r="X100" s="368">
        <f t="shared" si="9"/>
        <v>215.25199056629441</v>
      </c>
      <c r="Y100" s="366">
        <f t="shared" si="11"/>
        <v>-141043.94140219316</v>
      </c>
      <c r="Z100" s="366">
        <f t="shared" si="10"/>
        <v>-20.111784029971933</v>
      </c>
    </row>
    <row r="101" spans="1:26" s="351" customFormat="1" ht="15" x14ac:dyDescent="0.2">
      <c r="A101" s="350">
        <v>272</v>
      </c>
      <c r="B101" s="350" t="s">
        <v>113</v>
      </c>
      <c r="C101" s="350">
        <v>16</v>
      </c>
      <c r="D101" s="350">
        <v>47772</v>
      </c>
      <c r="E101" s="350">
        <v>130807839.12037954</v>
      </c>
      <c r="F101" s="350">
        <v>75664395.08442001</v>
      </c>
      <c r="G101" s="350">
        <v>15506499.566</v>
      </c>
      <c r="H101" s="350">
        <v>14079057.239399999</v>
      </c>
      <c r="I101" s="350">
        <v>31670733.387388606</v>
      </c>
      <c r="J101" s="350">
        <v>7387532.0203886926</v>
      </c>
      <c r="K101" s="350">
        <v>-5453441.9219217822</v>
      </c>
      <c r="L101" s="350">
        <v>-1143709</v>
      </c>
      <c r="M101" s="350">
        <v>374500</v>
      </c>
      <c r="N101" s="350">
        <v>480804.08790991991</v>
      </c>
      <c r="O101" s="368">
        <f t="shared" si="12"/>
        <v>7758531.343205899</v>
      </c>
      <c r="P101" s="368">
        <f t="shared" si="13"/>
        <v>162.40750530029931</v>
      </c>
      <c r="Q101" s="350">
        <v>317923429</v>
      </c>
      <c r="R101" s="350">
        <v>177091614.83420369</v>
      </c>
      <c r="S101" s="350">
        <v>21118585.859099999</v>
      </c>
      <c r="T101" s="350">
        <v>85731511.154135481</v>
      </c>
      <c r="U101" s="350">
        <v>24638417.603134144</v>
      </c>
      <c r="V101" s="350">
        <v>14737290.566</v>
      </c>
      <c r="W101" s="368">
        <f t="shared" si="14"/>
        <v>5393991.0165733099</v>
      </c>
      <c r="X101" s="368">
        <f t="shared" si="9"/>
        <v>112.91114076390585</v>
      </c>
      <c r="Y101" s="366">
        <f t="shared" si="11"/>
        <v>2364540.3266325891</v>
      </c>
      <c r="Z101" s="366">
        <f t="shared" si="10"/>
        <v>49.496364536393479</v>
      </c>
    </row>
    <row r="102" spans="1:26" s="351" customFormat="1" ht="15" x14ac:dyDescent="0.2">
      <c r="A102" s="350">
        <v>273</v>
      </c>
      <c r="B102" s="350" t="s">
        <v>114</v>
      </c>
      <c r="C102" s="350">
        <v>19</v>
      </c>
      <c r="D102" s="350">
        <v>3925</v>
      </c>
      <c r="E102" s="350">
        <v>13638295.598527011</v>
      </c>
      <c r="F102" s="350">
        <v>4781717.8793406328</v>
      </c>
      <c r="G102" s="350">
        <v>3941596.4898999999</v>
      </c>
      <c r="H102" s="350">
        <v>755448.03700000001</v>
      </c>
      <c r="I102" s="350">
        <v>4026418.5077845654</v>
      </c>
      <c r="J102" s="350">
        <v>768043.32205620874</v>
      </c>
      <c r="K102" s="350">
        <v>-268030.49669088877</v>
      </c>
      <c r="L102" s="350">
        <v>-220393</v>
      </c>
      <c r="M102" s="350">
        <v>-44500</v>
      </c>
      <c r="N102" s="350">
        <v>31996.609943997497</v>
      </c>
      <c r="O102" s="368">
        <f t="shared" si="12"/>
        <v>134001.7508075051</v>
      </c>
      <c r="P102" s="368">
        <f t="shared" si="13"/>
        <v>34.140573454141425</v>
      </c>
      <c r="Q102" s="350">
        <v>32685161</v>
      </c>
      <c r="R102" s="350">
        <v>11622252.454603499</v>
      </c>
      <c r="S102" s="350">
        <v>1133172.0555</v>
      </c>
      <c r="T102" s="350">
        <v>15132686.510917818</v>
      </c>
      <c r="U102" s="350">
        <v>2561528.2686955687</v>
      </c>
      <c r="V102" s="350">
        <v>3676703.4898999999</v>
      </c>
      <c r="W102" s="368">
        <f t="shared" si="14"/>
        <v>1441181.7796168849</v>
      </c>
      <c r="X102" s="368">
        <f t="shared" si="9"/>
        <v>367.18007123997069</v>
      </c>
      <c r="Y102" s="366">
        <f t="shared" si="11"/>
        <v>-1307180.0288093798</v>
      </c>
      <c r="Z102" s="366">
        <f t="shared" si="10"/>
        <v>-333.03949778582927</v>
      </c>
    </row>
    <row r="103" spans="1:26" s="351" customFormat="1" ht="15" x14ac:dyDescent="0.2">
      <c r="A103" s="350">
        <v>275</v>
      </c>
      <c r="B103" s="350" t="s">
        <v>115</v>
      </c>
      <c r="C103" s="350">
        <v>13</v>
      </c>
      <c r="D103" s="350">
        <v>2593</v>
      </c>
      <c r="E103" s="350">
        <v>7605488.1735944301</v>
      </c>
      <c r="F103" s="350">
        <v>3399733.576937573</v>
      </c>
      <c r="G103" s="350">
        <v>826887.69649999996</v>
      </c>
      <c r="H103" s="350">
        <v>659306.09140000003</v>
      </c>
      <c r="I103" s="350">
        <v>1520656.2879282578</v>
      </c>
      <c r="J103" s="350">
        <v>550781.57958564861</v>
      </c>
      <c r="K103" s="350">
        <v>595373.6805941792</v>
      </c>
      <c r="L103" s="350">
        <v>-20093</v>
      </c>
      <c r="M103" s="350">
        <v>121300</v>
      </c>
      <c r="N103" s="350">
        <v>19814.061395644138</v>
      </c>
      <c r="O103" s="368">
        <f t="shared" si="12"/>
        <v>68271.800746873021</v>
      </c>
      <c r="P103" s="368">
        <f t="shared" si="13"/>
        <v>26.329271402573475</v>
      </c>
      <c r="Q103" s="350">
        <v>19272983</v>
      </c>
      <c r="R103" s="350">
        <v>7540023.4157113135</v>
      </c>
      <c r="S103" s="350">
        <v>988959.13710000005</v>
      </c>
      <c r="T103" s="350">
        <v>8595478.5085346065</v>
      </c>
      <c r="U103" s="350">
        <v>1836930.9978613227</v>
      </c>
      <c r="V103" s="350">
        <v>928094.69649999996</v>
      </c>
      <c r="W103" s="368">
        <f t="shared" si="14"/>
        <v>616503.75570724159</v>
      </c>
      <c r="X103" s="368">
        <f t="shared" si="9"/>
        <v>237.75694396731262</v>
      </c>
      <c r="Y103" s="366">
        <f t="shared" si="11"/>
        <v>-548231.95496036857</v>
      </c>
      <c r="Z103" s="366">
        <f t="shared" si="10"/>
        <v>-211.42767256473914</v>
      </c>
    </row>
    <row r="104" spans="1:26" s="351" customFormat="1" ht="15" x14ac:dyDescent="0.2">
      <c r="A104" s="350">
        <v>276</v>
      </c>
      <c r="B104" s="350" t="s">
        <v>116</v>
      </c>
      <c r="C104" s="350">
        <v>12</v>
      </c>
      <c r="D104" s="350">
        <v>14857</v>
      </c>
      <c r="E104" s="350">
        <v>44502210.597820714</v>
      </c>
      <c r="F104" s="350">
        <v>20882564.21408125</v>
      </c>
      <c r="G104" s="350">
        <v>3182555.7898000004</v>
      </c>
      <c r="H104" s="350">
        <v>2292343.1751999999</v>
      </c>
      <c r="I104" s="350">
        <v>15449078.571341233</v>
      </c>
      <c r="J104" s="350">
        <v>2081577.7662666803</v>
      </c>
      <c r="K104" s="350">
        <v>2198641.1221422497</v>
      </c>
      <c r="L104" s="350">
        <v>-1632645</v>
      </c>
      <c r="M104" s="350">
        <v>-774000</v>
      </c>
      <c r="N104" s="350">
        <v>143173.76665551917</v>
      </c>
      <c r="O104" s="368">
        <f t="shared" si="12"/>
        <v>-678921.19233378023</v>
      </c>
      <c r="P104" s="368">
        <f t="shared" si="13"/>
        <v>-45.697058109563187</v>
      </c>
      <c r="Q104" s="350">
        <v>86015596</v>
      </c>
      <c r="R104" s="350">
        <v>52035604.117055945</v>
      </c>
      <c r="S104" s="350">
        <v>3438514.7628000001</v>
      </c>
      <c r="T104" s="350">
        <v>22812030.648967557</v>
      </c>
      <c r="U104" s="350">
        <v>6942343.1447921079</v>
      </c>
      <c r="V104" s="350">
        <v>775910.78980000038</v>
      </c>
      <c r="W104" s="368">
        <f t="shared" si="14"/>
        <v>-11192.53658439219</v>
      </c>
      <c r="X104" s="368">
        <f t="shared" si="9"/>
        <v>-0.75335105232497745</v>
      </c>
      <c r="Y104" s="366">
        <f t="shared" si="11"/>
        <v>-667728.65574938804</v>
      </c>
      <c r="Z104" s="366">
        <f t="shared" si="10"/>
        <v>-44.943707057238207</v>
      </c>
    </row>
    <row r="105" spans="1:26" s="351" customFormat="1" ht="15" x14ac:dyDescent="0.2">
      <c r="A105" s="350">
        <v>280</v>
      </c>
      <c r="B105" s="350" t="s">
        <v>117</v>
      </c>
      <c r="C105" s="350">
        <v>15</v>
      </c>
      <c r="D105" s="350">
        <v>2068</v>
      </c>
      <c r="E105" s="350">
        <v>6686796.595110571</v>
      </c>
      <c r="F105" s="350">
        <v>2868221.9213643288</v>
      </c>
      <c r="G105" s="350">
        <v>828931.98550000007</v>
      </c>
      <c r="H105" s="350">
        <v>479253.99740000005</v>
      </c>
      <c r="I105" s="350">
        <v>2031641.3447738744</v>
      </c>
      <c r="J105" s="350">
        <v>517235.56005127076</v>
      </c>
      <c r="K105" s="350">
        <v>-113659.99689489689</v>
      </c>
      <c r="L105" s="350">
        <v>-259196</v>
      </c>
      <c r="M105" s="350">
        <v>-23600</v>
      </c>
      <c r="N105" s="350">
        <v>15998.768104028108</v>
      </c>
      <c r="O105" s="368">
        <f t="shared" si="12"/>
        <v>-341969.01481196564</v>
      </c>
      <c r="P105" s="368">
        <f t="shared" si="13"/>
        <v>-165.36219284911297</v>
      </c>
      <c r="Q105" s="350">
        <v>15455190</v>
      </c>
      <c r="R105" s="350">
        <v>6237828.6995752659</v>
      </c>
      <c r="S105" s="350">
        <v>718880.99610000011</v>
      </c>
      <c r="T105" s="350">
        <v>6063293.7948427089</v>
      </c>
      <c r="U105" s="350">
        <v>1725050.4894682902</v>
      </c>
      <c r="V105" s="350">
        <v>546135.98550000007</v>
      </c>
      <c r="W105" s="368">
        <f t="shared" si="14"/>
        <v>-164000.03451373614</v>
      </c>
      <c r="X105" s="368">
        <f t="shared" si="9"/>
        <v>-79.303691737783438</v>
      </c>
      <c r="Y105" s="366">
        <f t="shared" si="11"/>
        <v>-177968.98029822949</v>
      </c>
      <c r="Z105" s="366">
        <f t="shared" si="10"/>
        <v>-86.058501111329548</v>
      </c>
    </row>
    <row r="106" spans="1:26" s="351" customFormat="1" ht="15" x14ac:dyDescent="0.2">
      <c r="A106" s="350">
        <v>284</v>
      </c>
      <c r="B106" s="350" t="s">
        <v>118</v>
      </c>
      <c r="C106" s="350">
        <v>2</v>
      </c>
      <c r="D106" s="350">
        <v>2292</v>
      </c>
      <c r="E106" s="350">
        <v>6736329.567022847</v>
      </c>
      <c r="F106" s="350">
        <v>2578434.8259594636</v>
      </c>
      <c r="G106" s="350">
        <v>531533.47849999997</v>
      </c>
      <c r="H106" s="350">
        <v>361067.5944</v>
      </c>
      <c r="I106" s="350">
        <v>1144331.7726184572</v>
      </c>
      <c r="J106" s="350">
        <v>479448.94998191204</v>
      </c>
      <c r="K106" s="350">
        <v>1055346.3034045529</v>
      </c>
      <c r="L106" s="350">
        <v>876845</v>
      </c>
      <c r="M106" s="350">
        <v>21600</v>
      </c>
      <c r="N106" s="350">
        <v>18634.499724249141</v>
      </c>
      <c r="O106" s="368">
        <f t="shared" si="12"/>
        <v>330912.85756578855</v>
      </c>
      <c r="P106" s="368">
        <f t="shared" si="13"/>
        <v>144.37733750688855</v>
      </c>
      <c r="Q106" s="350">
        <v>15939519</v>
      </c>
      <c r="R106" s="350">
        <v>6601741.3109161891</v>
      </c>
      <c r="S106" s="350">
        <v>541601.39159999997</v>
      </c>
      <c r="T106" s="350">
        <v>6941522.6810172275</v>
      </c>
      <c r="U106" s="350">
        <v>1599027.0385883208</v>
      </c>
      <c r="V106" s="350">
        <v>1429978.4785</v>
      </c>
      <c r="W106" s="368">
        <f t="shared" si="14"/>
        <v>1174351.9006217383</v>
      </c>
      <c r="X106" s="368">
        <f t="shared" si="9"/>
        <v>512.36993918924009</v>
      </c>
      <c r="Y106" s="366">
        <f t="shared" si="11"/>
        <v>-843439.04305594973</v>
      </c>
      <c r="Z106" s="366">
        <f t="shared" si="10"/>
        <v>-367.99260168235156</v>
      </c>
    </row>
    <row r="107" spans="1:26" s="351" customFormat="1" ht="15" x14ac:dyDescent="0.2">
      <c r="A107" s="350">
        <v>285</v>
      </c>
      <c r="B107" s="350" t="s">
        <v>119</v>
      </c>
      <c r="C107" s="350">
        <v>8</v>
      </c>
      <c r="D107" s="350">
        <v>51668</v>
      </c>
      <c r="E107" s="350">
        <v>146533413.13979715</v>
      </c>
      <c r="F107" s="350">
        <v>93547343.911027968</v>
      </c>
      <c r="G107" s="350">
        <v>16533051.175000001</v>
      </c>
      <c r="H107" s="350">
        <v>10675984.916999999</v>
      </c>
      <c r="I107" s="350">
        <v>13798111.907590996</v>
      </c>
      <c r="J107" s="350">
        <v>7645492.9875690974</v>
      </c>
      <c r="K107" s="350">
        <v>931007.5410607052</v>
      </c>
      <c r="L107" s="350">
        <v>-1563440</v>
      </c>
      <c r="M107" s="350">
        <v>2895983</v>
      </c>
      <c r="N107" s="350">
        <v>561879.01706064423</v>
      </c>
      <c r="O107" s="368">
        <f t="shared" si="12"/>
        <v>-1507998.6834877431</v>
      </c>
      <c r="P107" s="368">
        <f t="shared" si="13"/>
        <v>-29.186318098005401</v>
      </c>
      <c r="Q107" s="350">
        <v>380388744.22999996</v>
      </c>
      <c r="R107" s="350">
        <v>214966156.33441156</v>
      </c>
      <c r="S107" s="350">
        <v>16013977.375499999</v>
      </c>
      <c r="T107" s="350">
        <v>108265772.89713505</v>
      </c>
      <c r="U107" s="350">
        <v>25498752.288270961</v>
      </c>
      <c r="V107" s="350">
        <v>17865594.175000001</v>
      </c>
      <c r="W107" s="368">
        <f t="shared" si="14"/>
        <v>2221508.8403176069</v>
      </c>
      <c r="X107" s="368">
        <f t="shared" si="9"/>
        <v>42.99583572651558</v>
      </c>
      <c r="Y107" s="366">
        <f t="shared" si="11"/>
        <v>-3729507.5238053501</v>
      </c>
      <c r="Z107" s="366">
        <f t="shared" si="10"/>
        <v>-72.182153824520981</v>
      </c>
    </row>
    <row r="108" spans="1:26" s="351" customFormat="1" ht="15" x14ac:dyDescent="0.2">
      <c r="A108" s="350">
        <v>286</v>
      </c>
      <c r="B108" s="350" t="s">
        <v>120</v>
      </c>
      <c r="C108" s="350">
        <v>8</v>
      </c>
      <c r="D108" s="350">
        <v>81187</v>
      </c>
      <c r="E108" s="350">
        <v>195856217.89611626</v>
      </c>
      <c r="F108" s="350">
        <v>132615802.56256722</v>
      </c>
      <c r="G108" s="350">
        <v>30614046.773999996</v>
      </c>
      <c r="H108" s="350">
        <v>19462923.675999999</v>
      </c>
      <c r="I108" s="350">
        <v>14797631.149179706</v>
      </c>
      <c r="J108" s="350">
        <v>12991898.080662593</v>
      </c>
      <c r="K108" s="350">
        <v>-3126300.4579730504</v>
      </c>
      <c r="L108" s="350">
        <v>-6781361</v>
      </c>
      <c r="M108" s="350">
        <v>10185000</v>
      </c>
      <c r="N108" s="350">
        <v>865034.02680522751</v>
      </c>
      <c r="O108" s="368">
        <f t="shared" si="12"/>
        <v>15768456.91512543</v>
      </c>
      <c r="P108" s="368">
        <f t="shared" si="13"/>
        <v>194.22391411341016</v>
      </c>
      <c r="Q108" s="350">
        <v>550863012</v>
      </c>
      <c r="R108" s="350">
        <v>318031242.49987549</v>
      </c>
      <c r="S108" s="350">
        <v>29194385.513999999</v>
      </c>
      <c r="T108" s="350">
        <v>142099829.51896521</v>
      </c>
      <c r="U108" s="350">
        <v>43329735.760912478</v>
      </c>
      <c r="V108" s="350">
        <v>34017685.773999996</v>
      </c>
      <c r="W108" s="368">
        <f t="shared" si="14"/>
        <v>15809867.067753196</v>
      </c>
      <c r="X108" s="368">
        <f t="shared" si="9"/>
        <v>194.73397302219809</v>
      </c>
      <c r="Y108" s="366">
        <f t="shared" si="11"/>
        <v>-41410.152627766132</v>
      </c>
      <c r="Z108" s="366">
        <f t="shared" si="10"/>
        <v>-0.51005890878793569</v>
      </c>
    </row>
    <row r="109" spans="1:26" s="351" customFormat="1" ht="15" x14ac:dyDescent="0.2">
      <c r="A109" s="350">
        <v>287</v>
      </c>
      <c r="B109" s="350" t="s">
        <v>121</v>
      </c>
      <c r="C109" s="350">
        <v>15</v>
      </c>
      <c r="D109" s="350">
        <v>6404</v>
      </c>
      <c r="E109" s="350">
        <v>18054406.717243947</v>
      </c>
      <c r="F109" s="350">
        <v>9651908.086787736</v>
      </c>
      <c r="G109" s="350">
        <v>2930838.7522</v>
      </c>
      <c r="H109" s="350">
        <v>1160123.1698</v>
      </c>
      <c r="I109" s="350">
        <v>3193707.6437865947</v>
      </c>
      <c r="J109" s="350">
        <v>1398120.9107224341</v>
      </c>
      <c r="K109" s="350">
        <v>1073269.7562788855</v>
      </c>
      <c r="L109" s="350">
        <v>171574</v>
      </c>
      <c r="M109" s="350">
        <v>-344500</v>
      </c>
      <c r="N109" s="350">
        <v>59010.47355699179</v>
      </c>
      <c r="O109" s="368">
        <f t="shared" si="12"/>
        <v>1239646.0758886971</v>
      </c>
      <c r="P109" s="368">
        <f t="shared" si="13"/>
        <v>193.57371578524314</v>
      </c>
      <c r="Q109" s="350">
        <v>48452262</v>
      </c>
      <c r="R109" s="350">
        <v>22384283.620079387</v>
      </c>
      <c r="S109" s="350">
        <v>1740184.7546999999</v>
      </c>
      <c r="T109" s="350">
        <v>18836866.576298434</v>
      </c>
      <c r="U109" s="350">
        <v>4662922.1725175167</v>
      </c>
      <c r="V109" s="350">
        <v>2757912.7522</v>
      </c>
      <c r="W109" s="368">
        <f t="shared" si="14"/>
        <v>1929907.8757953346</v>
      </c>
      <c r="X109" s="368">
        <f t="shared" si="9"/>
        <v>301.35975574567999</v>
      </c>
      <c r="Y109" s="366">
        <f t="shared" si="11"/>
        <v>-690261.79990663752</v>
      </c>
      <c r="Z109" s="366">
        <f t="shared" si="10"/>
        <v>-107.78603996043684</v>
      </c>
    </row>
    <row r="110" spans="1:26" s="351" customFormat="1" ht="15" x14ac:dyDescent="0.2">
      <c r="A110" s="350">
        <v>288</v>
      </c>
      <c r="B110" s="350" t="s">
        <v>122</v>
      </c>
      <c r="C110" s="350">
        <v>15</v>
      </c>
      <c r="D110" s="350">
        <v>6416</v>
      </c>
      <c r="E110" s="350">
        <v>16716921.880296521</v>
      </c>
      <c r="F110" s="350">
        <v>9851683.3709703647</v>
      </c>
      <c r="G110" s="350">
        <v>1903831.1625000001</v>
      </c>
      <c r="H110" s="350">
        <v>1835196.7076000001</v>
      </c>
      <c r="I110" s="350">
        <v>5975155.2510838648</v>
      </c>
      <c r="J110" s="350">
        <v>1302481.6885770825</v>
      </c>
      <c r="K110" s="350">
        <v>-814309.59776317223</v>
      </c>
      <c r="L110" s="350">
        <v>132865</v>
      </c>
      <c r="M110" s="350">
        <v>-194300</v>
      </c>
      <c r="N110" s="350">
        <v>57574.872778605648</v>
      </c>
      <c r="O110" s="368">
        <f t="shared" si="12"/>
        <v>3333256.5754502229</v>
      </c>
      <c r="P110" s="368">
        <f t="shared" si="13"/>
        <v>519.52253358014696</v>
      </c>
      <c r="Q110" s="350">
        <v>43538644.100000001</v>
      </c>
      <c r="R110" s="350">
        <v>21922658.523750171</v>
      </c>
      <c r="S110" s="350">
        <v>2752795.0614</v>
      </c>
      <c r="T110" s="350">
        <v>15141120.441350652</v>
      </c>
      <c r="U110" s="350">
        <v>4343952.4424435617</v>
      </c>
      <c r="V110" s="350">
        <v>1842396.1625000001</v>
      </c>
      <c r="W110" s="368">
        <f t="shared" si="14"/>
        <v>2464278.5314443856</v>
      </c>
      <c r="X110" s="368">
        <f t="shared" si="9"/>
        <v>384.08331225754142</v>
      </c>
      <c r="Y110" s="366">
        <f t="shared" si="11"/>
        <v>868978.04400583729</v>
      </c>
      <c r="Z110" s="366">
        <f t="shared" si="10"/>
        <v>135.43922132260556</v>
      </c>
    </row>
    <row r="111" spans="1:26" s="351" customFormat="1" ht="15" x14ac:dyDescent="0.2">
      <c r="A111" s="350">
        <v>290</v>
      </c>
      <c r="B111" s="350" t="s">
        <v>123</v>
      </c>
      <c r="C111" s="350">
        <v>18</v>
      </c>
      <c r="D111" s="350">
        <v>8042</v>
      </c>
      <c r="E111" s="350">
        <v>22904319.514878929</v>
      </c>
      <c r="F111" s="350">
        <v>11274303.188099943</v>
      </c>
      <c r="G111" s="350">
        <v>2279153.2293999996</v>
      </c>
      <c r="H111" s="350">
        <v>2634613.3970000003</v>
      </c>
      <c r="I111" s="350">
        <v>5828779.4597724127</v>
      </c>
      <c r="J111" s="350">
        <v>1655993.7843601024</v>
      </c>
      <c r="K111" s="350">
        <v>-464708.15251307294</v>
      </c>
      <c r="L111" s="350">
        <v>-597259</v>
      </c>
      <c r="M111" s="350">
        <v>1243000</v>
      </c>
      <c r="N111" s="350">
        <v>68026.717170506527</v>
      </c>
      <c r="O111" s="368">
        <f t="shared" si="12"/>
        <v>1017583.1084109657</v>
      </c>
      <c r="P111" s="368">
        <f t="shared" si="13"/>
        <v>126.53358721847371</v>
      </c>
      <c r="Q111" s="350">
        <v>67695587</v>
      </c>
      <c r="R111" s="350">
        <v>25303448.400628153</v>
      </c>
      <c r="S111" s="350">
        <v>3951920.0955000003</v>
      </c>
      <c r="T111" s="350">
        <v>31263413.156140309</v>
      </c>
      <c r="U111" s="350">
        <v>5522963.0537847672</v>
      </c>
      <c r="V111" s="350">
        <v>2924894.2293999996</v>
      </c>
      <c r="W111" s="368">
        <f t="shared" si="14"/>
        <v>1271051.9354532212</v>
      </c>
      <c r="X111" s="368">
        <f t="shared" si="9"/>
        <v>158.05172039955499</v>
      </c>
      <c r="Y111" s="366">
        <f t="shared" si="11"/>
        <v>-253468.82704225555</v>
      </c>
      <c r="Z111" s="366">
        <f t="shared" si="10"/>
        <v>-31.518133181081268</v>
      </c>
    </row>
    <row r="112" spans="1:26" s="351" customFormat="1" ht="15" x14ac:dyDescent="0.2">
      <c r="A112" s="350">
        <v>291</v>
      </c>
      <c r="B112" s="350" t="s">
        <v>124</v>
      </c>
      <c r="C112" s="350">
        <v>6</v>
      </c>
      <c r="D112" s="350">
        <v>2161</v>
      </c>
      <c r="E112" s="350">
        <v>6998962.8552796058</v>
      </c>
      <c r="F112" s="350">
        <v>2872277.2970694979</v>
      </c>
      <c r="G112" s="350">
        <v>1576212.6770000001</v>
      </c>
      <c r="H112" s="350">
        <v>842584.19160000002</v>
      </c>
      <c r="I112" s="350">
        <v>-27719.61557899079</v>
      </c>
      <c r="J112" s="350">
        <v>445684.92340888514</v>
      </c>
      <c r="K112" s="350">
        <v>950904.73402385158</v>
      </c>
      <c r="L112" s="350">
        <v>-106050</v>
      </c>
      <c r="M112" s="350">
        <v>95080</v>
      </c>
      <c r="N112" s="350">
        <v>18247.964435651222</v>
      </c>
      <c r="O112" s="368">
        <f t="shared" si="12"/>
        <v>-331740.6833207095</v>
      </c>
      <c r="P112" s="368">
        <f t="shared" si="13"/>
        <v>-153.51257904706594</v>
      </c>
      <c r="Q112" s="350">
        <v>18255470</v>
      </c>
      <c r="R112" s="350">
        <v>6567625.2558521777</v>
      </c>
      <c r="S112" s="350">
        <v>1263876.2874</v>
      </c>
      <c r="T112" s="350">
        <v>7927784.0291286195</v>
      </c>
      <c r="U112" s="350">
        <v>1486419.4472609826</v>
      </c>
      <c r="V112" s="350">
        <v>1565242.6770000001</v>
      </c>
      <c r="W112" s="368">
        <f t="shared" si="14"/>
        <v>555477.69664178044</v>
      </c>
      <c r="X112" s="368">
        <f t="shared" si="9"/>
        <v>257.04659724284147</v>
      </c>
      <c r="Y112" s="366">
        <f t="shared" si="11"/>
        <v>-887218.37996248994</v>
      </c>
      <c r="Z112" s="366">
        <f t="shared" si="10"/>
        <v>-410.55917628990744</v>
      </c>
    </row>
    <row r="113" spans="1:26" s="351" customFormat="1" ht="15" x14ac:dyDescent="0.2">
      <c r="A113" s="350">
        <v>297</v>
      </c>
      <c r="B113" s="350" t="s">
        <v>125</v>
      </c>
      <c r="C113" s="350">
        <v>11</v>
      </c>
      <c r="D113" s="350">
        <v>120210</v>
      </c>
      <c r="E113" s="350">
        <v>307282934.28677279</v>
      </c>
      <c r="F113" s="350">
        <v>181714918.74909046</v>
      </c>
      <c r="G113" s="350">
        <v>47287466.105000004</v>
      </c>
      <c r="H113" s="350">
        <v>23823010.027000003</v>
      </c>
      <c r="I113" s="350">
        <v>35219554.178598173</v>
      </c>
      <c r="J113" s="350">
        <v>18815597.355230443</v>
      </c>
      <c r="K113" s="350">
        <v>-14117505.026139481</v>
      </c>
      <c r="L113" s="350">
        <v>-1775798</v>
      </c>
      <c r="M113" s="350">
        <v>10513000</v>
      </c>
      <c r="N113" s="350">
        <v>1231706.3994669644</v>
      </c>
      <c r="O113" s="368">
        <f t="shared" si="12"/>
        <v>-4570984.4985262156</v>
      </c>
      <c r="P113" s="368">
        <f t="shared" si="13"/>
        <v>-38.024993748658311</v>
      </c>
      <c r="Q113" s="350">
        <v>797723400</v>
      </c>
      <c r="R113" s="350">
        <v>447669578.88578397</v>
      </c>
      <c r="S113" s="350">
        <v>35734515.0405</v>
      </c>
      <c r="T113" s="350">
        <v>183987469.40352798</v>
      </c>
      <c r="U113" s="350">
        <v>62752559.827984698</v>
      </c>
      <c r="V113" s="350">
        <v>56024668.105000004</v>
      </c>
      <c r="W113" s="368">
        <f t="shared" si="14"/>
        <v>-11554608.73720336</v>
      </c>
      <c r="X113" s="368">
        <f t="shared" si="9"/>
        <v>-96.120195800710093</v>
      </c>
      <c r="Y113" s="366">
        <f t="shared" si="11"/>
        <v>6983624.2386771441</v>
      </c>
      <c r="Z113" s="366">
        <f t="shared" si="10"/>
        <v>58.095202052051775</v>
      </c>
    </row>
    <row r="114" spans="1:26" s="351" customFormat="1" ht="15" x14ac:dyDescent="0.2">
      <c r="A114" s="350">
        <v>300</v>
      </c>
      <c r="B114" s="350" t="s">
        <v>126</v>
      </c>
      <c r="C114" s="350">
        <v>14</v>
      </c>
      <c r="D114" s="350">
        <v>3534</v>
      </c>
      <c r="E114" s="350">
        <v>11134464.910264509</v>
      </c>
      <c r="F114" s="350">
        <v>4328838.5792953661</v>
      </c>
      <c r="G114" s="350">
        <v>954598.7757</v>
      </c>
      <c r="H114" s="350">
        <v>565197.16859999998</v>
      </c>
      <c r="I114" s="350">
        <v>2280888.7207430862</v>
      </c>
      <c r="J114" s="350">
        <v>755358.15013484308</v>
      </c>
      <c r="K114" s="350">
        <v>1455854.0474903292</v>
      </c>
      <c r="L114" s="350">
        <v>819198</v>
      </c>
      <c r="M114" s="350">
        <v>-18100</v>
      </c>
      <c r="N114" s="350">
        <v>27318.731621669318</v>
      </c>
      <c r="O114" s="368">
        <f t="shared" si="12"/>
        <v>34687.263320785016</v>
      </c>
      <c r="P114" s="368">
        <f t="shared" si="13"/>
        <v>9.8152980534196423</v>
      </c>
      <c r="Q114" s="350">
        <v>26988900</v>
      </c>
      <c r="R114" s="350">
        <v>10209195.059421154</v>
      </c>
      <c r="S114" s="350">
        <v>847795.75289999996</v>
      </c>
      <c r="T114" s="350">
        <v>12492929.500815267</v>
      </c>
      <c r="U114" s="350">
        <v>2519221.5061253919</v>
      </c>
      <c r="V114" s="350">
        <v>1755696.7757000001</v>
      </c>
      <c r="W114" s="368">
        <f t="shared" si="14"/>
        <v>835938.59496181086</v>
      </c>
      <c r="X114" s="368">
        <f t="shared" si="9"/>
        <v>236.54176427895044</v>
      </c>
      <c r="Y114" s="366">
        <f t="shared" si="11"/>
        <v>-801251.33164102584</v>
      </c>
      <c r="Z114" s="366">
        <f t="shared" si="10"/>
        <v>-226.7264662255308</v>
      </c>
    </row>
    <row r="115" spans="1:26" s="351" customFormat="1" ht="15" x14ac:dyDescent="0.2">
      <c r="A115" s="350">
        <v>301</v>
      </c>
      <c r="B115" s="350" t="s">
        <v>127</v>
      </c>
      <c r="C115" s="350">
        <v>14</v>
      </c>
      <c r="D115" s="350">
        <v>20456</v>
      </c>
      <c r="E115" s="350">
        <v>43135437.006552845</v>
      </c>
      <c r="F115" s="350">
        <v>26238506.717745151</v>
      </c>
      <c r="G115" s="350">
        <v>4972916.9084000001</v>
      </c>
      <c r="H115" s="350">
        <v>3444986.2197999996</v>
      </c>
      <c r="I115" s="350">
        <v>13812781.026709503</v>
      </c>
      <c r="J115" s="350">
        <v>4280330.8656062763</v>
      </c>
      <c r="K115" s="350">
        <v>717073.25065928139</v>
      </c>
      <c r="L115" s="350">
        <v>-2461173</v>
      </c>
      <c r="M115" s="350">
        <v>8478000</v>
      </c>
      <c r="N115" s="350">
        <v>165786.23065833177</v>
      </c>
      <c r="O115" s="368">
        <f t="shared" si="12"/>
        <v>16513771.213025697</v>
      </c>
      <c r="P115" s="368">
        <f t="shared" si="13"/>
        <v>807.28251921322328</v>
      </c>
      <c r="Q115" s="350">
        <v>137446522</v>
      </c>
      <c r="R115" s="350">
        <v>61916472.164910264</v>
      </c>
      <c r="S115" s="350">
        <v>5167479.3296999997</v>
      </c>
      <c r="T115" s="350">
        <v>60892361.58981882</v>
      </c>
      <c r="U115" s="350">
        <v>14275481.859886859</v>
      </c>
      <c r="V115" s="350">
        <v>10989743.908399999</v>
      </c>
      <c r="W115" s="368">
        <f t="shared" si="14"/>
        <v>15795016.852715939</v>
      </c>
      <c r="X115" s="368">
        <f t="shared" si="9"/>
        <v>772.14591575654765</v>
      </c>
      <c r="Y115" s="366">
        <f t="shared" si="11"/>
        <v>718754.36030975729</v>
      </c>
      <c r="Z115" s="366">
        <f t="shared" si="10"/>
        <v>35.136603456675658</v>
      </c>
    </row>
    <row r="116" spans="1:26" s="351" customFormat="1" ht="15" x14ac:dyDescent="0.2">
      <c r="A116" s="350">
        <v>304</v>
      </c>
      <c r="B116" s="350" t="s">
        <v>128</v>
      </c>
      <c r="C116" s="350">
        <v>2</v>
      </c>
      <c r="D116" s="350">
        <v>962</v>
      </c>
      <c r="E116" s="350">
        <v>2652695.5570358168</v>
      </c>
      <c r="F116" s="350">
        <v>979752.47235815832</v>
      </c>
      <c r="G116" s="350">
        <v>1520900.7283999999</v>
      </c>
      <c r="H116" s="350">
        <v>208105.74980000002</v>
      </c>
      <c r="I116" s="350">
        <v>202125.71057899194</v>
      </c>
      <c r="J116" s="350">
        <v>179073.87417113589</v>
      </c>
      <c r="K116" s="350">
        <v>-335143.88026683748</v>
      </c>
      <c r="L116" s="350">
        <v>-188510</v>
      </c>
      <c r="M116" s="350">
        <v>-16100</v>
      </c>
      <c r="N116" s="350">
        <v>10156.612949255858</v>
      </c>
      <c r="O116" s="368">
        <f t="shared" si="12"/>
        <v>-92334.289045112208</v>
      </c>
      <c r="P116" s="368">
        <f t="shared" si="13"/>
        <v>-95.98158944398358</v>
      </c>
      <c r="Q116" s="350">
        <v>7522758</v>
      </c>
      <c r="R116" s="350">
        <v>3166975.4180156006</v>
      </c>
      <c r="S116" s="350">
        <v>312158.62470000004</v>
      </c>
      <c r="T116" s="350">
        <v>1964368.4872953182</v>
      </c>
      <c r="U116" s="350">
        <v>597235.5695329227</v>
      </c>
      <c r="V116" s="350">
        <v>1316290.7283999999</v>
      </c>
      <c r="W116" s="368">
        <f t="shared" si="14"/>
        <v>-165729.172056159</v>
      </c>
      <c r="X116" s="368">
        <f t="shared" si="9"/>
        <v>-172.27564662802391</v>
      </c>
      <c r="Y116" s="366">
        <f t="shared" si="11"/>
        <v>73394.883011046797</v>
      </c>
      <c r="Z116" s="366">
        <f t="shared" si="10"/>
        <v>76.294057184040327</v>
      </c>
    </row>
    <row r="117" spans="1:26" s="351" customFormat="1" ht="15" x14ac:dyDescent="0.2">
      <c r="A117" s="350">
        <v>305</v>
      </c>
      <c r="B117" s="350" t="s">
        <v>129</v>
      </c>
      <c r="C117" s="350">
        <v>17</v>
      </c>
      <c r="D117" s="350">
        <v>15213</v>
      </c>
      <c r="E117" s="350">
        <v>41939948.044041991</v>
      </c>
      <c r="F117" s="350">
        <v>17579173.058676787</v>
      </c>
      <c r="G117" s="350">
        <v>7956275.8050000006</v>
      </c>
      <c r="H117" s="350">
        <v>3485436.2165999999</v>
      </c>
      <c r="I117" s="350">
        <v>10846690.863683803</v>
      </c>
      <c r="J117" s="350">
        <v>2754225.6847997084</v>
      </c>
      <c r="K117" s="350">
        <v>1997457.3543863457</v>
      </c>
      <c r="L117" s="350">
        <v>-742261</v>
      </c>
      <c r="M117" s="350">
        <v>-690000</v>
      </c>
      <c r="N117" s="350">
        <v>128932.23341246101</v>
      </c>
      <c r="O117" s="368">
        <f t="shared" si="12"/>
        <v>1375982.1725171134</v>
      </c>
      <c r="P117" s="368">
        <f t="shared" si="13"/>
        <v>90.447786269448059</v>
      </c>
      <c r="Q117" s="350">
        <v>108096159.93000001</v>
      </c>
      <c r="R117" s="350">
        <v>44922855.149380602</v>
      </c>
      <c r="S117" s="350">
        <v>5228154.3248999994</v>
      </c>
      <c r="T117" s="350">
        <v>45973795.057155117</v>
      </c>
      <c r="U117" s="350">
        <v>9185714.8514671233</v>
      </c>
      <c r="V117" s="350">
        <v>6524014.8050000006</v>
      </c>
      <c r="W117" s="368">
        <f t="shared" si="14"/>
        <v>3738374.2579028457</v>
      </c>
      <c r="X117" s="368">
        <f t="shared" si="9"/>
        <v>245.73550633687279</v>
      </c>
      <c r="Y117" s="366">
        <f t="shared" si="11"/>
        <v>-2362392.0853857324</v>
      </c>
      <c r="Z117" s="366">
        <f t="shared" si="10"/>
        <v>-155.28772006742471</v>
      </c>
    </row>
    <row r="118" spans="1:26" s="351" customFormat="1" ht="15" x14ac:dyDescent="0.2">
      <c r="A118" s="350">
        <v>309</v>
      </c>
      <c r="B118" s="350" t="s">
        <v>130</v>
      </c>
      <c r="C118" s="350">
        <v>12</v>
      </c>
      <c r="D118" s="350">
        <v>6552</v>
      </c>
      <c r="E118" s="350">
        <v>15574458.74429718</v>
      </c>
      <c r="F118" s="350">
        <v>8413341.5278500579</v>
      </c>
      <c r="G118" s="350">
        <v>1599857.0360000001</v>
      </c>
      <c r="H118" s="350">
        <v>907728.66700000002</v>
      </c>
      <c r="I118" s="350">
        <v>4452337.8202078752</v>
      </c>
      <c r="J118" s="350">
        <v>1244502.1556274421</v>
      </c>
      <c r="K118" s="350">
        <v>-401495.22926220956</v>
      </c>
      <c r="L118" s="350">
        <v>-657464</v>
      </c>
      <c r="M118" s="350">
        <v>957070</v>
      </c>
      <c r="N118" s="350">
        <v>50802.708046573185</v>
      </c>
      <c r="O118" s="368">
        <f t="shared" si="12"/>
        <v>992221.94117255695</v>
      </c>
      <c r="P118" s="368">
        <f t="shared" si="13"/>
        <v>151.43802520948671</v>
      </c>
      <c r="Q118" s="350">
        <v>47010572</v>
      </c>
      <c r="R118" s="350">
        <v>19420287.717259731</v>
      </c>
      <c r="S118" s="350">
        <v>1361593.0005000001</v>
      </c>
      <c r="T118" s="350">
        <v>20710121.096599966</v>
      </c>
      <c r="U118" s="350">
        <v>4150582.8649844904</v>
      </c>
      <c r="V118" s="350">
        <v>1899463.0360000001</v>
      </c>
      <c r="W118" s="368">
        <f t="shared" si="14"/>
        <v>531475.71534418315</v>
      </c>
      <c r="X118" s="368">
        <f t="shared" si="9"/>
        <v>81.116562170968123</v>
      </c>
      <c r="Y118" s="366">
        <f t="shared" si="11"/>
        <v>460746.2258283738</v>
      </c>
      <c r="Z118" s="366">
        <f t="shared" si="10"/>
        <v>70.321463038518587</v>
      </c>
    </row>
    <row r="119" spans="1:26" s="351" customFormat="1" ht="15" x14ac:dyDescent="0.2">
      <c r="A119" s="350">
        <v>312</v>
      </c>
      <c r="B119" s="350" t="s">
        <v>131</v>
      </c>
      <c r="C119" s="350">
        <v>13</v>
      </c>
      <c r="D119" s="350">
        <v>1288</v>
      </c>
      <c r="E119" s="350">
        <v>3359710.9417948741</v>
      </c>
      <c r="F119" s="350">
        <v>1636273.0611249527</v>
      </c>
      <c r="G119" s="350">
        <v>454629.62149999995</v>
      </c>
      <c r="H119" s="350">
        <v>742629.47039999999</v>
      </c>
      <c r="I119" s="350">
        <v>1059827.7075008859</v>
      </c>
      <c r="J119" s="350">
        <v>285349.89050204074</v>
      </c>
      <c r="K119" s="350">
        <v>98108.208258273487</v>
      </c>
      <c r="L119" s="350">
        <v>-284203</v>
      </c>
      <c r="M119" s="350">
        <v>713850</v>
      </c>
      <c r="N119" s="350">
        <v>9771.0121052816739</v>
      </c>
      <c r="O119" s="368">
        <f t="shared" si="12"/>
        <v>1356525.0295965606</v>
      </c>
      <c r="P119" s="368">
        <f t="shared" si="13"/>
        <v>1053.2026627302489</v>
      </c>
      <c r="Q119" s="350">
        <v>9471859</v>
      </c>
      <c r="R119" s="350">
        <v>3469244.7244576719</v>
      </c>
      <c r="S119" s="350">
        <v>1113944.2056</v>
      </c>
      <c r="T119" s="350">
        <v>4391218.0173845962</v>
      </c>
      <c r="U119" s="350">
        <v>951680.44562031853</v>
      </c>
      <c r="V119" s="350">
        <v>884276.62149999989</v>
      </c>
      <c r="W119" s="368">
        <f t="shared" si="14"/>
        <v>1338505.0145625863</v>
      </c>
      <c r="X119" s="368">
        <f t="shared" si="9"/>
        <v>1039.2119678280949</v>
      </c>
      <c r="Y119" s="366">
        <f t="shared" si="11"/>
        <v>18020.015033974312</v>
      </c>
      <c r="Z119" s="366">
        <f t="shared" si="10"/>
        <v>13.990694902153969</v>
      </c>
    </row>
    <row r="120" spans="1:26" s="351" customFormat="1" ht="15" x14ac:dyDescent="0.2">
      <c r="A120" s="350">
        <v>316</v>
      </c>
      <c r="B120" s="350" t="s">
        <v>132</v>
      </c>
      <c r="C120" s="350">
        <v>7</v>
      </c>
      <c r="D120" s="350">
        <v>4326</v>
      </c>
      <c r="E120" s="350">
        <v>10343221.924596779</v>
      </c>
      <c r="F120" s="350">
        <v>6853386.9390912233</v>
      </c>
      <c r="G120" s="350">
        <v>1205030.3475000001</v>
      </c>
      <c r="H120" s="350">
        <v>503602.72160000005</v>
      </c>
      <c r="I120" s="350">
        <v>2025826.7135206393</v>
      </c>
      <c r="J120" s="350">
        <v>825898.36162042292</v>
      </c>
      <c r="K120" s="350">
        <v>-345227.75280109228</v>
      </c>
      <c r="L120" s="350">
        <v>-1102722</v>
      </c>
      <c r="M120" s="350">
        <v>71550</v>
      </c>
      <c r="N120" s="350">
        <v>39117.412301179902</v>
      </c>
      <c r="O120" s="368">
        <f t="shared" si="12"/>
        <v>-266759.18176440708</v>
      </c>
      <c r="P120" s="368">
        <f t="shared" si="13"/>
        <v>-61.664165918725629</v>
      </c>
      <c r="Q120" s="350">
        <v>27385303</v>
      </c>
      <c r="R120" s="350">
        <v>15426257.87960567</v>
      </c>
      <c r="S120" s="350">
        <v>755404.08240000007</v>
      </c>
      <c r="T120" s="350">
        <v>7681674.5636950918</v>
      </c>
      <c r="U120" s="350">
        <v>2754482.6438908121</v>
      </c>
      <c r="V120" s="350">
        <v>173858.34750000015</v>
      </c>
      <c r="W120" s="368">
        <f t="shared" si="14"/>
        <v>-593625.48290842399</v>
      </c>
      <c r="X120" s="368">
        <f t="shared" si="9"/>
        <v>-137.22271911891445</v>
      </c>
      <c r="Y120" s="366">
        <f t="shared" si="11"/>
        <v>326866.30114401691</v>
      </c>
      <c r="Z120" s="366">
        <f t="shared" si="10"/>
        <v>75.55855320018884</v>
      </c>
    </row>
    <row r="121" spans="1:26" s="351" customFormat="1" ht="15" x14ac:dyDescent="0.2">
      <c r="A121" s="350">
        <v>317</v>
      </c>
      <c r="B121" s="350" t="s">
        <v>133</v>
      </c>
      <c r="C121" s="350">
        <v>17</v>
      </c>
      <c r="D121" s="350">
        <v>2538</v>
      </c>
      <c r="E121" s="350">
        <v>8935486.6037870292</v>
      </c>
      <c r="F121" s="350">
        <v>2862651.7114975825</v>
      </c>
      <c r="G121" s="350">
        <v>643826.43540000019</v>
      </c>
      <c r="H121" s="350">
        <v>696855.24800000002</v>
      </c>
      <c r="I121" s="350">
        <v>3187716.5128484229</v>
      </c>
      <c r="J121" s="350">
        <v>570211.06901134038</v>
      </c>
      <c r="K121" s="350">
        <v>986384.70593636518</v>
      </c>
      <c r="L121" s="350">
        <v>45173</v>
      </c>
      <c r="M121" s="350">
        <v>140000</v>
      </c>
      <c r="N121" s="350">
        <v>17413.223539168652</v>
      </c>
      <c r="O121" s="368">
        <f t="shared" si="12"/>
        <v>214745.3024458494</v>
      </c>
      <c r="P121" s="368">
        <f t="shared" si="13"/>
        <v>84.61201830017707</v>
      </c>
      <c r="Q121" s="350">
        <v>20006416.260000002</v>
      </c>
      <c r="R121" s="350">
        <v>6442551.203298728</v>
      </c>
      <c r="S121" s="350">
        <v>1045282.872</v>
      </c>
      <c r="T121" s="350">
        <v>10521235.124705408</v>
      </c>
      <c r="U121" s="350">
        <v>1901730.9707026838</v>
      </c>
      <c r="V121" s="350">
        <v>828999.43540000019</v>
      </c>
      <c r="W121" s="368">
        <f t="shared" si="14"/>
        <v>733383.34610682353</v>
      </c>
      <c r="X121" s="368">
        <f t="shared" si="9"/>
        <v>288.96112927770827</v>
      </c>
      <c r="Y121" s="366">
        <f t="shared" si="11"/>
        <v>-518638.04366097413</v>
      </c>
      <c r="Z121" s="366">
        <f t="shared" si="10"/>
        <v>-204.34911097753118</v>
      </c>
    </row>
    <row r="122" spans="1:26" s="351" customFormat="1" ht="15" x14ac:dyDescent="0.2">
      <c r="A122" s="350">
        <v>320</v>
      </c>
      <c r="B122" s="350" t="s">
        <v>134</v>
      </c>
      <c r="C122" s="350">
        <v>19</v>
      </c>
      <c r="D122" s="350">
        <v>7191</v>
      </c>
      <c r="E122" s="350">
        <v>21147556.462720402</v>
      </c>
      <c r="F122" s="350">
        <v>10765209.017762849</v>
      </c>
      <c r="G122" s="350">
        <v>4469443.8479999993</v>
      </c>
      <c r="H122" s="350">
        <v>1050490.5934000001</v>
      </c>
      <c r="I122" s="350">
        <v>3475397.0405660975</v>
      </c>
      <c r="J122" s="350">
        <v>1323000.0753025068</v>
      </c>
      <c r="K122" s="350">
        <v>850384.64555176522</v>
      </c>
      <c r="L122" s="350">
        <v>-236808</v>
      </c>
      <c r="M122" s="350">
        <v>1600000</v>
      </c>
      <c r="N122" s="350">
        <v>66231.008922782974</v>
      </c>
      <c r="O122" s="368">
        <f t="shared" si="12"/>
        <v>2215791.7667855956</v>
      </c>
      <c r="P122" s="368">
        <f t="shared" si="13"/>
        <v>308.13402402803445</v>
      </c>
      <c r="Q122" s="350">
        <v>59859500</v>
      </c>
      <c r="R122" s="350">
        <v>25181313.763058431</v>
      </c>
      <c r="S122" s="350">
        <v>1575735.8901</v>
      </c>
      <c r="T122" s="350">
        <v>26184852.717605803</v>
      </c>
      <c r="U122" s="350">
        <v>4412384.0349278143</v>
      </c>
      <c r="V122" s="350">
        <v>5832635.8479999993</v>
      </c>
      <c r="W122" s="368">
        <f t="shared" si="14"/>
        <v>3327422.2536920458</v>
      </c>
      <c r="X122" s="368">
        <f t="shared" si="9"/>
        <v>462.72038015464409</v>
      </c>
      <c r="Y122" s="366">
        <f t="shared" si="11"/>
        <v>-1111630.4869064502</v>
      </c>
      <c r="Z122" s="366">
        <f t="shared" si="10"/>
        <v>-154.58635612660967</v>
      </c>
    </row>
    <row r="123" spans="1:26" s="351" customFormat="1" ht="15" x14ac:dyDescent="0.2">
      <c r="A123" s="350">
        <v>322</v>
      </c>
      <c r="B123" s="350" t="s">
        <v>135</v>
      </c>
      <c r="C123" s="350">
        <v>2</v>
      </c>
      <c r="D123" s="350">
        <v>6609</v>
      </c>
      <c r="E123" s="350">
        <v>19137870.937011443</v>
      </c>
      <c r="F123" s="350">
        <v>7533633.7055319054</v>
      </c>
      <c r="G123" s="350">
        <v>3537572.1789000002</v>
      </c>
      <c r="H123" s="350">
        <v>970358.08960000006</v>
      </c>
      <c r="I123" s="350">
        <v>6519629.8400262855</v>
      </c>
      <c r="J123" s="350">
        <v>1238924.4808106842</v>
      </c>
      <c r="K123" s="350">
        <v>1334230.2620859423</v>
      </c>
      <c r="L123" s="350">
        <v>-653762</v>
      </c>
      <c r="M123" s="350">
        <v>-150000</v>
      </c>
      <c r="N123" s="350">
        <v>56899.039576268478</v>
      </c>
      <c r="O123" s="368">
        <f t="shared" si="12"/>
        <v>1249614.6595196426</v>
      </c>
      <c r="P123" s="368">
        <f t="shared" si="13"/>
        <v>189.07772121646883</v>
      </c>
      <c r="Q123" s="350">
        <v>47196906</v>
      </c>
      <c r="R123" s="350">
        <v>19884563.927216936</v>
      </c>
      <c r="S123" s="350">
        <v>1455537.1344000001</v>
      </c>
      <c r="T123" s="350">
        <v>21503766.771993622</v>
      </c>
      <c r="U123" s="350">
        <v>4131980.5657307627</v>
      </c>
      <c r="V123" s="350">
        <v>2733810.1789000002</v>
      </c>
      <c r="W123" s="368">
        <f t="shared" si="14"/>
        <v>2512752.5782413259</v>
      </c>
      <c r="X123" s="368">
        <f t="shared" si="9"/>
        <v>380.20163084299077</v>
      </c>
      <c r="Y123" s="366">
        <f t="shared" si="11"/>
        <v>-1263137.9187216833</v>
      </c>
      <c r="Z123" s="366">
        <f t="shared" si="10"/>
        <v>-191.12390962652191</v>
      </c>
    </row>
    <row r="124" spans="1:26" s="351" customFormat="1" ht="15" x14ac:dyDescent="0.2">
      <c r="A124" s="350">
        <v>398</v>
      </c>
      <c r="B124" s="350" t="s">
        <v>136</v>
      </c>
      <c r="C124" s="350">
        <v>7</v>
      </c>
      <c r="D124" s="350">
        <v>119984</v>
      </c>
      <c r="E124" s="350">
        <v>340387357.55468607</v>
      </c>
      <c r="F124" s="350">
        <v>180558400.41957152</v>
      </c>
      <c r="G124" s="350">
        <v>43990129.015000008</v>
      </c>
      <c r="H124" s="350">
        <v>26112340.9232</v>
      </c>
      <c r="I124" s="350">
        <v>38351566.572677039</v>
      </c>
      <c r="J124" s="350">
        <v>17840594.852213427</v>
      </c>
      <c r="K124" s="350">
        <v>13510392.830545874</v>
      </c>
      <c r="L124" s="350">
        <v>88669</v>
      </c>
      <c r="M124" s="350">
        <v>1717800</v>
      </c>
      <c r="N124" s="350">
        <v>1239250.8867030062</v>
      </c>
      <c r="O124" s="368">
        <f t="shared" si="12"/>
        <v>-16978213.054775119</v>
      </c>
      <c r="P124" s="368">
        <f t="shared" si="13"/>
        <v>-141.50397598659086</v>
      </c>
      <c r="Q124" s="350">
        <v>780090200</v>
      </c>
      <c r="R124" s="350">
        <v>447070389.78580147</v>
      </c>
      <c r="S124" s="350">
        <v>39168511.384799995</v>
      </c>
      <c r="T124" s="350">
        <v>190279447.99373373</v>
      </c>
      <c r="U124" s="350">
        <v>59500794.723327957</v>
      </c>
      <c r="V124" s="350">
        <v>45796598.015000008</v>
      </c>
      <c r="W124" s="368">
        <f t="shared" si="14"/>
        <v>1725541.9026632309</v>
      </c>
      <c r="X124" s="368">
        <f t="shared" si="9"/>
        <v>14.381433379977588</v>
      </c>
      <c r="Y124" s="366">
        <f t="shared" si="11"/>
        <v>-18703754.95743835</v>
      </c>
      <c r="Z124" s="366">
        <f t="shared" si="10"/>
        <v>-155.88540936656847</v>
      </c>
    </row>
    <row r="125" spans="1:26" s="351" customFormat="1" ht="15" x14ac:dyDescent="0.2">
      <c r="A125" s="350">
        <v>399</v>
      </c>
      <c r="B125" s="350" t="s">
        <v>137</v>
      </c>
      <c r="C125" s="350">
        <v>15</v>
      </c>
      <c r="D125" s="350">
        <v>7996</v>
      </c>
      <c r="E125" s="350">
        <v>21565501.469109323</v>
      </c>
      <c r="F125" s="350">
        <v>13332088.060628874</v>
      </c>
      <c r="G125" s="350">
        <v>1543217.2759999998</v>
      </c>
      <c r="H125" s="350">
        <v>793995.73100000003</v>
      </c>
      <c r="I125" s="350">
        <v>7240590.3875737172</v>
      </c>
      <c r="J125" s="350">
        <v>1341507.184091643</v>
      </c>
      <c r="K125" s="350">
        <v>-375042.4107776052</v>
      </c>
      <c r="L125" s="350">
        <v>-377080</v>
      </c>
      <c r="M125" s="350">
        <v>-80000</v>
      </c>
      <c r="N125" s="350">
        <v>78799.556183985056</v>
      </c>
      <c r="O125" s="368">
        <f t="shared" si="12"/>
        <v>1932574.3155912943</v>
      </c>
      <c r="P125" s="368">
        <f t="shared" si="13"/>
        <v>241.69263576679518</v>
      </c>
      <c r="Q125" s="350">
        <v>51930577</v>
      </c>
      <c r="R125" s="350">
        <v>30711835.125460308</v>
      </c>
      <c r="S125" s="350">
        <v>1190993.5965</v>
      </c>
      <c r="T125" s="350">
        <v>15366717.085832056</v>
      </c>
      <c r="U125" s="350">
        <v>4474107.7437002305</v>
      </c>
      <c r="V125" s="350">
        <v>1086137.2759999998</v>
      </c>
      <c r="W125" s="368">
        <f t="shared" si="14"/>
        <v>899213.82749259472</v>
      </c>
      <c r="X125" s="368">
        <f t="shared" si="9"/>
        <v>112.45795741528198</v>
      </c>
      <c r="Y125" s="366">
        <f t="shared" si="11"/>
        <v>1033360.4880986996</v>
      </c>
      <c r="Z125" s="366">
        <f t="shared" si="10"/>
        <v>129.2346783515132</v>
      </c>
    </row>
    <row r="126" spans="1:26" s="351" customFormat="1" ht="15" x14ac:dyDescent="0.2">
      <c r="A126" s="350">
        <v>400</v>
      </c>
      <c r="B126" s="350" t="s">
        <v>138</v>
      </c>
      <c r="C126" s="350">
        <v>2</v>
      </c>
      <c r="D126" s="350">
        <v>8468</v>
      </c>
      <c r="E126" s="350">
        <v>25566270.108660076</v>
      </c>
      <c r="F126" s="350">
        <v>11722449.097239094</v>
      </c>
      <c r="G126" s="350">
        <v>2158465.7085999995</v>
      </c>
      <c r="H126" s="350">
        <v>1916513.6980000001</v>
      </c>
      <c r="I126" s="350">
        <v>6123356.9360263413</v>
      </c>
      <c r="J126" s="350">
        <v>1641255.4864243469</v>
      </c>
      <c r="K126" s="350">
        <v>1094780.8976453673</v>
      </c>
      <c r="L126" s="350">
        <v>996778</v>
      </c>
      <c r="M126" s="350">
        <v>-11700</v>
      </c>
      <c r="N126" s="350">
        <v>77049.78279974527</v>
      </c>
      <c r="O126" s="368">
        <f t="shared" si="12"/>
        <v>152679.49807482213</v>
      </c>
      <c r="P126" s="368">
        <f t="shared" si="13"/>
        <v>18.030172186445693</v>
      </c>
      <c r="Q126" s="350">
        <v>57966429</v>
      </c>
      <c r="R126" s="350">
        <v>28146197.961196162</v>
      </c>
      <c r="S126" s="350">
        <v>2874770.5469999998</v>
      </c>
      <c r="T126" s="350">
        <v>19400032.994964387</v>
      </c>
      <c r="U126" s="350">
        <v>5473808.8385071391</v>
      </c>
      <c r="V126" s="350">
        <v>3143543.7085999995</v>
      </c>
      <c r="W126" s="368">
        <f t="shared" si="14"/>
        <v>1071925.0502676889</v>
      </c>
      <c r="X126" s="368">
        <f t="shared" si="9"/>
        <v>126.58538619127172</v>
      </c>
      <c r="Y126" s="366">
        <f t="shared" si="11"/>
        <v>-919245.5521928668</v>
      </c>
      <c r="Z126" s="366">
        <f t="shared" si="10"/>
        <v>-108.55521400482603</v>
      </c>
    </row>
    <row r="127" spans="1:26" s="351" customFormat="1" ht="15" x14ac:dyDescent="0.2">
      <c r="A127" s="350">
        <v>402</v>
      </c>
      <c r="B127" s="350" t="s">
        <v>139</v>
      </c>
      <c r="C127" s="350">
        <v>11</v>
      </c>
      <c r="D127" s="350">
        <v>9358</v>
      </c>
      <c r="E127" s="350">
        <v>22192055.714903973</v>
      </c>
      <c r="F127" s="350">
        <v>12130465.601396587</v>
      </c>
      <c r="G127" s="350">
        <v>2520410.9684000006</v>
      </c>
      <c r="H127" s="350">
        <v>1461137.8328</v>
      </c>
      <c r="I127" s="350">
        <v>7039804.0372549724</v>
      </c>
      <c r="J127" s="350">
        <v>1865368.4099111846</v>
      </c>
      <c r="K127" s="350">
        <v>-765750.7235946334</v>
      </c>
      <c r="L127" s="350">
        <v>-209471</v>
      </c>
      <c r="M127" s="350">
        <v>825000</v>
      </c>
      <c r="N127" s="350">
        <v>74761.156174825228</v>
      </c>
      <c r="O127" s="368">
        <f t="shared" si="12"/>
        <v>2749670.5674389638</v>
      </c>
      <c r="P127" s="368">
        <f t="shared" si="13"/>
        <v>293.83100742027824</v>
      </c>
      <c r="Q127" s="350">
        <v>65791905</v>
      </c>
      <c r="R127" s="350">
        <v>28265600.863754947</v>
      </c>
      <c r="S127" s="350">
        <v>2191706.7492</v>
      </c>
      <c r="T127" s="350">
        <v>27745115.461398602</v>
      </c>
      <c r="U127" s="350">
        <v>6221255.723865944</v>
      </c>
      <c r="V127" s="350">
        <v>3135939.9684000006</v>
      </c>
      <c r="W127" s="368">
        <f t="shared" si="14"/>
        <v>1767713.7666194886</v>
      </c>
      <c r="X127" s="368">
        <f t="shared" si="9"/>
        <v>188.89867136348457</v>
      </c>
      <c r="Y127" s="366">
        <f t="shared" si="11"/>
        <v>981956.8008194752</v>
      </c>
      <c r="Z127" s="366">
        <f t="shared" si="10"/>
        <v>104.93233605679367</v>
      </c>
    </row>
    <row r="128" spans="1:26" s="351" customFormat="1" ht="15" x14ac:dyDescent="0.2">
      <c r="A128" s="350">
        <v>403</v>
      </c>
      <c r="B128" s="350" t="s">
        <v>140</v>
      </c>
      <c r="C128" s="350">
        <v>14</v>
      </c>
      <c r="D128" s="350">
        <v>2925</v>
      </c>
      <c r="E128" s="350">
        <v>8088514.5325627308</v>
      </c>
      <c r="F128" s="350">
        <v>4002692.9537392156</v>
      </c>
      <c r="G128" s="350">
        <v>1004912.5175</v>
      </c>
      <c r="H128" s="350">
        <v>532091.67500000005</v>
      </c>
      <c r="I128" s="350">
        <v>2101875.7492976943</v>
      </c>
      <c r="J128" s="350">
        <v>662318.76608168148</v>
      </c>
      <c r="K128" s="350">
        <v>622590.73780885374</v>
      </c>
      <c r="L128" s="350">
        <v>-140203</v>
      </c>
      <c r="M128" s="350">
        <v>-45900</v>
      </c>
      <c r="N128" s="350">
        <v>22937.668523450015</v>
      </c>
      <c r="O128" s="368">
        <f t="shared" si="12"/>
        <v>674802.53538816422</v>
      </c>
      <c r="P128" s="368">
        <f t="shared" si="13"/>
        <v>230.70172150022708</v>
      </c>
      <c r="Q128" s="350">
        <v>22308650</v>
      </c>
      <c r="R128" s="350">
        <v>8911258.5275752377</v>
      </c>
      <c r="S128" s="350">
        <v>798137.51249999995</v>
      </c>
      <c r="T128" s="350">
        <v>10430274.771929476</v>
      </c>
      <c r="U128" s="350">
        <v>2208922.5874183616</v>
      </c>
      <c r="V128" s="350">
        <v>818809.51749999996</v>
      </c>
      <c r="W128" s="368">
        <f t="shared" si="14"/>
        <v>858752.91692307591</v>
      </c>
      <c r="X128" s="368">
        <f t="shared" si="9"/>
        <v>293.59074082840203</v>
      </c>
      <c r="Y128" s="366">
        <f t="shared" si="11"/>
        <v>-183950.38153491169</v>
      </c>
      <c r="Z128" s="366">
        <f t="shared" si="10"/>
        <v>-62.889019328174939</v>
      </c>
    </row>
    <row r="129" spans="1:26" s="351" customFormat="1" ht="15" x14ac:dyDescent="0.2">
      <c r="A129" s="350">
        <v>405</v>
      </c>
      <c r="B129" s="350" t="s">
        <v>141</v>
      </c>
      <c r="C129" s="350">
        <v>9</v>
      </c>
      <c r="D129" s="350">
        <v>72662</v>
      </c>
      <c r="E129" s="350">
        <v>176940109.06571341</v>
      </c>
      <c r="F129" s="350">
        <v>112269978.48847075</v>
      </c>
      <c r="G129" s="350">
        <v>28117508.412599999</v>
      </c>
      <c r="H129" s="350">
        <v>18224382.395199999</v>
      </c>
      <c r="I129" s="350">
        <v>16830373.960836992</v>
      </c>
      <c r="J129" s="350">
        <v>11339316.028504636</v>
      </c>
      <c r="K129" s="350">
        <v>-1307633.1986752984</v>
      </c>
      <c r="L129" s="350">
        <v>-5667652</v>
      </c>
      <c r="M129" s="350">
        <v>7000000</v>
      </c>
      <c r="N129" s="350">
        <v>754233.66484488745</v>
      </c>
      <c r="O129" s="368">
        <f t="shared" si="12"/>
        <v>10620398.686068565</v>
      </c>
      <c r="P129" s="368">
        <f t="shared" si="13"/>
        <v>146.1616620251103</v>
      </c>
      <c r="Q129" s="350">
        <v>454165001.12</v>
      </c>
      <c r="R129" s="350">
        <v>273308738.98546427</v>
      </c>
      <c r="S129" s="350">
        <v>27336573.592799999</v>
      </c>
      <c r="T129" s="350">
        <v>100095274.9519811</v>
      </c>
      <c r="U129" s="350">
        <v>37818151.295066759</v>
      </c>
      <c r="V129" s="350">
        <v>29449856.412599999</v>
      </c>
      <c r="W129" s="368">
        <f t="shared" si="14"/>
        <v>13843594.117912173</v>
      </c>
      <c r="X129" s="368">
        <f t="shared" si="9"/>
        <v>190.52041119033572</v>
      </c>
      <c r="Y129" s="366">
        <f t="shared" si="11"/>
        <v>-3223195.4318436086</v>
      </c>
      <c r="Z129" s="366">
        <f t="shared" si="10"/>
        <v>-44.358749165225412</v>
      </c>
    </row>
    <row r="130" spans="1:26" s="351" customFormat="1" ht="15" x14ac:dyDescent="0.2">
      <c r="A130" s="350">
        <v>407</v>
      </c>
      <c r="B130" s="350" t="s">
        <v>142</v>
      </c>
      <c r="C130" s="350">
        <v>34</v>
      </c>
      <c r="D130" s="350">
        <v>2621</v>
      </c>
      <c r="E130" s="350">
        <v>7059195.9269641228</v>
      </c>
      <c r="F130" s="350">
        <v>3561335.9342919919</v>
      </c>
      <c r="G130" s="350">
        <v>704316.26199999999</v>
      </c>
      <c r="H130" s="350">
        <v>486734.77620000002</v>
      </c>
      <c r="I130" s="350">
        <v>2009144.2740939041</v>
      </c>
      <c r="J130" s="350">
        <v>573485.2206900462</v>
      </c>
      <c r="K130" s="350">
        <v>192284.82127251051</v>
      </c>
      <c r="L130" s="350">
        <v>-597059</v>
      </c>
      <c r="M130" s="350">
        <v>750000</v>
      </c>
      <c r="N130" s="350">
        <v>21487.321843805956</v>
      </c>
      <c r="O130" s="368">
        <f t="shared" si="12"/>
        <v>642533.6834281357</v>
      </c>
      <c r="P130" s="368">
        <f t="shared" si="13"/>
        <v>245.14829585201667</v>
      </c>
      <c r="Q130" s="350">
        <v>18140596</v>
      </c>
      <c r="R130" s="350">
        <v>8165389.7519843746</v>
      </c>
      <c r="S130" s="350">
        <v>730102.16430000006</v>
      </c>
      <c r="T130" s="350">
        <v>7192807.2176481616</v>
      </c>
      <c r="U130" s="350">
        <v>1912650.7090040976</v>
      </c>
      <c r="V130" s="350">
        <v>857257.26199999999</v>
      </c>
      <c r="W130" s="368">
        <f t="shared" si="14"/>
        <v>717611.10493663326</v>
      </c>
      <c r="X130" s="368">
        <f t="shared" si="9"/>
        <v>273.79286720207296</v>
      </c>
      <c r="Y130" s="366">
        <f t="shared" si="11"/>
        <v>-75077.421508497559</v>
      </c>
      <c r="Z130" s="366">
        <f t="shared" si="10"/>
        <v>-28.6445713500563</v>
      </c>
    </row>
    <row r="131" spans="1:26" s="351" customFormat="1" ht="15" x14ac:dyDescent="0.2">
      <c r="A131" s="350">
        <v>408</v>
      </c>
      <c r="B131" s="350" t="s">
        <v>143</v>
      </c>
      <c r="C131" s="350">
        <v>14</v>
      </c>
      <c r="D131" s="350">
        <v>14221</v>
      </c>
      <c r="E131" s="350">
        <v>38339578.875915773</v>
      </c>
      <c r="F131" s="350">
        <v>20766599.516095772</v>
      </c>
      <c r="G131" s="350">
        <v>3169554.6444999999</v>
      </c>
      <c r="H131" s="350">
        <v>2294774.4038</v>
      </c>
      <c r="I131" s="350">
        <v>11970810.148409577</v>
      </c>
      <c r="J131" s="350">
        <v>2560044.3750837445</v>
      </c>
      <c r="K131" s="350">
        <v>441994.01981019601</v>
      </c>
      <c r="L131" s="350">
        <v>149401</v>
      </c>
      <c r="M131" s="350">
        <v>-339000</v>
      </c>
      <c r="N131" s="350">
        <v>126454.20783666601</v>
      </c>
      <c r="O131" s="368">
        <f t="shared" si="12"/>
        <v>2801053.4396201819</v>
      </c>
      <c r="P131" s="368">
        <f t="shared" si="13"/>
        <v>196.96599673863878</v>
      </c>
      <c r="Q131" s="350">
        <v>95786700</v>
      </c>
      <c r="R131" s="350">
        <v>48146583.621096544</v>
      </c>
      <c r="S131" s="350">
        <v>3442161.6056999997</v>
      </c>
      <c r="T131" s="350">
        <v>35038727.221456602</v>
      </c>
      <c r="U131" s="350">
        <v>8538093.942846857</v>
      </c>
      <c r="V131" s="350">
        <v>2979955.6444999999</v>
      </c>
      <c r="W131" s="368">
        <f t="shared" si="14"/>
        <v>2358822.0356000215</v>
      </c>
      <c r="X131" s="368">
        <f t="shared" si="9"/>
        <v>165.86892873919004</v>
      </c>
      <c r="Y131" s="366">
        <f t="shared" si="11"/>
        <v>442231.40402016044</v>
      </c>
      <c r="Z131" s="366">
        <f t="shared" si="10"/>
        <v>31.097067999448733</v>
      </c>
    </row>
    <row r="132" spans="1:26" s="351" customFormat="1" ht="15" x14ac:dyDescent="0.2">
      <c r="A132" s="350">
        <v>410</v>
      </c>
      <c r="B132" s="350" t="s">
        <v>144</v>
      </c>
      <c r="C132" s="350">
        <v>13</v>
      </c>
      <c r="D132" s="350">
        <v>18823</v>
      </c>
      <c r="E132" s="350">
        <v>57044137.517238081</v>
      </c>
      <c r="F132" s="350">
        <v>28821275.231494978</v>
      </c>
      <c r="G132" s="350">
        <v>6240244.125</v>
      </c>
      <c r="H132" s="350">
        <v>2381498.1368</v>
      </c>
      <c r="I132" s="350">
        <v>21204418.428493313</v>
      </c>
      <c r="J132" s="350">
        <v>2735139.7161404258</v>
      </c>
      <c r="K132" s="350">
        <v>-1203641.066939669</v>
      </c>
      <c r="L132" s="350">
        <v>-1273901</v>
      </c>
      <c r="M132" s="350">
        <v>255000</v>
      </c>
      <c r="N132" s="350">
        <v>175167.10573527726</v>
      </c>
      <c r="O132" s="368">
        <f t="shared" si="12"/>
        <v>2291063.1594862491</v>
      </c>
      <c r="P132" s="368">
        <f t="shared" si="13"/>
        <v>121.71615361452739</v>
      </c>
      <c r="Q132" s="350">
        <v>122966160</v>
      </c>
      <c r="R132" s="350">
        <v>67147258.3585141</v>
      </c>
      <c r="S132" s="350">
        <v>3572247.2052000002</v>
      </c>
      <c r="T132" s="350">
        <v>38762514.865181625</v>
      </c>
      <c r="U132" s="350">
        <v>9122060.5668034609</v>
      </c>
      <c r="V132" s="350">
        <v>5221343.125</v>
      </c>
      <c r="W132" s="368">
        <f t="shared" si="14"/>
        <v>859264.12069918215</v>
      </c>
      <c r="X132" s="368">
        <f t="shared" si="9"/>
        <v>45.649690309684011</v>
      </c>
      <c r="Y132" s="366">
        <f t="shared" si="11"/>
        <v>1431799.0387870669</v>
      </c>
      <c r="Z132" s="366">
        <f t="shared" si="10"/>
        <v>76.066463304843381</v>
      </c>
    </row>
    <row r="133" spans="1:26" s="351" customFormat="1" ht="15" x14ac:dyDescent="0.2">
      <c r="A133" s="350">
        <v>416</v>
      </c>
      <c r="B133" s="350" t="s">
        <v>145</v>
      </c>
      <c r="C133" s="350">
        <v>9</v>
      </c>
      <c r="D133" s="350">
        <v>2964</v>
      </c>
      <c r="E133" s="350">
        <v>7100463.1872196048</v>
      </c>
      <c r="F133" s="350">
        <v>4661530.1869686423</v>
      </c>
      <c r="G133" s="350">
        <v>969043.6682999999</v>
      </c>
      <c r="H133" s="350">
        <v>318285.71620000002</v>
      </c>
      <c r="I133" s="350">
        <v>2197946.1392005491</v>
      </c>
      <c r="J133" s="350">
        <v>525674.34712230344</v>
      </c>
      <c r="K133" s="350">
        <v>-324747.00977366214</v>
      </c>
      <c r="L133" s="350">
        <v>-621063</v>
      </c>
      <c r="M133" s="350">
        <v>-57350</v>
      </c>
      <c r="N133" s="350">
        <v>26741.137419306488</v>
      </c>
      <c r="O133" s="368">
        <f t="shared" si="12"/>
        <v>595597.99821753521</v>
      </c>
      <c r="P133" s="368">
        <f t="shared" si="13"/>
        <v>200.94399400051796</v>
      </c>
      <c r="Q133" s="350">
        <v>18860740</v>
      </c>
      <c r="R133" s="350">
        <v>10535040.329350458</v>
      </c>
      <c r="S133" s="350">
        <v>477428.57429999998</v>
      </c>
      <c r="T133" s="350">
        <v>6131571.13501585</v>
      </c>
      <c r="U133" s="350">
        <v>1753194.9847268155</v>
      </c>
      <c r="V133" s="350">
        <v>290630.6682999999</v>
      </c>
      <c r="W133" s="368">
        <f t="shared" si="14"/>
        <v>327125.69169312343</v>
      </c>
      <c r="X133" s="368">
        <f t="shared" si="9"/>
        <v>110.36629274396877</v>
      </c>
      <c r="Y133" s="366">
        <f t="shared" si="11"/>
        <v>268472.30652441178</v>
      </c>
      <c r="Z133" s="366">
        <f t="shared" si="10"/>
        <v>90.577701256549176</v>
      </c>
    </row>
    <row r="134" spans="1:26" s="351" customFormat="1" ht="15" x14ac:dyDescent="0.2">
      <c r="A134" s="350">
        <v>418</v>
      </c>
      <c r="B134" s="350" t="s">
        <v>146</v>
      </c>
      <c r="C134" s="350">
        <v>6</v>
      </c>
      <c r="D134" s="350">
        <v>23828</v>
      </c>
      <c r="E134" s="350">
        <v>69501457.662328497</v>
      </c>
      <c r="F134" s="350">
        <v>38604728.221464425</v>
      </c>
      <c r="G134" s="350">
        <v>6214504.3774999995</v>
      </c>
      <c r="H134" s="350">
        <v>4058974.3015999999</v>
      </c>
      <c r="I134" s="350">
        <v>20708455.794786386</v>
      </c>
      <c r="J134" s="350">
        <v>2838476.9684024276</v>
      </c>
      <c r="K134" s="350">
        <v>882473.44264661067</v>
      </c>
      <c r="L134" s="350">
        <v>-2245054</v>
      </c>
      <c r="M134" s="350">
        <v>137500</v>
      </c>
      <c r="N134" s="350">
        <v>272859.21517418791</v>
      </c>
      <c r="O134" s="368">
        <f t="shared" si="12"/>
        <v>1971460.6592455357</v>
      </c>
      <c r="P134" s="368">
        <f t="shared" si="13"/>
        <v>82.737143664828594</v>
      </c>
      <c r="Q134" s="350">
        <v>139393600</v>
      </c>
      <c r="R134" s="350">
        <v>98130773.930731073</v>
      </c>
      <c r="S134" s="350">
        <v>6088461.4523999998</v>
      </c>
      <c r="T134" s="350">
        <v>24262784.532439496</v>
      </c>
      <c r="U134" s="350">
        <v>9466704.2675907873</v>
      </c>
      <c r="V134" s="350">
        <v>4106950.3774999995</v>
      </c>
      <c r="W134" s="368">
        <f t="shared" si="14"/>
        <v>2662074.5606613457</v>
      </c>
      <c r="X134" s="368">
        <f t="shared" si="9"/>
        <v>111.72043648906102</v>
      </c>
      <c r="Y134" s="366">
        <f t="shared" si="11"/>
        <v>-690613.90141580999</v>
      </c>
      <c r="Z134" s="366">
        <f t="shared" si="10"/>
        <v>-28.983292824232414</v>
      </c>
    </row>
    <row r="135" spans="1:26" s="351" customFormat="1" ht="15" x14ac:dyDescent="0.2">
      <c r="A135" s="350">
        <v>420</v>
      </c>
      <c r="B135" s="350" t="s">
        <v>147</v>
      </c>
      <c r="C135" s="350">
        <v>11</v>
      </c>
      <c r="D135" s="350">
        <v>9402</v>
      </c>
      <c r="E135" s="350">
        <v>23268875.655893549</v>
      </c>
      <c r="F135" s="350">
        <v>13323688.087098692</v>
      </c>
      <c r="G135" s="350">
        <v>2794266.0285</v>
      </c>
      <c r="H135" s="350">
        <v>2200211.0655999999</v>
      </c>
      <c r="I135" s="350">
        <v>2983020.8300094479</v>
      </c>
      <c r="J135" s="350">
        <v>1725353.8422768824</v>
      </c>
      <c r="K135" s="350">
        <v>1143544.3510032834</v>
      </c>
      <c r="L135" s="350">
        <v>-991439</v>
      </c>
      <c r="M135" s="350">
        <v>480200</v>
      </c>
      <c r="N135" s="350">
        <v>88193.691118562652</v>
      </c>
      <c r="O135" s="368">
        <f t="shared" si="12"/>
        <v>478163.23971331865</v>
      </c>
      <c r="P135" s="368">
        <f t="shared" si="13"/>
        <v>50.857608988866055</v>
      </c>
      <c r="Q135" s="350">
        <v>66414180.509999998</v>
      </c>
      <c r="R135" s="350">
        <v>32119592.473676369</v>
      </c>
      <c r="S135" s="350">
        <v>3300316.5984</v>
      </c>
      <c r="T135" s="350">
        <v>24072901.267098118</v>
      </c>
      <c r="U135" s="350">
        <v>5754288.2199180275</v>
      </c>
      <c r="V135" s="350">
        <v>2283027.0285</v>
      </c>
      <c r="W135" s="368">
        <f t="shared" si="14"/>
        <v>1115945.0775925145</v>
      </c>
      <c r="X135" s="368">
        <f t="shared" ref="X135:X198" si="15">W135/D135</f>
        <v>118.69230776350931</v>
      </c>
      <c r="Y135" s="366">
        <f t="shared" si="11"/>
        <v>-637781.83787919581</v>
      </c>
      <c r="Z135" s="366">
        <f t="shared" ref="Z135:Z198" si="16">Y135/D135</f>
        <v>-67.834698774643243</v>
      </c>
    </row>
    <row r="136" spans="1:26" s="351" customFormat="1" ht="15" x14ac:dyDescent="0.2">
      <c r="A136" s="350">
        <v>421</v>
      </c>
      <c r="B136" s="350" t="s">
        <v>148</v>
      </c>
      <c r="C136" s="350">
        <v>16</v>
      </c>
      <c r="D136" s="350">
        <v>722</v>
      </c>
      <c r="E136" s="350">
        <v>3828640.5314485081</v>
      </c>
      <c r="F136" s="350">
        <v>831020.06486211566</v>
      </c>
      <c r="G136" s="350">
        <v>285697.48600000003</v>
      </c>
      <c r="H136" s="350">
        <v>344480.20679999999</v>
      </c>
      <c r="I136" s="350">
        <v>800615.46592198033</v>
      </c>
      <c r="J136" s="350">
        <v>169023.70282300352</v>
      </c>
      <c r="K136" s="350">
        <v>210444.82792210605</v>
      </c>
      <c r="L136" s="350">
        <v>-188960</v>
      </c>
      <c r="M136" s="350">
        <v>-45800</v>
      </c>
      <c r="N136" s="350">
        <v>5773.1343964183761</v>
      </c>
      <c r="O136" s="368">
        <f t="shared" si="12"/>
        <v>-1416345.6427228837</v>
      </c>
      <c r="P136" s="368">
        <f t="shared" si="13"/>
        <v>-1961.6975660981768</v>
      </c>
      <c r="Q136" s="350">
        <v>6924635</v>
      </c>
      <c r="R136" s="350">
        <v>1961167.2157003579</v>
      </c>
      <c r="S136" s="350">
        <v>516720.31020000001</v>
      </c>
      <c r="T136" s="350">
        <v>2462545.175996366</v>
      </c>
      <c r="U136" s="350">
        <v>563716.88995563809</v>
      </c>
      <c r="V136" s="350">
        <v>50937.486000000034</v>
      </c>
      <c r="W136" s="368">
        <f t="shared" si="14"/>
        <v>-1369547.9221476391</v>
      </c>
      <c r="X136" s="368">
        <f t="shared" si="15"/>
        <v>-1896.8807785978381</v>
      </c>
      <c r="Y136" s="366">
        <f t="shared" ref="Y136:Y199" si="17">O136-W136</f>
        <v>-46797.720575244632</v>
      </c>
      <c r="Z136" s="366">
        <f t="shared" si="16"/>
        <v>-64.816787500338819</v>
      </c>
    </row>
    <row r="137" spans="1:26" s="351" customFormat="1" ht="15" x14ac:dyDescent="0.2">
      <c r="A137" s="350">
        <v>422</v>
      </c>
      <c r="B137" s="350" t="s">
        <v>149</v>
      </c>
      <c r="C137" s="350">
        <v>12</v>
      </c>
      <c r="D137" s="350">
        <v>10719</v>
      </c>
      <c r="E137" s="350">
        <v>23884157.608823597</v>
      </c>
      <c r="F137" s="350">
        <v>13874490.711304758</v>
      </c>
      <c r="G137" s="350">
        <v>3435798.3618000001</v>
      </c>
      <c r="H137" s="350">
        <v>3344634.7634000001</v>
      </c>
      <c r="I137" s="350">
        <v>3944265.7760815518</v>
      </c>
      <c r="J137" s="350">
        <v>2053186.3764515584</v>
      </c>
      <c r="K137" s="350">
        <v>2035914.6490245794</v>
      </c>
      <c r="L137" s="350">
        <v>-426638</v>
      </c>
      <c r="M137" s="350">
        <v>435200</v>
      </c>
      <c r="N137" s="350">
        <v>94549.430377381141</v>
      </c>
      <c r="O137" s="368">
        <f t="shared" ref="O137:O200" si="18">SUM(F137:N137)-E137</f>
        <v>4907244.4596162327</v>
      </c>
      <c r="P137" s="368">
        <f t="shared" ref="P137:P200" si="19">O137/D137</f>
        <v>457.80804735667812</v>
      </c>
      <c r="Q137" s="350">
        <v>78219295</v>
      </c>
      <c r="R137" s="350">
        <v>33532002.944412041</v>
      </c>
      <c r="S137" s="350">
        <v>5016952.1451000003</v>
      </c>
      <c r="T137" s="350">
        <v>35927220.151101768</v>
      </c>
      <c r="U137" s="350">
        <v>6847654.0230843779</v>
      </c>
      <c r="V137" s="350">
        <v>3444360.3618000001</v>
      </c>
      <c r="W137" s="368">
        <f t="shared" ref="W137:W200" si="20">R137+S137+T137+U137+V137-Q137</f>
        <v>6548894.6254981905</v>
      </c>
      <c r="X137" s="368">
        <f t="shared" si="15"/>
        <v>610.9613420559931</v>
      </c>
      <c r="Y137" s="366">
        <f t="shared" si="17"/>
        <v>-1641650.1658819579</v>
      </c>
      <c r="Z137" s="366">
        <f t="shared" si="16"/>
        <v>-153.15329469931504</v>
      </c>
    </row>
    <row r="138" spans="1:26" s="351" customFormat="1" ht="15" x14ac:dyDescent="0.2">
      <c r="A138" s="350">
        <v>423</v>
      </c>
      <c r="B138" s="350" t="s">
        <v>150</v>
      </c>
      <c r="C138" s="350">
        <v>2</v>
      </c>
      <c r="D138" s="350">
        <v>20146</v>
      </c>
      <c r="E138" s="350">
        <v>49643552.532409661</v>
      </c>
      <c r="F138" s="350">
        <v>28898511.79775187</v>
      </c>
      <c r="G138" s="350">
        <v>4609029.7652999992</v>
      </c>
      <c r="H138" s="350">
        <v>3538907.2325999998</v>
      </c>
      <c r="I138" s="350">
        <v>13412231.387511538</v>
      </c>
      <c r="J138" s="350">
        <v>2512092.842640399</v>
      </c>
      <c r="K138" s="350">
        <v>682033.04186193272</v>
      </c>
      <c r="L138" s="350">
        <v>-1547743</v>
      </c>
      <c r="M138" s="350">
        <v>-391213</v>
      </c>
      <c r="N138" s="350">
        <v>232766.30214856632</v>
      </c>
      <c r="O138" s="368">
        <f t="shared" si="18"/>
        <v>2303063.837404646</v>
      </c>
      <c r="P138" s="368">
        <f t="shared" si="19"/>
        <v>114.31866561127003</v>
      </c>
      <c r="Q138" s="350">
        <v>114353731</v>
      </c>
      <c r="R138" s="350">
        <v>79639851.161177799</v>
      </c>
      <c r="S138" s="350">
        <v>5308360.8488999996</v>
      </c>
      <c r="T138" s="350">
        <v>20289225.381685372</v>
      </c>
      <c r="U138" s="350">
        <v>8378169.102211481</v>
      </c>
      <c r="V138" s="350">
        <v>2670073.7652999992</v>
      </c>
      <c r="W138" s="368">
        <f t="shared" si="20"/>
        <v>1931949.2592746615</v>
      </c>
      <c r="X138" s="368">
        <f t="shared" si="15"/>
        <v>95.897411857175697</v>
      </c>
      <c r="Y138" s="366">
        <f t="shared" si="17"/>
        <v>371114.57812998444</v>
      </c>
      <c r="Z138" s="366">
        <f t="shared" si="16"/>
        <v>18.421253754094334</v>
      </c>
    </row>
    <row r="139" spans="1:26" s="351" customFormat="1" ht="15" x14ac:dyDescent="0.2">
      <c r="A139" s="350">
        <v>425</v>
      </c>
      <c r="B139" s="350" t="s">
        <v>151</v>
      </c>
      <c r="C139" s="350">
        <v>17</v>
      </c>
      <c r="D139" s="350">
        <v>10238</v>
      </c>
      <c r="E139" s="350">
        <v>35218625.260072634</v>
      </c>
      <c r="F139" s="350">
        <v>15039157.16634262</v>
      </c>
      <c r="G139" s="350">
        <v>1568990.7608999999</v>
      </c>
      <c r="H139" s="350">
        <v>840742.51020000002</v>
      </c>
      <c r="I139" s="350">
        <v>21554719.866378069</v>
      </c>
      <c r="J139" s="350">
        <v>1206864.6941496516</v>
      </c>
      <c r="K139" s="350">
        <v>-1776669.9584317359</v>
      </c>
      <c r="L139" s="350">
        <v>648400</v>
      </c>
      <c r="M139" s="350">
        <v>-104000</v>
      </c>
      <c r="N139" s="350">
        <v>91387.327158457716</v>
      </c>
      <c r="O139" s="368">
        <f t="shared" si="18"/>
        <v>3850967.1066244245</v>
      </c>
      <c r="P139" s="368">
        <f t="shared" si="19"/>
        <v>376.1444722235226</v>
      </c>
      <c r="Q139" s="350">
        <v>65762088</v>
      </c>
      <c r="R139" s="350">
        <v>35235262.493515871</v>
      </c>
      <c r="S139" s="350">
        <v>1261113.7653000001</v>
      </c>
      <c r="T139" s="350">
        <v>24627252.387452416</v>
      </c>
      <c r="U139" s="350">
        <v>4025056.8448126158</v>
      </c>
      <c r="V139" s="350">
        <v>2113390.7609000001</v>
      </c>
      <c r="W139" s="368">
        <f t="shared" si="20"/>
        <v>1499988.2519809008</v>
      </c>
      <c r="X139" s="368">
        <f t="shared" si="15"/>
        <v>146.51184332690963</v>
      </c>
      <c r="Y139" s="366">
        <f t="shared" si="17"/>
        <v>2350978.8546435237</v>
      </c>
      <c r="Z139" s="366">
        <f t="shared" si="16"/>
        <v>229.63262889661297</v>
      </c>
    </row>
    <row r="140" spans="1:26" s="351" customFormat="1" ht="15" x14ac:dyDescent="0.2">
      <c r="A140" s="350">
        <v>426</v>
      </c>
      <c r="B140" s="350" t="s">
        <v>152</v>
      </c>
      <c r="C140" s="350">
        <v>12</v>
      </c>
      <c r="D140" s="350">
        <v>11994</v>
      </c>
      <c r="E140" s="350">
        <v>31193958.705825575</v>
      </c>
      <c r="F140" s="350">
        <v>17347772.702833366</v>
      </c>
      <c r="G140" s="350">
        <v>2927636.1195</v>
      </c>
      <c r="H140" s="350">
        <v>1283433.9602000001</v>
      </c>
      <c r="I140" s="350">
        <v>10905022.60926909</v>
      </c>
      <c r="J140" s="350">
        <v>2119635.6041939361</v>
      </c>
      <c r="K140" s="350">
        <v>-200184.33034729151</v>
      </c>
      <c r="L140" s="350">
        <v>-2735730</v>
      </c>
      <c r="M140" s="350">
        <v>-100000</v>
      </c>
      <c r="N140" s="350">
        <v>103076.36375414203</v>
      </c>
      <c r="O140" s="368">
        <f t="shared" si="18"/>
        <v>456704.32357766852</v>
      </c>
      <c r="P140" s="368">
        <f t="shared" si="19"/>
        <v>38.077732497721236</v>
      </c>
      <c r="Q140" s="350">
        <v>76206337.159999996</v>
      </c>
      <c r="R140" s="350">
        <v>39959514.441779375</v>
      </c>
      <c r="S140" s="350">
        <v>1925150.9402999999</v>
      </c>
      <c r="T140" s="350">
        <v>27314039.799205869</v>
      </c>
      <c r="U140" s="350">
        <v>7069271.1772305779</v>
      </c>
      <c r="V140" s="350">
        <v>91906.11950000003</v>
      </c>
      <c r="W140" s="368">
        <f t="shared" si="20"/>
        <v>153545.31801582873</v>
      </c>
      <c r="X140" s="368">
        <f t="shared" si="15"/>
        <v>12.801844090030743</v>
      </c>
      <c r="Y140" s="366">
        <f t="shared" si="17"/>
        <v>303159.00556183979</v>
      </c>
      <c r="Z140" s="366">
        <f t="shared" si="16"/>
        <v>25.275888407690495</v>
      </c>
    </row>
    <row r="141" spans="1:26" s="351" customFormat="1" ht="15" x14ac:dyDescent="0.2">
      <c r="A141" s="350">
        <v>430</v>
      </c>
      <c r="B141" s="350" t="s">
        <v>153</v>
      </c>
      <c r="C141" s="350">
        <v>2</v>
      </c>
      <c r="D141" s="350">
        <v>15770</v>
      </c>
      <c r="E141" s="350">
        <v>35778988.410138518</v>
      </c>
      <c r="F141" s="350">
        <v>21458670.703507651</v>
      </c>
      <c r="G141" s="350">
        <v>4312389.1514999997</v>
      </c>
      <c r="H141" s="350">
        <v>3265283.3115999997</v>
      </c>
      <c r="I141" s="350">
        <v>7366939.7952515651</v>
      </c>
      <c r="J141" s="350">
        <v>3081851.8523283331</v>
      </c>
      <c r="K141" s="350">
        <v>940080.21199927235</v>
      </c>
      <c r="L141" s="350">
        <v>-1735378</v>
      </c>
      <c r="M141" s="350">
        <v>1400</v>
      </c>
      <c r="N141" s="350">
        <v>139110.23301784732</v>
      </c>
      <c r="O141" s="368">
        <f t="shared" si="18"/>
        <v>3051358.8490661457</v>
      </c>
      <c r="P141" s="368">
        <f t="shared" si="19"/>
        <v>193.49136645948926</v>
      </c>
      <c r="Q141" s="350">
        <v>105683349</v>
      </c>
      <c r="R141" s="350">
        <v>51208529.778845407</v>
      </c>
      <c r="S141" s="350">
        <v>4897924.9673999995</v>
      </c>
      <c r="T141" s="350">
        <v>40226909.63117519</v>
      </c>
      <c r="U141" s="350">
        <v>10278392.393981509</v>
      </c>
      <c r="V141" s="350">
        <v>2578411.1514999997</v>
      </c>
      <c r="W141" s="368">
        <f t="shared" si="20"/>
        <v>3506818.9229021221</v>
      </c>
      <c r="X141" s="368">
        <f t="shared" si="15"/>
        <v>222.37279156005849</v>
      </c>
      <c r="Y141" s="366">
        <f t="shared" si="17"/>
        <v>-455460.07383597642</v>
      </c>
      <c r="Z141" s="366">
        <f t="shared" si="16"/>
        <v>-28.88142510056921</v>
      </c>
    </row>
    <row r="142" spans="1:26" s="351" customFormat="1" ht="15" x14ac:dyDescent="0.2">
      <c r="A142" s="350">
        <v>433</v>
      </c>
      <c r="B142" s="350" t="s">
        <v>154</v>
      </c>
      <c r="C142" s="350">
        <v>5</v>
      </c>
      <c r="D142" s="350">
        <v>7853</v>
      </c>
      <c r="E142" s="350">
        <v>21334861.690779418</v>
      </c>
      <c r="F142" s="350">
        <v>12071055.944718704</v>
      </c>
      <c r="G142" s="350">
        <v>2175882.9679999999</v>
      </c>
      <c r="H142" s="350">
        <v>1510542.1495999999</v>
      </c>
      <c r="I142" s="350">
        <v>4666887.9597741449</v>
      </c>
      <c r="J142" s="350">
        <v>1466646.019377856</v>
      </c>
      <c r="K142" s="350">
        <v>925598.68032818905</v>
      </c>
      <c r="L142" s="350">
        <v>-585101</v>
      </c>
      <c r="M142" s="350">
        <v>-283000</v>
      </c>
      <c r="N142" s="350">
        <v>73701.633675556077</v>
      </c>
      <c r="O142" s="368">
        <f t="shared" si="18"/>
        <v>687352.66469503567</v>
      </c>
      <c r="P142" s="368">
        <f t="shared" si="19"/>
        <v>87.527399044318813</v>
      </c>
      <c r="Q142" s="350">
        <v>49434500</v>
      </c>
      <c r="R142" s="350">
        <v>27942466.621019244</v>
      </c>
      <c r="S142" s="350">
        <v>2265813.2244000002</v>
      </c>
      <c r="T142" s="350">
        <v>14431679.797632411</v>
      </c>
      <c r="U142" s="350">
        <v>4891462.670033168</v>
      </c>
      <c r="V142" s="350">
        <v>1307781.9679999999</v>
      </c>
      <c r="W142" s="368">
        <f t="shared" si="20"/>
        <v>1404704.2810848281</v>
      </c>
      <c r="X142" s="368">
        <f t="shared" si="15"/>
        <v>178.8748607009841</v>
      </c>
      <c r="Y142" s="366">
        <f t="shared" si="17"/>
        <v>-717351.61638979241</v>
      </c>
      <c r="Z142" s="366">
        <f t="shared" si="16"/>
        <v>-91.347461656665274</v>
      </c>
    </row>
    <row r="143" spans="1:26" s="351" customFormat="1" ht="15" x14ac:dyDescent="0.2">
      <c r="A143" s="350">
        <v>434</v>
      </c>
      <c r="B143" s="350" t="s">
        <v>155</v>
      </c>
      <c r="C143" s="350">
        <v>34</v>
      </c>
      <c r="D143" s="350">
        <v>14745</v>
      </c>
      <c r="E143" s="350">
        <v>43319073.561267361</v>
      </c>
      <c r="F143" s="350">
        <v>20657423.408500582</v>
      </c>
      <c r="G143" s="350">
        <v>8559232.8570000008</v>
      </c>
      <c r="H143" s="350">
        <v>4640286.1416000007</v>
      </c>
      <c r="I143" s="350">
        <v>6156648.4485821528</v>
      </c>
      <c r="J143" s="350">
        <v>2588680.1284472169</v>
      </c>
      <c r="K143" s="350">
        <v>2752029.3800959741</v>
      </c>
      <c r="L143" s="350">
        <v>-811207</v>
      </c>
      <c r="M143" s="350">
        <v>1764200</v>
      </c>
      <c r="N143" s="350">
        <v>152508.78619957383</v>
      </c>
      <c r="O143" s="368">
        <f t="shared" si="18"/>
        <v>3140728.5891581401</v>
      </c>
      <c r="P143" s="368">
        <f t="shared" si="19"/>
        <v>213.00295619926348</v>
      </c>
      <c r="Q143" s="350">
        <v>100516214.59</v>
      </c>
      <c r="R143" s="350">
        <v>52742420.711514913</v>
      </c>
      <c r="S143" s="350">
        <v>6960429.2124000005</v>
      </c>
      <c r="T143" s="350">
        <v>27517234.568221588</v>
      </c>
      <c r="U143" s="350">
        <v>8633598.0500104371</v>
      </c>
      <c r="V143" s="350">
        <v>9512225.8570000008</v>
      </c>
      <c r="W143" s="368">
        <f t="shared" si="20"/>
        <v>4849693.8091469407</v>
      </c>
      <c r="X143" s="368">
        <f t="shared" si="15"/>
        <v>328.90429360101325</v>
      </c>
      <c r="Y143" s="366">
        <f t="shared" si="17"/>
        <v>-1708965.2199888006</v>
      </c>
      <c r="Z143" s="366">
        <f t="shared" si="16"/>
        <v>-115.90133740174979</v>
      </c>
    </row>
    <row r="144" spans="1:26" s="351" customFormat="1" ht="15" x14ac:dyDescent="0.2">
      <c r="A144" s="350">
        <v>435</v>
      </c>
      <c r="B144" s="350" t="s">
        <v>156</v>
      </c>
      <c r="C144" s="350">
        <v>13</v>
      </c>
      <c r="D144" s="350">
        <v>699</v>
      </c>
      <c r="E144" s="350">
        <v>1904696.3395873159</v>
      </c>
      <c r="F144" s="350">
        <v>638034.95447282586</v>
      </c>
      <c r="G144" s="350">
        <v>626451.41800000006</v>
      </c>
      <c r="H144" s="350">
        <v>236509.0816</v>
      </c>
      <c r="I144" s="350">
        <v>140903.88575929988</v>
      </c>
      <c r="J144" s="350">
        <v>150441.5968184431</v>
      </c>
      <c r="K144" s="350">
        <v>181017.85611917317</v>
      </c>
      <c r="L144" s="350">
        <v>-182564</v>
      </c>
      <c r="M144" s="350">
        <v>5150</v>
      </c>
      <c r="N144" s="350">
        <v>6259.2166714947962</v>
      </c>
      <c r="O144" s="368">
        <f t="shared" si="18"/>
        <v>-102492.33014607918</v>
      </c>
      <c r="P144" s="368">
        <f t="shared" si="19"/>
        <v>-146.62708175404748</v>
      </c>
      <c r="Q144" s="350">
        <v>5261320</v>
      </c>
      <c r="R144" s="350">
        <v>1931825.1461716483</v>
      </c>
      <c r="S144" s="350">
        <v>354763.62239999999</v>
      </c>
      <c r="T144" s="350">
        <v>2193515.9797020713</v>
      </c>
      <c r="U144" s="350">
        <v>501743.05533502309</v>
      </c>
      <c r="V144" s="350">
        <v>449037.41800000006</v>
      </c>
      <c r="W144" s="368">
        <f t="shared" si="20"/>
        <v>169565.22160874307</v>
      </c>
      <c r="X144" s="368">
        <f t="shared" si="15"/>
        <v>242.58257740878838</v>
      </c>
      <c r="Y144" s="366">
        <f t="shared" si="17"/>
        <v>-272057.55175482226</v>
      </c>
      <c r="Z144" s="366">
        <f t="shared" si="16"/>
        <v>-389.20965916283586</v>
      </c>
    </row>
    <row r="145" spans="1:26" s="351" customFormat="1" ht="15" x14ac:dyDescent="0.2">
      <c r="A145" s="350">
        <v>436</v>
      </c>
      <c r="B145" s="350" t="s">
        <v>157</v>
      </c>
      <c r="C145" s="350">
        <v>17</v>
      </c>
      <c r="D145" s="350">
        <v>2036</v>
      </c>
      <c r="E145" s="350">
        <v>6320958.5819652369</v>
      </c>
      <c r="F145" s="350">
        <v>2414520.4874580512</v>
      </c>
      <c r="G145" s="350">
        <v>326465.24050000001</v>
      </c>
      <c r="H145" s="350">
        <v>157773.48440000002</v>
      </c>
      <c r="I145" s="350">
        <v>3823791.3723076023</v>
      </c>
      <c r="J145" s="350">
        <v>324913.7536342073</v>
      </c>
      <c r="K145" s="350">
        <v>244748.79053621643</v>
      </c>
      <c r="L145" s="350">
        <v>-336778</v>
      </c>
      <c r="M145" s="350">
        <v>-36000</v>
      </c>
      <c r="N145" s="350">
        <v>15228.19772657113</v>
      </c>
      <c r="O145" s="368">
        <f t="shared" si="18"/>
        <v>613704.74459741078</v>
      </c>
      <c r="P145" s="368">
        <f t="shared" si="19"/>
        <v>301.42669184548663</v>
      </c>
      <c r="Q145" s="350">
        <v>12750574</v>
      </c>
      <c r="R145" s="350">
        <v>5771031.0982817942</v>
      </c>
      <c r="S145" s="350">
        <v>236660.22659999999</v>
      </c>
      <c r="T145" s="350">
        <v>6317219.2341309004</v>
      </c>
      <c r="U145" s="350">
        <v>1083631.2756340844</v>
      </c>
      <c r="V145" s="350">
        <v>-46312.759499999986</v>
      </c>
      <c r="W145" s="368">
        <f t="shared" si="20"/>
        <v>611655.07514677756</v>
      </c>
      <c r="X145" s="368">
        <f t="shared" si="15"/>
        <v>300.41997796993002</v>
      </c>
      <c r="Y145" s="366">
        <f t="shared" si="17"/>
        <v>2049.6694506332278</v>
      </c>
      <c r="Z145" s="366">
        <f t="shared" si="16"/>
        <v>1.0067138755565952</v>
      </c>
    </row>
    <row r="146" spans="1:26" s="351" customFormat="1" ht="15" x14ac:dyDescent="0.2">
      <c r="A146" s="350">
        <v>440</v>
      </c>
      <c r="B146" s="350" t="s">
        <v>158</v>
      </c>
      <c r="C146" s="350">
        <v>15</v>
      </c>
      <c r="D146" s="350">
        <v>5534</v>
      </c>
      <c r="E146" s="350">
        <v>17435363.198638029</v>
      </c>
      <c r="F146" s="350">
        <v>6536128.2511475943</v>
      </c>
      <c r="G146" s="350">
        <v>1457913.818</v>
      </c>
      <c r="H146" s="350">
        <v>380713.50319999998</v>
      </c>
      <c r="I146" s="350">
        <v>12209097.331659555</v>
      </c>
      <c r="J146" s="350">
        <v>761228.07915618038</v>
      </c>
      <c r="K146" s="350">
        <v>-1442256.3873326301</v>
      </c>
      <c r="L146" s="350">
        <v>-1244698</v>
      </c>
      <c r="M146" s="350">
        <v>327875</v>
      </c>
      <c r="N146" s="350">
        <v>46988.96850169434</v>
      </c>
      <c r="O146" s="368">
        <f t="shared" si="18"/>
        <v>1597627.3656943664</v>
      </c>
      <c r="P146" s="368">
        <f t="shared" si="19"/>
        <v>288.69305487791223</v>
      </c>
      <c r="Q146" s="350">
        <v>35727875.380000003</v>
      </c>
      <c r="R146" s="350">
        <v>16946223.431582257</v>
      </c>
      <c r="S146" s="350">
        <v>571070.2548</v>
      </c>
      <c r="T146" s="350">
        <v>15245414.517365728</v>
      </c>
      <c r="U146" s="350">
        <v>2538798.5126452036</v>
      </c>
      <c r="V146" s="350">
        <v>541090.81799999997</v>
      </c>
      <c r="W146" s="368">
        <f t="shared" si="20"/>
        <v>114722.15439318866</v>
      </c>
      <c r="X146" s="368">
        <f t="shared" si="15"/>
        <v>20.730421827464522</v>
      </c>
      <c r="Y146" s="366">
        <f t="shared" si="17"/>
        <v>1482905.2113011777</v>
      </c>
      <c r="Z146" s="366">
        <f t="shared" si="16"/>
        <v>267.96263305044772</v>
      </c>
    </row>
    <row r="147" spans="1:26" s="351" customFormat="1" ht="15" x14ac:dyDescent="0.2">
      <c r="A147" s="350">
        <v>441</v>
      </c>
      <c r="B147" s="350" t="s">
        <v>159</v>
      </c>
      <c r="C147" s="350">
        <v>9</v>
      </c>
      <c r="D147" s="350">
        <v>4543</v>
      </c>
      <c r="E147" s="350">
        <v>12482618.582868349</v>
      </c>
      <c r="F147" s="350">
        <v>6215419.9647541009</v>
      </c>
      <c r="G147" s="350">
        <v>1651511.0234999999</v>
      </c>
      <c r="H147" s="350">
        <v>1361704.6844000001</v>
      </c>
      <c r="I147" s="350">
        <v>1069096.4923236372</v>
      </c>
      <c r="J147" s="350">
        <v>904594.89208835689</v>
      </c>
      <c r="K147" s="350">
        <v>-697332.71486114571</v>
      </c>
      <c r="L147" s="350">
        <v>-553468</v>
      </c>
      <c r="M147" s="350">
        <v>757000</v>
      </c>
      <c r="N147" s="350">
        <v>41696.329474057893</v>
      </c>
      <c r="O147" s="368">
        <f t="shared" si="18"/>
        <v>-1732395.9111893401</v>
      </c>
      <c r="P147" s="368">
        <f t="shared" si="19"/>
        <v>-381.33302029261284</v>
      </c>
      <c r="Q147" s="350">
        <v>35105300</v>
      </c>
      <c r="R147" s="350">
        <v>14941029.403388748</v>
      </c>
      <c r="S147" s="350">
        <v>2042557.0266</v>
      </c>
      <c r="T147" s="350">
        <v>11292237.070956783</v>
      </c>
      <c r="U147" s="350">
        <v>3016946.2076676511</v>
      </c>
      <c r="V147" s="350">
        <v>1855043.0234999999</v>
      </c>
      <c r="W147" s="368">
        <f t="shared" si="20"/>
        <v>-1957487.2678868175</v>
      </c>
      <c r="X147" s="368">
        <f t="shared" si="15"/>
        <v>-430.87987406709607</v>
      </c>
      <c r="Y147" s="366">
        <f t="shared" si="17"/>
        <v>225091.3566974774</v>
      </c>
      <c r="Z147" s="366">
        <f t="shared" si="16"/>
        <v>49.546853774483246</v>
      </c>
    </row>
    <row r="148" spans="1:26" s="351" customFormat="1" ht="15" x14ac:dyDescent="0.2">
      <c r="A148" s="350">
        <v>444</v>
      </c>
      <c r="B148" s="350" t="s">
        <v>160</v>
      </c>
      <c r="C148" s="350">
        <v>33</v>
      </c>
      <c r="D148" s="350">
        <v>45886</v>
      </c>
      <c r="E148" s="350">
        <v>117711759.768204</v>
      </c>
      <c r="F148" s="350">
        <v>73361791.643160537</v>
      </c>
      <c r="G148" s="350">
        <v>14272271.904900001</v>
      </c>
      <c r="H148" s="350">
        <v>7384734.7309999997</v>
      </c>
      <c r="I148" s="350">
        <v>19906843.125912614</v>
      </c>
      <c r="J148" s="350">
        <v>7050444.5682321042</v>
      </c>
      <c r="K148" s="350">
        <v>1171327.8780792272</v>
      </c>
      <c r="L148" s="350">
        <v>-660072</v>
      </c>
      <c r="M148" s="350">
        <v>272000</v>
      </c>
      <c r="N148" s="350">
        <v>514930.56430368277</v>
      </c>
      <c r="O148" s="368">
        <f t="shared" si="18"/>
        <v>5562512.6473841518</v>
      </c>
      <c r="P148" s="368">
        <f t="shared" si="19"/>
        <v>121.22461420442296</v>
      </c>
      <c r="Q148" s="350">
        <v>292045775</v>
      </c>
      <c r="R148" s="350">
        <v>185834917.35588908</v>
      </c>
      <c r="S148" s="350">
        <v>11077102.0965</v>
      </c>
      <c r="T148" s="350">
        <v>66684919.002353534</v>
      </c>
      <c r="U148" s="350">
        <v>23514185.39783353</v>
      </c>
      <c r="V148" s="350">
        <v>13884199.904900001</v>
      </c>
      <c r="W148" s="368">
        <f t="shared" si="20"/>
        <v>8949548.757476151</v>
      </c>
      <c r="X148" s="368">
        <f t="shared" si="15"/>
        <v>195.03876470984943</v>
      </c>
      <c r="Y148" s="366">
        <f t="shared" si="17"/>
        <v>-3387036.1100919992</v>
      </c>
      <c r="Z148" s="366">
        <f t="shared" si="16"/>
        <v>-73.814150505426468</v>
      </c>
    </row>
    <row r="149" spans="1:26" s="351" customFormat="1" ht="15" x14ac:dyDescent="0.2">
      <c r="A149" s="350">
        <v>445</v>
      </c>
      <c r="B149" s="350" t="s">
        <v>161</v>
      </c>
      <c r="C149" s="350">
        <v>2</v>
      </c>
      <c r="D149" s="350">
        <v>15105</v>
      </c>
      <c r="E149" s="350">
        <v>42811638.344876885</v>
      </c>
      <c r="F149" s="350">
        <v>24676963.067970131</v>
      </c>
      <c r="G149" s="350">
        <v>9843476.4306000005</v>
      </c>
      <c r="H149" s="350">
        <v>2198546.6732000001</v>
      </c>
      <c r="I149" s="350">
        <v>11995406.438590975</v>
      </c>
      <c r="J149" s="350">
        <v>2174548.3831544602</v>
      </c>
      <c r="K149" s="350">
        <v>-3595387.0761203538</v>
      </c>
      <c r="L149" s="350">
        <v>-334651</v>
      </c>
      <c r="M149" s="350">
        <v>-850000</v>
      </c>
      <c r="N149" s="350">
        <v>173210.78626297301</v>
      </c>
      <c r="O149" s="368">
        <f t="shared" si="18"/>
        <v>3470475.358781293</v>
      </c>
      <c r="P149" s="368">
        <f t="shared" si="19"/>
        <v>229.75672683093632</v>
      </c>
      <c r="Q149" s="350">
        <v>107161400.69</v>
      </c>
      <c r="R149" s="350">
        <v>62653087.052006535</v>
      </c>
      <c r="S149" s="350">
        <v>3297820.0098000001</v>
      </c>
      <c r="T149" s="350">
        <v>28353771.248460636</v>
      </c>
      <c r="U149" s="350">
        <v>7252412.715709731</v>
      </c>
      <c r="V149" s="350">
        <v>8658825.4306000005</v>
      </c>
      <c r="W149" s="368">
        <f t="shared" si="20"/>
        <v>3054515.766576916</v>
      </c>
      <c r="X149" s="368">
        <f t="shared" si="15"/>
        <v>202.21885247116293</v>
      </c>
      <c r="Y149" s="366">
        <f t="shared" si="17"/>
        <v>415959.59220437706</v>
      </c>
      <c r="Z149" s="366">
        <f t="shared" si="16"/>
        <v>27.53787435977339</v>
      </c>
    </row>
    <row r="150" spans="1:26" s="351" customFormat="1" ht="15" x14ac:dyDescent="0.2">
      <c r="A150" s="350">
        <v>475</v>
      </c>
      <c r="B150" s="350" t="s">
        <v>162</v>
      </c>
      <c r="C150" s="350">
        <v>15</v>
      </c>
      <c r="D150" s="350">
        <v>5451</v>
      </c>
      <c r="E150" s="350">
        <v>16211962.445814319</v>
      </c>
      <c r="F150" s="350">
        <v>8266226.7115933122</v>
      </c>
      <c r="G150" s="350">
        <v>2062101.18</v>
      </c>
      <c r="H150" s="350">
        <v>1090205.9438</v>
      </c>
      <c r="I150" s="350">
        <v>6580044.5042459946</v>
      </c>
      <c r="J150" s="350">
        <v>1124615.005893976</v>
      </c>
      <c r="K150" s="350">
        <v>-1075341.3521216339</v>
      </c>
      <c r="L150" s="350">
        <v>15935</v>
      </c>
      <c r="M150" s="350">
        <v>-50000</v>
      </c>
      <c r="N150" s="350">
        <v>50050.798581017385</v>
      </c>
      <c r="O150" s="368">
        <f t="shared" si="18"/>
        <v>1851875.3461783491</v>
      </c>
      <c r="P150" s="368">
        <f t="shared" si="19"/>
        <v>339.73130548126016</v>
      </c>
      <c r="Q150" s="350">
        <v>41116000</v>
      </c>
      <c r="R150" s="350">
        <v>19012307.637439277</v>
      </c>
      <c r="S150" s="350">
        <v>1635308.9157</v>
      </c>
      <c r="T150" s="350">
        <v>15672855.964741338</v>
      </c>
      <c r="U150" s="350">
        <v>3750743.0196572021</v>
      </c>
      <c r="V150" s="350">
        <v>2028036.18</v>
      </c>
      <c r="W150" s="368">
        <f t="shared" si="20"/>
        <v>983251.71753782034</v>
      </c>
      <c r="X150" s="368">
        <f t="shared" si="15"/>
        <v>180.38006192218316</v>
      </c>
      <c r="Y150" s="366">
        <f t="shared" si="17"/>
        <v>868623.62864052877</v>
      </c>
      <c r="Z150" s="366">
        <f t="shared" si="16"/>
        <v>159.35124355907701</v>
      </c>
    </row>
    <row r="151" spans="1:26" s="351" customFormat="1" ht="15" x14ac:dyDescent="0.2">
      <c r="A151" s="350">
        <v>480</v>
      </c>
      <c r="B151" s="350" t="s">
        <v>163</v>
      </c>
      <c r="C151" s="350">
        <v>2</v>
      </c>
      <c r="D151" s="350">
        <v>1999</v>
      </c>
      <c r="E151" s="350">
        <v>5038677.3623585794</v>
      </c>
      <c r="F151" s="350">
        <v>2681176.4268881185</v>
      </c>
      <c r="G151" s="350">
        <v>543089.42800000007</v>
      </c>
      <c r="H151" s="350">
        <v>252636.00799999997</v>
      </c>
      <c r="I151" s="350">
        <v>1345316.3438367434</v>
      </c>
      <c r="J151" s="350">
        <v>411946.43673742667</v>
      </c>
      <c r="K151" s="350">
        <v>257660.50735958465</v>
      </c>
      <c r="L151" s="350">
        <v>-475710</v>
      </c>
      <c r="M151" s="350">
        <v>-7300</v>
      </c>
      <c r="N151" s="350">
        <v>17584.6586703137</v>
      </c>
      <c r="O151" s="368">
        <f t="shared" si="18"/>
        <v>-12277.552866392769</v>
      </c>
      <c r="P151" s="368">
        <f t="shared" si="19"/>
        <v>-6.1418473568748215</v>
      </c>
      <c r="Q151" s="350">
        <v>12625740</v>
      </c>
      <c r="R151" s="350">
        <v>6521860.3580162646</v>
      </c>
      <c r="S151" s="350">
        <v>378954.01199999999</v>
      </c>
      <c r="T151" s="350">
        <v>4342631.3959371224</v>
      </c>
      <c r="U151" s="350">
        <v>1373897.034956713</v>
      </c>
      <c r="V151" s="350">
        <v>60079.428000000073</v>
      </c>
      <c r="W151" s="368">
        <f t="shared" si="20"/>
        <v>51682.228910099715</v>
      </c>
      <c r="X151" s="368">
        <f t="shared" si="15"/>
        <v>25.854041475787753</v>
      </c>
      <c r="Y151" s="366">
        <f t="shared" si="17"/>
        <v>-63959.781776492484</v>
      </c>
      <c r="Z151" s="366">
        <f t="shared" si="16"/>
        <v>-31.995888832662573</v>
      </c>
    </row>
    <row r="152" spans="1:26" s="351" customFormat="1" ht="15" x14ac:dyDescent="0.2">
      <c r="A152" s="350">
        <v>481</v>
      </c>
      <c r="B152" s="350" t="s">
        <v>164</v>
      </c>
      <c r="C152" s="350">
        <v>2</v>
      </c>
      <c r="D152" s="350">
        <v>9543</v>
      </c>
      <c r="E152" s="350">
        <v>25397974.128135845</v>
      </c>
      <c r="F152" s="350">
        <v>16520253.890124584</v>
      </c>
      <c r="G152" s="350">
        <v>2325649.5683999998</v>
      </c>
      <c r="H152" s="350">
        <v>1518634.8614000001</v>
      </c>
      <c r="I152" s="350">
        <v>6688518.9194693193</v>
      </c>
      <c r="J152" s="350">
        <v>1294920.6536419406</v>
      </c>
      <c r="K152" s="350">
        <v>407115.68446518679</v>
      </c>
      <c r="L152" s="350">
        <v>-1858795</v>
      </c>
      <c r="M152" s="350">
        <v>73900</v>
      </c>
      <c r="N152" s="350">
        <v>111861.26883792641</v>
      </c>
      <c r="O152" s="368">
        <f t="shared" si="18"/>
        <v>1684085.7182031125</v>
      </c>
      <c r="P152" s="368">
        <f t="shared" si="19"/>
        <v>176.47340649723489</v>
      </c>
      <c r="Q152" s="350">
        <v>54556436</v>
      </c>
      <c r="R152" s="350">
        <v>40996221.275904194</v>
      </c>
      <c r="S152" s="350">
        <v>2277952.2921000002</v>
      </c>
      <c r="T152" s="350">
        <v>8249332.8636951214</v>
      </c>
      <c r="U152" s="350">
        <v>4318735.3691733852</v>
      </c>
      <c r="V152" s="350">
        <v>540754.56839999976</v>
      </c>
      <c r="W152" s="368">
        <f t="shared" si="20"/>
        <v>1826560.3692727014</v>
      </c>
      <c r="X152" s="368">
        <f t="shared" si="15"/>
        <v>191.40316140340579</v>
      </c>
      <c r="Y152" s="366">
        <f t="shared" si="17"/>
        <v>-142474.65106958896</v>
      </c>
      <c r="Z152" s="366">
        <f t="shared" si="16"/>
        <v>-14.929754906170906</v>
      </c>
    </row>
    <row r="153" spans="1:26" s="351" customFormat="1" ht="15" x14ac:dyDescent="0.2">
      <c r="A153" s="350">
        <v>483</v>
      </c>
      <c r="B153" s="350" t="s">
        <v>165</v>
      </c>
      <c r="C153" s="350">
        <v>17</v>
      </c>
      <c r="D153" s="350">
        <v>1078</v>
      </c>
      <c r="E153" s="350">
        <v>3946935.5004639514</v>
      </c>
      <c r="F153" s="350">
        <v>1234372.4423505228</v>
      </c>
      <c r="G153" s="350">
        <v>333758.19950000005</v>
      </c>
      <c r="H153" s="350">
        <v>117276.4284</v>
      </c>
      <c r="I153" s="350">
        <v>2081691.4577304763</v>
      </c>
      <c r="J153" s="350">
        <v>231792.10566687689</v>
      </c>
      <c r="K153" s="350">
        <v>-35920.452803307897</v>
      </c>
      <c r="L153" s="350">
        <v>-282816</v>
      </c>
      <c r="M153" s="350">
        <v>98120</v>
      </c>
      <c r="N153" s="350">
        <v>6203.4791621520926</v>
      </c>
      <c r="O153" s="368">
        <f t="shared" si="18"/>
        <v>-162457.84045723127</v>
      </c>
      <c r="P153" s="368">
        <f t="shared" si="19"/>
        <v>-150.70300599001047</v>
      </c>
      <c r="Q153" s="350">
        <v>8155580</v>
      </c>
      <c r="R153" s="350">
        <v>2575204.8861923297</v>
      </c>
      <c r="S153" s="350">
        <v>175914.64260000002</v>
      </c>
      <c r="T153" s="350">
        <v>4145783.7393449647</v>
      </c>
      <c r="U153" s="350">
        <v>773057.99565655575</v>
      </c>
      <c r="V153" s="350">
        <v>149062.19950000005</v>
      </c>
      <c r="W153" s="368">
        <f t="shared" si="20"/>
        <v>-336556.53670614958</v>
      </c>
      <c r="X153" s="368">
        <f t="shared" si="15"/>
        <v>-312.20457950477697</v>
      </c>
      <c r="Y153" s="366">
        <f t="shared" si="17"/>
        <v>174098.69624891831</v>
      </c>
      <c r="Z153" s="366">
        <f t="shared" si="16"/>
        <v>161.50157351476651</v>
      </c>
    </row>
    <row r="154" spans="1:26" s="351" customFormat="1" ht="15" x14ac:dyDescent="0.2">
      <c r="A154" s="350">
        <v>484</v>
      </c>
      <c r="B154" s="350" t="s">
        <v>166</v>
      </c>
      <c r="C154" s="350">
        <v>4</v>
      </c>
      <c r="D154" s="350">
        <v>3066</v>
      </c>
      <c r="E154" s="350">
        <v>8397462.7655667812</v>
      </c>
      <c r="F154" s="350">
        <v>3497751.0846267329</v>
      </c>
      <c r="G154" s="350">
        <v>1262496.9510000001</v>
      </c>
      <c r="H154" s="350">
        <v>887315.26840000006</v>
      </c>
      <c r="I154" s="350">
        <v>972701.4216291781</v>
      </c>
      <c r="J154" s="350">
        <v>592026.10072605289</v>
      </c>
      <c r="K154" s="350">
        <v>-218105.52122042701</v>
      </c>
      <c r="L154" s="350">
        <v>287052</v>
      </c>
      <c r="M154" s="350">
        <v>91450</v>
      </c>
      <c r="N154" s="350">
        <v>24912.353511907826</v>
      </c>
      <c r="O154" s="368">
        <f t="shared" si="18"/>
        <v>-999863.10689333547</v>
      </c>
      <c r="P154" s="368">
        <f t="shared" si="19"/>
        <v>-326.11321164166191</v>
      </c>
      <c r="Q154" s="350">
        <v>23621412</v>
      </c>
      <c r="R154" s="350">
        <v>8674182.8956187777</v>
      </c>
      <c r="S154" s="350">
        <v>1330972.9026000001</v>
      </c>
      <c r="T154" s="350">
        <v>9215766.3921283856</v>
      </c>
      <c r="U154" s="350">
        <v>1974487.0494485092</v>
      </c>
      <c r="V154" s="350">
        <v>1640998.9510000001</v>
      </c>
      <c r="W154" s="368">
        <f t="shared" si="20"/>
        <v>-785003.80920432508</v>
      </c>
      <c r="X154" s="368">
        <f t="shared" si="15"/>
        <v>-256.03516281941455</v>
      </c>
      <c r="Y154" s="366">
        <f t="shared" si="17"/>
        <v>-214859.29768901039</v>
      </c>
      <c r="Z154" s="366">
        <f t="shared" si="16"/>
        <v>-70.078048822247354</v>
      </c>
    </row>
    <row r="155" spans="1:26" s="351" customFormat="1" ht="15" x14ac:dyDescent="0.2">
      <c r="A155" s="350">
        <v>489</v>
      </c>
      <c r="B155" s="350" t="s">
        <v>167</v>
      </c>
      <c r="C155" s="350">
        <v>8</v>
      </c>
      <c r="D155" s="350">
        <v>1868</v>
      </c>
      <c r="E155" s="350">
        <v>4991648.0419942662</v>
      </c>
      <c r="F155" s="350">
        <v>2178058.1941897743</v>
      </c>
      <c r="G155" s="350">
        <v>505623.20850000001</v>
      </c>
      <c r="H155" s="350">
        <v>531019.28080000007</v>
      </c>
      <c r="I155" s="350">
        <v>921878.45403203438</v>
      </c>
      <c r="J155" s="350">
        <v>423123.10347109102</v>
      </c>
      <c r="K155" s="350">
        <v>687365.11781107401</v>
      </c>
      <c r="L155" s="350">
        <v>-377906</v>
      </c>
      <c r="M155" s="350">
        <v>-11000</v>
      </c>
      <c r="N155" s="350">
        <v>13734.539376686482</v>
      </c>
      <c r="O155" s="368">
        <f t="shared" si="18"/>
        <v>-119752.14381360542</v>
      </c>
      <c r="P155" s="368">
        <f t="shared" si="19"/>
        <v>-64.107143369167787</v>
      </c>
      <c r="Q155" s="350">
        <v>14191700</v>
      </c>
      <c r="R155" s="350">
        <v>5010984.8275282066</v>
      </c>
      <c r="S155" s="350">
        <v>796528.9212000001</v>
      </c>
      <c r="T155" s="350">
        <v>7129407.1898948792</v>
      </c>
      <c r="U155" s="350">
        <v>1411172.7288738531</v>
      </c>
      <c r="V155" s="350">
        <v>116717.20850000001</v>
      </c>
      <c r="W155" s="368">
        <f t="shared" si="20"/>
        <v>273110.87599693798</v>
      </c>
      <c r="X155" s="368">
        <f t="shared" si="15"/>
        <v>146.20496573711884</v>
      </c>
      <c r="Y155" s="366">
        <f t="shared" si="17"/>
        <v>-392863.0198105434</v>
      </c>
      <c r="Z155" s="366">
        <f t="shared" si="16"/>
        <v>-210.31210910628661</v>
      </c>
    </row>
    <row r="156" spans="1:26" s="351" customFormat="1" ht="15" x14ac:dyDescent="0.2">
      <c r="A156" s="350">
        <v>491</v>
      </c>
      <c r="B156" s="350" t="s">
        <v>168</v>
      </c>
      <c r="C156" s="350">
        <v>10</v>
      </c>
      <c r="D156" s="350">
        <v>52583</v>
      </c>
      <c r="E156" s="350">
        <v>139756064.66365486</v>
      </c>
      <c r="F156" s="350">
        <v>87721065.66582489</v>
      </c>
      <c r="G156" s="350">
        <v>21496459.4267</v>
      </c>
      <c r="H156" s="350">
        <v>11987881.5232</v>
      </c>
      <c r="I156" s="350">
        <v>15333416.874443898</v>
      </c>
      <c r="J156" s="350">
        <v>8851296.9700308368</v>
      </c>
      <c r="K156" s="350">
        <v>-8898038.5160374753</v>
      </c>
      <c r="L156" s="350">
        <v>913284</v>
      </c>
      <c r="M156" s="350">
        <v>3550000</v>
      </c>
      <c r="N156" s="350">
        <v>517846.58056992665</v>
      </c>
      <c r="O156" s="368">
        <f t="shared" si="18"/>
        <v>1717147.8610772192</v>
      </c>
      <c r="P156" s="368">
        <f t="shared" si="19"/>
        <v>32.655950803058388</v>
      </c>
      <c r="Q156" s="350">
        <v>377907500</v>
      </c>
      <c r="R156" s="350">
        <v>198550455.15677309</v>
      </c>
      <c r="S156" s="350">
        <v>17981822.2848</v>
      </c>
      <c r="T156" s="350">
        <v>103951371.71221559</v>
      </c>
      <c r="U156" s="350">
        <v>29520271.516264968</v>
      </c>
      <c r="V156" s="350">
        <v>25959743.4267</v>
      </c>
      <c r="W156" s="368">
        <f t="shared" si="20"/>
        <v>-1943835.9032463431</v>
      </c>
      <c r="X156" s="368">
        <f t="shared" si="15"/>
        <v>-36.9670027051774</v>
      </c>
      <c r="Y156" s="366">
        <f t="shared" si="17"/>
        <v>3660983.7643235624</v>
      </c>
      <c r="Z156" s="366">
        <f t="shared" si="16"/>
        <v>69.622953508235781</v>
      </c>
    </row>
    <row r="157" spans="1:26" s="351" customFormat="1" ht="15" x14ac:dyDescent="0.2">
      <c r="A157" s="350">
        <v>494</v>
      </c>
      <c r="B157" s="350" t="s">
        <v>169</v>
      </c>
      <c r="C157" s="350">
        <v>17</v>
      </c>
      <c r="D157" s="350">
        <v>8903</v>
      </c>
      <c r="E157" s="350">
        <v>27254350.317482986</v>
      </c>
      <c r="F157" s="350">
        <v>13099300.450443761</v>
      </c>
      <c r="G157" s="350">
        <v>4100151.6719999998</v>
      </c>
      <c r="H157" s="350">
        <v>833821.53980000003</v>
      </c>
      <c r="I157" s="350">
        <v>12975297.434506949</v>
      </c>
      <c r="J157" s="350">
        <v>1353386.6768833254</v>
      </c>
      <c r="K157" s="350">
        <v>-1034998.5650999871</v>
      </c>
      <c r="L157" s="350">
        <v>21242</v>
      </c>
      <c r="M157" s="350">
        <v>-190000</v>
      </c>
      <c r="N157" s="350">
        <v>74337.058657534551</v>
      </c>
      <c r="O157" s="368">
        <f t="shared" si="18"/>
        <v>3978187.9497085959</v>
      </c>
      <c r="P157" s="368">
        <f t="shared" si="19"/>
        <v>446.83679093660515</v>
      </c>
      <c r="Q157" s="350">
        <v>61585770</v>
      </c>
      <c r="R157" s="350">
        <v>29452419.800264776</v>
      </c>
      <c r="S157" s="350">
        <v>1250732.3097000001</v>
      </c>
      <c r="T157" s="350">
        <v>24774218.010552369</v>
      </c>
      <c r="U157" s="350">
        <v>4513727.4574973555</v>
      </c>
      <c r="V157" s="350">
        <v>3931393.6719999998</v>
      </c>
      <c r="W157" s="368">
        <f t="shared" si="20"/>
        <v>2336721.2500145063</v>
      </c>
      <c r="X157" s="368">
        <f t="shared" si="15"/>
        <v>262.4644782673825</v>
      </c>
      <c r="Y157" s="366">
        <f t="shared" si="17"/>
        <v>1641466.6996940896</v>
      </c>
      <c r="Z157" s="366">
        <f t="shared" si="16"/>
        <v>184.37231266922268</v>
      </c>
    </row>
    <row r="158" spans="1:26" s="351" customFormat="1" ht="15" x14ac:dyDescent="0.2">
      <c r="A158" s="350">
        <v>495</v>
      </c>
      <c r="B158" s="350" t="s">
        <v>170</v>
      </c>
      <c r="C158" s="350">
        <v>13</v>
      </c>
      <c r="D158" s="350">
        <v>1558</v>
      </c>
      <c r="E158" s="350">
        <v>4376143.9505453892</v>
      </c>
      <c r="F158" s="350">
        <v>1921862.7862420899</v>
      </c>
      <c r="G158" s="350">
        <v>474901.55250000005</v>
      </c>
      <c r="H158" s="350">
        <v>842938.2794</v>
      </c>
      <c r="I158" s="350">
        <v>870869.56055657216</v>
      </c>
      <c r="J158" s="350">
        <v>335529.10291730438</v>
      </c>
      <c r="K158" s="350">
        <v>283408.27406115044</v>
      </c>
      <c r="L158" s="350">
        <v>-388195</v>
      </c>
      <c r="M158" s="350">
        <v>670</v>
      </c>
      <c r="N158" s="350">
        <v>12381.33650062253</v>
      </c>
      <c r="O158" s="368">
        <f t="shared" si="18"/>
        <v>-21778.058367650025</v>
      </c>
      <c r="P158" s="368">
        <f t="shared" si="19"/>
        <v>-13.978214613382557</v>
      </c>
      <c r="Q158" s="350">
        <v>11826310</v>
      </c>
      <c r="R158" s="350">
        <v>4293554.8206262337</v>
      </c>
      <c r="S158" s="350">
        <v>1264407.4190999998</v>
      </c>
      <c r="T158" s="350">
        <v>5258569.908401628</v>
      </c>
      <c r="U158" s="350">
        <v>1119034.8999998732</v>
      </c>
      <c r="V158" s="350">
        <v>87376.552500000049</v>
      </c>
      <c r="W158" s="368">
        <f t="shared" si="20"/>
        <v>196633.60062773526</v>
      </c>
      <c r="X158" s="368">
        <f t="shared" si="15"/>
        <v>126.20898628224343</v>
      </c>
      <c r="Y158" s="366">
        <f t="shared" si="17"/>
        <v>-218411.65899538528</v>
      </c>
      <c r="Z158" s="366">
        <f t="shared" si="16"/>
        <v>-140.18720089562598</v>
      </c>
    </row>
    <row r="159" spans="1:26" s="351" customFormat="1" ht="15" x14ac:dyDescent="0.2">
      <c r="A159" s="350">
        <v>498</v>
      </c>
      <c r="B159" s="350" t="s">
        <v>171</v>
      </c>
      <c r="C159" s="350">
        <v>19</v>
      </c>
      <c r="D159" s="350">
        <v>2297</v>
      </c>
      <c r="E159" s="350">
        <v>8670953.0302660912</v>
      </c>
      <c r="F159" s="350">
        <v>3484465.5493456456</v>
      </c>
      <c r="G159" s="350">
        <v>1197278.8495</v>
      </c>
      <c r="H159" s="350">
        <v>974508.61300000013</v>
      </c>
      <c r="I159" s="350">
        <v>2773406.8293015989</v>
      </c>
      <c r="J159" s="350">
        <v>452470.24705664557</v>
      </c>
      <c r="K159" s="350">
        <v>-306629.42781047744</v>
      </c>
      <c r="L159" s="350">
        <v>38261</v>
      </c>
      <c r="M159" s="350">
        <v>-34000</v>
      </c>
      <c r="N159" s="350">
        <v>22095.271489685634</v>
      </c>
      <c r="O159" s="368">
        <f t="shared" si="18"/>
        <v>-69096.09838299267</v>
      </c>
      <c r="P159" s="368">
        <f t="shared" si="19"/>
        <v>-30.081018016104775</v>
      </c>
      <c r="Q159" s="350">
        <v>20564542</v>
      </c>
      <c r="R159" s="350">
        <v>7981782.5330884382</v>
      </c>
      <c r="S159" s="350">
        <v>1461762.9195000001</v>
      </c>
      <c r="T159" s="350">
        <v>8703392.9284687191</v>
      </c>
      <c r="U159" s="350">
        <v>1509049.4185618917</v>
      </c>
      <c r="V159" s="350">
        <v>1201539.8495</v>
      </c>
      <c r="W159" s="368">
        <f t="shared" si="20"/>
        <v>292985.64911904931</v>
      </c>
      <c r="X159" s="368">
        <f t="shared" si="15"/>
        <v>127.55143627298621</v>
      </c>
      <c r="Y159" s="366">
        <f t="shared" si="17"/>
        <v>-362081.74750204198</v>
      </c>
      <c r="Z159" s="366">
        <f t="shared" si="16"/>
        <v>-157.63245428909099</v>
      </c>
    </row>
    <row r="160" spans="1:26" s="351" customFormat="1" ht="15" x14ac:dyDescent="0.2">
      <c r="A160" s="350">
        <v>499</v>
      </c>
      <c r="B160" s="350" t="s">
        <v>172</v>
      </c>
      <c r="C160" s="350">
        <v>15</v>
      </c>
      <c r="D160" s="350">
        <v>19453</v>
      </c>
      <c r="E160" s="350">
        <v>60524647.122499004</v>
      </c>
      <c r="F160" s="350">
        <v>31155500.258997325</v>
      </c>
      <c r="G160" s="350">
        <v>5389785.5645000003</v>
      </c>
      <c r="H160" s="350">
        <v>2888285.6878</v>
      </c>
      <c r="I160" s="350">
        <v>19755746.034554023</v>
      </c>
      <c r="J160" s="350">
        <v>2895751.8574583977</v>
      </c>
      <c r="K160" s="350">
        <v>2760043.699478507</v>
      </c>
      <c r="L160" s="350">
        <v>-1321634</v>
      </c>
      <c r="M160" s="350">
        <v>-375000</v>
      </c>
      <c r="N160" s="350">
        <v>209486.79158500012</v>
      </c>
      <c r="O160" s="368">
        <f t="shared" si="18"/>
        <v>2833318.771874249</v>
      </c>
      <c r="P160" s="368">
        <f t="shared" si="19"/>
        <v>145.64945108077154</v>
      </c>
      <c r="Q160" s="350">
        <v>126046130</v>
      </c>
      <c r="R160" s="350">
        <v>76970421.306080252</v>
      </c>
      <c r="S160" s="350">
        <v>4332428.5317000002</v>
      </c>
      <c r="T160" s="350">
        <v>35247571.959145591</v>
      </c>
      <c r="U160" s="350">
        <v>9657723.7624423206</v>
      </c>
      <c r="V160" s="350">
        <v>3693151.5645000003</v>
      </c>
      <c r="W160" s="368">
        <f t="shared" si="20"/>
        <v>3855167.1238681674</v>
      </c>
      <c r="X160" s="368">
        <f t="shared" si="15"/>
        <v>198.17853924166798</v>
      </c>
      <c r="Y160" s="366">
        <f t="shared" si="17"/>
        <v>-1021848.3519939184</v>
      </c>
      <c r="Z160" s="366">
        <f t="shared" si="16"/>
        <v>-52.529088160896436</v>
      </c>
    </row>
    <row r="161" spans="1:26" s="351" customFormat="1" ht="15" x14ac:dyDescent="0.2">
      <c r="A161" s="350">
        <v>500</v>
      </c>
      <c r="B161" s="350" t="s">
        <v>173</v>
      </c>
      <c r="C161" s="350">
        <v>13</v>
      </c>
      <c r="D161" s="350">
        <v>10267</v>
      </c>
      <c r="E161" s="350">
        <v>29879677.570062764</v>
      </c>
      <c r="F161" s="350">
        <v>14473728.433945045</v>
      </c>
      <c r="G161" s="350">
        <v>2492451.071</v>
      </c>
      <c r="H161" s="350">
        <v>1983167.1724</v>
      </c>
      <c r="I161" s="350">
        <v>8380572.1291721063</v>
      </c>
      <c r="J161" s="350">
        <v>1069072.6937091458</v>
      </c>
      <c r="K161" s="350">
        <v>2302703.4720751704</v>
      </c>
      <c r="L161" s="350">
        <v>-568847</v>
      </c>
      <c r="M161" s="350">
        <v>51060</v>
      </c>
      <c r="N161" s="350">
        <v>117375.84388819545</v>
      </c>
      <c r="O161" s="368">
        <f t="shared" si="18"/>
        <v>421606.24612690136</v>
      </c>
      <c r="P161" s="368">
        <f t="shared" si="19"/>
        <v>41.06421020034103</v>
      </c>
      <c r="Q161" s="350">
        <v>58688890</v>
      </c>
      <c r="R161" s="350">
        <v>39961487.357124783</v>
      </c>
      <c r="S161" s="350">
        <v>2974750.7586000003</v>
      </c>
      <c r="T161" s="350">
        <v>11808062.055960063</v>
      </c>
      <c r="U161" s="350">
        <v>3565501.9028029302</v>
      </c>
      <c r="V161" s="350">
        <v>1974664.071</v>
      </c>
      <c r="W161" s="368">
        <f t="shared" si="20"/>
        <v>1595576.1454877779</v>
      </c>
      <c r="X161" s="368">
        <f t="shared" si="15"/>
        <v>155.40821520286138</v>
      </c>
      <c r="Y161" s="366">
        <f t="shared" si="17"/>
        <v>-1173969.8993608765</v>
      </c>
      <c r="Z161" s="366">
        <f t="shared" si="16"/>
        <v>-114.34400500252036</v>
      </c>
    </row>
    <row r="162" spans="1:26" s="351" customFormat="1" ht="15" x14ac:dyDescent="0.2">
      <c r="A162" s="350">
        <v>503</v>
      </c>
      <c r="B162" s="350" t="s">
        <v>174</v>
      </c>
      <c r="C162" s="350">
        <v>2</v>
      </c>
      <c r="D162" s="350">
        <v>7645</v>
      </c>
      <c r="E162" s="350">
        <v>17881358.701469731</v>
      </c>
      <c r="F162" s="350">
        <v>11633875.22857202</v>
      </c>
      <c r="G162" s="350">
        <v>1893676.2763000003</v>
      </c>
      <c r="H162" s="350">
        <v>1008176.5294000001</v>
      </c>
      <c r="I162" s="350">
        <v>4344755.2329800641</v>
      </c>
      <c r="J162" s="350">
        <v>1443498.6892105695</v>
      </c>
      <c r="K162" s="350">
        <v>-709676.63181609509</v>
      </c>
      <c r="L162" s="350">
        <v>-188851</v>
      </c>
      <c r="M162" s="350">
        <v>-100600</v>
      </c>
      <c r="N162" s="350">
        <v>71930.791554137395</v>
      </c>
      <c r="O162" s="368">
        <f t="shared" si="18"/>
        <v>1515426.4147309624</v>
      </c>
      <c r="P162" s="368">
        <f t="shared" si="19"/>
        <v>198.224514680309</v>
      </c>
      <c r="Q162" s="350">
        <v>49835030</v>
      </c>
      <c r="R162" s="350">
        <v>27356976.506782375</v>
      </c>
      <c r="S162" s="350">
        <v>1512264.7941000001</v>
      </c>
      <c r="T162" s="350">
        <v>15135921.303237651</v>
      </c>
      <c r="U162" s="350">
        <v>4814263.1959076766</v>
      </c>
      <c r="V162" s="350">
        <v>1604225.2763000003</v>
      </c>
      <c r="W162" s="368">
        <f t="shared" si="20"/>
        <v>588621.07632770389</v>
      </c>
      <c r="X162" s="368">
        <f t="shared" si="15"/>
        <v>76.994254588319677</v>
      </c>
      <c r="Y162" s="366">
        <f t="shared" si="17"/>
        <v>926805.33840325847</v>
      </c>
      <c r="Z162" s="366">
        <f t="shared" si="16"/>
        <v>121.23026009198934</v>
      </c>
    </row>
    <row r="163" spans="1:26" s="351" customFormat="1" ht="15" x14ac:dyDescent="0.2">
      <c r="A163" s="350">
        <v>504</v>
      </c>
      <c r="B163" s="350" t="s">
        <v>175</v>
      </c>
      <c r="C163" s="350">
        <v>34</v>
      </c>
      <c r="D163" s="350">
        <v>1871</v>
      </c>
      <c r="E163" s="350">
        <v>4719746.9114262657</v>
      </c>
      <c r="F163" s="350">
        <v>2663298.9835739071</v>
      </c>
      <c r="G163" s="350">
        <v>411013.77049999998</v>
      </c>
      <c r="H163" s="350">
        <v>379258.26280000003</v>
      </c>
      <c r="I163" s="350">
        <v>1400621.7566094869</v>
      </c>
      <c r="J163" s="350">
        <v>394679.64001748373</v>
      </c>
      <c r="K163" s="350">
        <v>-141250.1993991879</v>
      </c>
      <c r="L163" s="350">
        <v>-500555</v>
      </c>
      <c r="M163" s="350">
        <v>286300</v>
      </c>
      <c r="N163" s="350">
        <v>16239.644102957343</v>
      </c>
      <c r="O163" s="368">
        <f t="shared" si="18"/>
        <v>189859.94677838031</v>
      </c>
      <c r="P163" s="368">
        <f t="shared" si="19"/>
        <v>101.47511853467681</v>
      </c>
      <c r="Q163" s="350">
        <v>12622386.25</v>
      </c>
      <c r="R163" s="350">
        <v>6137243.9248957234</v>
      </c>
      <c r="S163" s="350">
        <v>568887.39419999998</v>
      </c>
      <c r="T163" s="350">
        <v>4618208.7505410416</v>
      </c>
      <c r="U163" s="350">
        <v>1316309.9345447952</v>
      </c>
      <c r="V163" s="350">
        <v>196758.77049999998</v>
      </c>
      <c r="W163" s="368">
        <f t="shared" si="20"/>
        <v>215022.5246815607</v>
      </c>
      <c r="X163" s="368">
        <f t="shared" si="15"/>
        <v>114.92385071168397</v>
      </c>
      <c r="Y163" s="366">
        <f t="shared" si="17"/>
        <v>-25162.577903180383</v>
      </c>
      <c r="Z163" s="366">
        <f t="shared" si="16"/>
        <v>-13.448732177007154</v>
      </c>
    </row>
    <row r="164" spans="1:26" s="351" customFormat="1" ht="15" x14ac:dyDescent="0.2">
      <c r="A164" s="350">
        <v>505</v>
      </c>
      <c r="B164" s="350" t="s">
        <v>176</v>
      </c>
      <c r="C164" s="350">
        <v>35</v>
      </c>
      <c r="D164" s="350">
        <v>20783</v>
      </c>
      <c r="E164" s="350">
        <v>59263127.862320051</v>
      </c>
      <c r="F164" s="350">
        <v>34110375.631918721</v>
      </c>
      <c r="G164" s="350">
        <v>8575135.0759999994</v>
      </c>
      <c r="H164" s="350">
        <v>3302325.4380000001</v>
      </c>
      <c r="I164" s="350">
        <v>14852335.481703427</v>
      </c>
      <c r="J164" s="350">
        <v>3135717.027631199</v>
      </c>
      <c r="K164" s="350">
        <v>-2355276.1845408077</v>
      </c>
      <c r="L164" s="350">
        <v>-2081499</v>
      </c>
      <c r="M164" s="350">
        <v>1362000</v>
      </c>
      <c r="N164" s="350">
        <v>222827.22201938374</v>
      </c>
      <c r="O164" s="368">
        <f t="shared" si="18"/>
        <v>1860812.8304118663</v>
      </c>
      <c r="P164" s="368">
        <f t="shared" si="19"/>
        <v>89.535333224840798</v>
      </c>
      <c r="Q164" s="350">
        <v>133102214</v>
      </c>
      <c r="R164" s="350">
        <v>82727804.275594011</v>
      </c>
      <c r="S164" s="350">
        <v>4953488.1569999997</v>
      </c>
      <c r="T164" s="350">
        <v>27535425.431391463</v>
      </c>
      <c r="U164" s="350">
        <v>10458040.03269431</v>
      </c>
      <c r="V164" s="350">
        <v>7855636.0759999994</v>
      </c>
      <c r="W164" s="368">
        <f t="shared" si="20"/>
        <v>428179.97267979383</v>
      </c>
      <c r="X164" s="368">
        <f t="shared" si="15"/>
        <v>20.602414121146793</v>
      </c>
      <c r="Y164" s="366">
        <f t="shared" si="17"/>
        <v>1432632.8577320725</v>
      </c>
      <c r="Z164" s="366">
        <f t="shared" si="16"/>
        <v>68.932919103694005</v>
      </c>
    </row>
    <row r="165" spans="1:26" s="351" customFormat="1" ht="15" x14ac:dyDescent="0.2">
      <c r="A165" s="350">
        <v>507</v>
      </c>
      <c r="B165" s="350" t="s">
        <v>177</v>
      </c>
      <c r="C165" s="350">
        <v>10</v>
      </c>
      <c r="D165" s="350">
        <v>5676</v>
      </c>
      <c r="E165" s="350">
        <v>13974583.091207586</v>
      </c>
      <c r="F165" s="350">
        <v>7243376.0979905175</v>
      </c>
      <c r="G165" s="350">
        <v>2846221.037</v>
      </c>
      <c r="H165" s="350">
        <v>1931487.1838</v>
      </c>
      <c r="I165" s="350">
        <v>871702.3526649212</v>
      </c>
      <c r="J165" s="350">
        <v>1129582.8238116666</v>
      </c>
      <c r="K165" s="350">
        <v>158252.58510120588</v>
      </c>
      <c r="L165" s="350">
        <v>2781</v>
      </c>
      <c r="M165" s="350">
        <v>124340</v>
      </c>
      <c r="N165" s="350">
        <v>51047.982453524564</v>
      </c>
      <c r="O165" s="368">
        <f t="shared" si="18"/>
        <v>384207.97161425091</v>
      </c>
      <c r="P165" s="368">
        <f t="shared" si="19"/>
        <v>67.689917479607274</v>
      </c>
      <c r="Q165" s="350">
        <v>43223230</v>
      </c>
      <c r="R165" s="350">
        <v>17793775.581383258</v>
      </c>
      <c r="S165" s="350">
        <v>2897230.7757000001</v>
      </c>
      <c r="T165" s="350">
        <v>16640622.861040572</v>
      </c>
      <c r="U165" s="350">
        <v>3767311.3637394449</v>
      </c>
      <c r="V165" s="350">
        <v>2973342.037</v>
      </c>
      <c r="W165" s="368">
        <f t="shared" si="20"/>
        <v>849052.61886327714</v>
      </c>
      <c r="X165" s="368">
        <f t="shared" si="15"/>
        <v>149.58643743186701</v>
      </c>
      <c r="Y165" s="366">
        <f t="shared" si="17"/>
        <v>-464844.64724902622</v>
      </c>
      <c r="Z165" s="366">
        <f t="shared" si="16"/>
        <v>-81.896519952259723</v>
      </c>
    </row>
    <row r="166" spans="1:26" s="351" customFormat="1" ht="15" x14ac:dyDescent="0.2">
      <c r="A166" s="350">
        <v>508</v>
      </c>
      <c r="B166" s="350" t="s">
        <v>178</v>
      </c>
      <c r="C166" s="350">
        <v>6</v>
      </c>
      <c r="D166" s="350">
        <v>9673</v>
      </c>
      <c r="E166" s="350">
        <v>24380117.139413275</v>
      </c>
      <c r="F166" s="350">
        <v>16932773.83448619</v>
      </c>
      <c r="G166" s="350">
        <v>3194841.4070000001</v>
      </c>
      <c r="H166" s="350">
        <v>2387609.2968000001</v>
      </c>
      <c r="I166" s="350">
        <v>533953.12389601558</v>
      </c>
      <c r="J166" s="350">
        <v>1682646.2123074168</v>
      </c>
      <c r="K166" s="350">
        <v>-380014.52889886691</v>
      </c>
      <c r="L166" s="350">
        <v>-1126144</v>
      </c>
      <c r="M166" s="350">
        <v>135000</v>
      </c>
      <c r="N166" s="350">
        <v>96815.186927010742</v>
      </c>
      <c r="O166" s="368">
        <f t="shared" si="18"/>
        <v>-922636.60689551383</v>
      </c>
      <c r="P166" s="368">
        <f t="shared" si="19"/>
        <v>-95.382674133724166</v>
      </c>
      <c r="Q166" s="350">
        <v>72360670</v>
      </c>
      <c r="R166" s="350">
        <v>37579940.972341128</v>
      </c>
      <c r="S166" s="350">
        <v>3581413.9452</v>
      </c>
      <c r="T166" s="350">
        <v>22133457.88055471</v>
      </c>
      <c r="U166" s="350">
        <v>5611852.502668513</v>
      </c>
      <c r="V166" s="350">
        <v>2203697.4070000001</v>
      </c>
      <c r="W166" s="368">
        <f t="shared" si="20"/>
        <v>-1250307.2922356427</v>
      </c>
      <c r="X166" s="368">
        <f t="shared" si="15"/>
        <v>-129.25744776549598</v>
      </c>
      <c r="Y166" s="366">
        <f t="shared" si="17"/>
        <v>327670.68534012884</v>
      </c>
      <c r="Z166" s="366">
        <f t="shared" si="16"/>
        <v>33.874773631771824</v>
      </c>
    </row>
    <row r="167" spans="1:26" s="351" customFormat="1" ht="15" x14ac:dyDescent="0.2">
      <c r="A167" s="350">
        <v>529</v>
      </c>
      <c r="B167" s="350" t="s">
        <v>179</v>
      </c>
      <c r="C167" s="350">
        <v>2</v>
      </c>
      <c r="D167" s="350">
        <v>19427</v>
      </c>
      <c r="E167" s="350">
        <v>51567010.567131683</v>
      </c>
      <c r="F167" s="350">
        <v>28068174.768637471</v>
      </c>
      <c r="G167" s="350">
        <v>7265930.5725000007</v>
      </c>
      <c r="H167" s="350">
        <v>7218136.0126</v>
      </c>
      <c r="I167" s="350">
        <v>4039608.6288450249</v>
      </c>
      <c r="J167" s="350">
        <v>2312639.592159058</v>
      </c>
      <c r="K167" s="350">
        <v>3343010.2268073051</v>
      </c>
      <c r="L167" s="350">
        <v>-1063833</v>
      </c>
      <c r="M167" s="350">
        <v>1530000</v>
      </c>
      <c r="N167" s="350">
        <v>254985.49650777047</v>
      </c>
      <c r="O167" s="368">
        <f t="shared" si="18"/>
        <v>1401641.7309249416</v>
      </c>
      <c r="P167" s="368">
        <f t="shared" si="19"/>
        <v>72.149159979664461</v>
      </c>
      <c r="Q167" s="350">
        <v>120849622</v>
      </c>
      <c r="R167" s="350">
        <v>81982427.347660571</v>
      </c>
      <c r="S167" s="350">
        <v>10827204.0189</v>
      </c>
      <c r="T167" s="350">
        <v>14590421.677841697</v>
      </c>
      <c r="U167" s="350">
        <v>7712965.5587142548</v>
      </c>
      <c r="V167" s="350">
        <v>7732097.5725000007</v>
      </c>
      <c r="W167" s="368">
        <f t="shared" si="20"/>
        <v>1995494.1756165326</v>
      </c>
      <c r="X167" s="368">
        <f t="shared" si="15"/>
        <v>102.71756707759987</v>
      </c>
      <c r="Y167" s="366">
        <f t="shared" si="17"/>
        <v>-593852.44469159096</v>
      </c>
      <c r="Z167" s="366">
        <f t="shared" si="16"/>
        <v>-30.568407097935399</v>
      </c>
    </row>
    <row r="168" spans="1:26" s="351" customFormat="1" ht="15" x14ac:dyDescent="0.2">
      <c r="A168" s="350">
        <v>531</v>
      </c>
      <c r="B168" s="350" t="s">
        <v>180</v>
      </c>
      <c r="C168" s="350">
        <v>4</v>
      </c>
      <c r="D168" s="350">
        <v>5256</v>
      </c>
      <c r="E168" s="350">
        <v>12340681.154771991</v>
      </c>
      <c r="F168" s="350">
        <v>8346394.7944817971</v>
      </c>
      <c r="G168" s="350">
        <v>1571204.3489000003</v>
      </c>
      <c r="H168" s="350">
        <v>537844.82559999998</v>
      </c>
      <c r="I168" s="350">
        <v>3115592.6075690016</v>
      </c>
      <c r="J168" s="350">
        <v>898116.92699691141</v>
      </c>
      <c r="K168" s="350">
        <v>-787538.65673347574</v>
      </c>
      <c r="L168" s="350">
        <v>-181406</v>
      </c>
      <c r="M168" s="350">
        <v>40000</v>
      </c>
      <c r="N168" s="350">
        <v>49180.810202303357</v>
      </c>
      <c r="O168" s="368">
        <f t="shared" si="18"/>
        <v>1248708.502244547</v>
      </c>
      <c r="P168" s="368">
        <f t="shared" si="19"/>
        <v>237.57772112719692</v>
      </c>
      <c r="Q168" s="350">
        <v>34799041</v>
      </c>
      <c r="R168" s="350">
        <v>19172391.70320804</v>
      </c>
      <c r="S168" s="350">
        <v>806767.23840000003</v>
      </c>
      <c r="T168" s="350">
        <v>10791243.949237393</v>
      </c>
      <c r="U168" s="350">
        <v>2995341.3186869929</v>
      </c>
      <c r="V168" s="350">
        <v>1429798.3489000003</v>
      </c>
      <c r="W168" s="368">
        <f t="shared" si="20"/>
        <v>396501.55843242258</v>
      </c>
      <c r="X168" s="368">
        <f t="shared" si="15"/>
        <v>75.437891634783597</v>
      </c>
      <c r="Y168" s="366">
        <f t="shared" si="17"/>
        <v>852206.94381212443</v>
      </c>
      <c r="Z168" s="366">
        <f t="shared" si="16"/>
        <v>162.13982949241333</v>
      </c>
    </row>
    <row r="169" spans="1:26" s="351" customFormat="1" ht="15" x14ac:dyDescent="0.2">
      <c r="A169" s="350">
        <v>535</v>
      </c>
      <c r="B169" s="350" t="s">
        <v>181</v>
      </c>
      <c r="C169" s="350">
        <v>17</v>
      </c>
      <c r="D169" s="350">
        <v>10500</v>
      </c>
      <c r="E169" s="350">
        <v>34235333.889388829</v>
      </c>
      <c r="F169" s="350">
        <v>14210996.003625531</v>
      </c>
      <c r="G169" s="350">
        <v>2623123.5185000002</v>
      </c>
      <c r="H169" s="350">
        <v>1255523.933</v>
      </c>
      <c r="I169" s="350">
        <v>14590674.695142645</v>
      </c>
      <c r="J169" s="350">
        <v>1962260.0181300072</v>
      </c>
      <c r="K169" s="350">
        <v>574701.71898707887</v>
      </c>
      <c r="L169" s="350">
        <v>-923772</v>
      </c>
      <c r="M169" s="350">
        <v>954000</v>
      </c>
      <c r="N169" s="350">
        <v>78810.759462208167</v>
      </c>
      <c r="O169" s="368">
        <f t="shared" si="18"/>
        <v>1090984.7574586347</v>
      </c>
      <c r="P169" s="368">
        <f t="shared" si="19"/>
        <v>103.90331023415568</v>
      </c>
      <c r="Q169" s="350">
        <v>80153630</v>
      </c>
      <c r="R169" s="350">
        <v>31362506.365186095</v>
      </c>
      <c r="S169" s="350">
        <v>1883285.8995000001</v>
      </c>
      <c r="T169" s="350">
        <v>38379846.905769557</v>
      </c>
      <c r="U169" s="350">
        <v>6544402.330736286</v>
      </c>
      <c r="V169" s="350">
        <v>2653351.5185000002</v>
      </c>
      <c r="W169" s="368">
        <f t="shared" si="20"/>
        <v>669763.01969192922</v>
      </c>
      <c r="X169" s="368">
        <f t="shared" si="15"/>
        <v>63.786954256374209</v>
      </c>
      <c r="Y169" s="366">
        <f t="shared" si="17"/>
        <v>421221.73776670545</v>
      </c>
      <c r="Z169" s="366">
        <f t="shared" si="16"/>
        <v>40.116355977781474</v>
      </c>
    </row>
    <row r="170" spans="1:26" s="351" customFormat="1" ht="15" x14ac:dyDescent="0.2">
      <c r="A170" s="350">
        <v>536</v>
      </c>
      <c r="B170" s="350" t="s">
        <v>182</v>
      </c>
      <c r="C170" s="350">
        <v>6</v>
      </c>
      <c r="D170" s="350">
        <v>34476</v>
      </c>
      <c r="E170" s="350">
        <v>87993033.527614892</v>
      </c>
      <c r="F170" s="350">
        <v>56350799.319997251</v>
      </c>
      <c r="G170" s="350">
        <v>9915887.7959999982</v>
      </c>
      <c r="H170" s="350">
        <v>5916838.6742000002</v>
      </c>
      <c r="I170" s="350">
        <v>19484625.453521669</v>
      </c>
      <c r="J170" s="350">
        <v>4323656.4505107682</v>
      </c>
      <c r="K170" s="350">
        <v>-1932683.3145860049</v>
      </c>
      <c r="L170" s="350">
        <v>-2186345</v>
      </c>
      <c r="M170" s="350">
        <v>234900</v>
      </c>
      <c r="N170" s="350">
        <v>373058.88781418529</v>
      </c>
      <c r="O170" s="368">
        <f t="shared" si="18"/>
        <v>4487704.7398429811</v>
      </c>
      <c r="P170" s="368">
        <f t="shared" si="19"/>
        <v>130.16895056975812</v>
      </c>
      <c r="Q170" s="350">
        <v>206005348.19999999</v>
      </c>
      <c r="R170" s="350">
        <v>137552405.92494336</v>
      </c>
      <c r="S170" s="350">
        <v>8875258.0112999994</v>
      </c>
      <c r="T170" s="350">
        <v>39976961.492458522</v>
      </c>
      <c r="U170" s="350">
        <v>14419978.54035211</v>
      </c>
      <c r="V170" s="350">
        <v>7964442.7959999982</v>
      </c>
      <c r="W170" s="368">
        <f t="shared" si="20"/>
        <v>2783698.5650539994</v>
      </c>
      <c r="X170" s="368">
        <f t="shared" si="15"/>
        <v>80.743084031036062</v>
      </c>
      <c r="Y170" s="366">
        <f t="shared" si="17"/>
        <v>1704006.1747889817</v>
      </c>
      <c r="Z170" s="366">
        <f t="shared" si="16"/>
        <v>49.425866538722055</v>
      </c>
    </row>
    <row r="171" spans="1:26" s="351" customFormat="1" ht="15" x14ac:dyDescent="0.2">
      <c r="A171" s="350">
        <v>538</v>
      </c>
      <c r="B171" s="350" t="s">
        <v>183</v>
      </c>
      <c r="C171" s="350">
        <v>2</v>
      </c>
      <c r="D171" s="350">
        <v>4693</v>
      </c>
      <c r="E171" s="350">
        <v>14305534.46270759</v>
      </c>
      <c r="F171" s="350">
        <v>7867036.6860781619</v>
      </c>
      <c r="G171" s="350">
        <v>900815.35899999994</v>
      </c>
      <c r="H171" s="350">
        <v>313771.4644</v>
      </c>
      <c r="I171" s="350">
        <v>4222819.3502305662</v>
      </c>
      <c r="J171" s="350">
        <v>802331.6578458678</v>
      </c>
      <c r="K171" s="350">
        <v>-16138.004788234994</v>
      </c>
      <c r="L171" s="350">
        <v>709852</v>
      </c>
      <c r="M171" s="350">
        <v>-114300</v>
      </c>
      <c r="N171" s="350">
        <v>46727.305315507547</v>
      </c>
      <c r="O171" s="368">
        <f t="shared" si="18"/>
        <v>427381.35537428036</v>
      </c>
      <c r="P171" s="368">
        <f t="shared" si="19"/>
        <v>91.067836218683226</v>
      </c>
      <c r="Q171" s="350">
        <v>30546409.789999999</v>
      </c>
      <c r="R171" s="350">
        <v>18251573.11539432</v>
      </c>
      <c r="S171" s="350">
        <v>470657.19659999997</v>
      </c>
      <c r="T171" s="350">
        <v>7789632.7922634939</v>
      </c>
      <c r="U171" s="350">
        <v>2675884.5021129716</v>
      </c>
      <c r="V171" s="350">
        <v>1496367.3589999999</v>
      </c>
      <c r="W171" s="368">
        <f t="shared" si="20"/>
        <v>137705.17537078634</v>
      </c>
      <c r="X171" s="368">
        <f t="shared" si="15"/>
        <v>29.342675340035445</v>
      </c>
      <c r="Y171" s="366">
        <f t="shared" si="17"/>
        <v>289676.18000349402</v>
      </c>
      <c r="Z171" s="366">
        <f t="shared" si="16"/>
        <v>61.725160878647777</v>
      </c>
    </row>
    <row r="172" spans="1:26" s="351" customFormat="1" ht="15" x14ac:dyDescent="0.2">
      <c r="A172" s="350">
        <v>541</v>
      </c>
      <c r="B172" s="350" t="s">
        <v>184</v>
      </c>
      <c r="C172" s="350">
        <v>12</v>
      </c>
      <c r="D172" s="350">
        <v>9501</v>
      </c>
      <c r="E172" s="350">
        <v>29853682.717825197</v>
      </c>
      <c r="F172" s="350">
        <v>11329986.681779265</v>
      </c>
      <c r="G172" s="350">
        <v>2209026.3051</v>
      </c>
      <c r="H172" s="350">
        <v>2540637.6452000001</v>
      </c>
      <c r="I172" s="350">
        <v>5672554.5421591345</v>
      </c>
      <c r="J172" s="350">
        <v>1973262.1200583465</v>
      </c>
      <c r="K172" s="350">
        <v>4276856.7454230506</v>
      </c>
      <c r="L172" s="350">
        <v>-962239</v>
      </c>
      <c r="M172" s="350">
        <v>587982</v>
      </c>
      <c r="N172" s="350">
        <v>74189.572146454215</v>
      </c>
      <c r="O172" s="368">
        <f t="shared" si="18"/>
        <v>-2151426.105958946</v>
      </c>
      <c r="P172" s="368">
        <f t="shared" si="19"/>
        <v>-226.44206988305928</v>
      </c>
      <c r="Q172" s="350">
        <v>76207594.769999996</v>
      </c>
      <c r="R172" s="350">
        <v>26796425.836072244</v>
      </c>
      <c r="S172" s="350">
        <v>3810956.4678000002</v>
      </c>
      <c r="T172" s="350">
        <v>38053291.457303673</v>
      </c>
      <c r="U172" s="350">
        <v>6581095.8274378274</v>
      </c>
      <c r="V172" s="350">
        <v>1834769.3051</v>
      </c>
      <c r="W172" s="368">
        <f t="shared" si="20"/>
        <v>868944.12371374667</v>
      </c>
      <c r="X172" s="368">
        <f t="shared" si="15"/>
        <v>91.45817531983441</v>
      </c>
      <c r="Y172" s="366">
        <f t="shared" si="17"/>
        <v>-3020370.2296726927</v>
      </c>
      <c r="Z172" s="366">
        <f t="shared" si="16"/>
        <v>-317.90024520289364</v>
      </c>
    </row>
    <row r="173" spans="1:26" s="351" customFormat="1" ht="15" x14ac:dyDescent="0.2">
      <c r="A173" s="350">
        <v>543</v>
      </c>
      <c r="B173" s="350" t="s">
        <v>185</v>
      </c>
      <c r="C173" s="350">
        <v>35</v>
      </c>
      <c r="D173" s="350">
        <v>43663</v>
      </c>
      <c r="E173" s="350">
        <v>114380738.7944622</v>
      </c>
      <c r="F173" s="350">
        <v>70348898.357430339</v>
      </c>
      <c r="G173" s="350">
        <v>12987529.0438</v>
      </c>
      <c r="H173" s="350">
        <v>7394742.4907999998</v>
      </c>
      <c r="I173" s="350">
        <v>27764121.847259767</v>
      </c>
      <c r="J173" s="350">
        <v>5120588.7740572263</v>
      </c>
      <c r="K173" s="350">
        <v>2109894.9603322246</v>
      </c>
      <c r="L173" s="350">
        <v>-6603584</v>
      </c>
      <c r="M173" s="350">
        <v>1155000</v>
      </c>
      <c r="N173" s="350">
        <v>550954.74388586578</v>
      </c>
      <c r="O173" s="368">
        <f t="shared" si="18"/>
        <v>6447407.4231031984</v>
      </c>
      <c r="P173" s="368">
        <f t="shared" si="19"/>
        <v>147.66295085319831</v>
      </c>
      <c r="Q173" s="350">
        <v>253826097.37</v>
      </c>
      <c r="R173" s="350">
        <v>190943876.26368272</v>
      </c>
      <c r="S173" s="350">
        <v>11092113.736200001</v>
      </c>
      <c r="T173" s="350">
        <v>35196259.869353928</v>
      </c>
      <c r="U173" s="350">
        <v>17077855.532936782</v>
      </c>
      <c r="V173" s="350">
        <v>7538945.0438000001</v>
      </c>
      <c r="W173" s="368">
        <f t="shared" si="20"/>
        <v>8022953.0759734213</v>
      </c>
      <c r="X173" s="368">
        <f t="shared" si="15"/>
        <v>183.74717898388616</v>
      </c>
      <c r="Y173" s="366">
        <f t="shared" si="17"/>
        <v>-1575545.6528702229</v>
      </c>
      <c r="Z173" s="366">
        <f t="shared" si="16"/>
        <v>-36.084228130687833</v>
      </c>
    </row>
    <row r="174" spans="1:26" s="351" customFormat="1" ht="15" x14ac:dyDescent="0.2">
      <c r="A174" s="350">
        <v>545</v>
      </c>
      <c r="B174" s="350" t="s">
        <v>186</v>
      </c>
      <c r="C174" s="350">
        <v>15</v>
      </c>
      <c r="D174" s="350">
        <v>9558</v>
      </c>
      <c r="E174" s="350">
        <v>30318739.334735885</v>
      </c>
      <c r="F174" s="350">
        <v>12551830.957655007</v>
      </c>
      <c r="G174" s="350">
        <v>4127712.3949999996</v>
      </c>
      <c r="H174" s="350">
        <v>2702788.9424000001</v>
      </c>
      <c r="I174" s="350">
        <v>10532102.050879579</v>
      </c>
      <c r="J174" s="350">
        <v>2131198.9474613033</v>
      </c>
      <c r="K174" s="350">
        <v>550891.42780669406</v>
      </c>
      <c r="L174" s="350">
        <v>342164</v>
      </c>
      <c r="M174" s="350">
        <v>-11600</v>
      </c>
      <c r="N174" s="350">
        <v>79501.493770290079</v>
      </c>
      <c r="O174" s="368">
        <f t="shared" si="18"/>
        <v>2687850.880236987</v>
      </c>
      <c r="P174" s="368">
        <f t="shared" si="19"/>
        <v>281.21478135980198</v>
      </c>
      <c r="Q174" s="350">
        <v>71585434</v>
      </c>
      <c r="R174" s="350">
        <v>29135534.661817703</v>
      </c>
      <c r="S174" s="350">
        <v>4054183.4135999996</v>
      </c>
      <c r="T174" s="350">
        <v>30224227.048645638</v>
      </c>
      <c r="U174" s="350">
        <v>7107836.4896412026</v>
      </c>
      <c r="V174" s="350">
        <v>4458276.3949999996</v>
      </c>
      <c r="W174" s="368">
        <f t="shared" si="20"/>
        <v>3394624.0087045431</v>
      </c>
      <c r="X174" s="368">
        <f t="shared" si="15"/>
        <v>355.16049473786808</v>
      </c>
      <c r="Y174" s="366">
        <f t="shared" si="17"/>
        <v>-706773.12846755609</v>
      </c>
      <c r="Z174" s="366">
        <f t="shared" si="16"/>
        <v>-73.945713378066131</v>
      </c>
    </row>
    <row r="175" spans="1:26" s="351" customFormat="1" ht="15" x14ac:dyDescent="0.2">
      <c r="A175" s="350">
        <v>560</v>
      </c>
      <c r="B175" s="350" t="s">
        <v>187</v>
      </c>
      <c r="C175" s="350">
        <v>7</v>
      </c>
      <c r="D175" s="350">
        <v>15882</v>
      </c>
      <c r="E175" s="350">
        <v>43013279.756588198</v>
      </c>
      <c r="F175" s="350">
        <v>23483208.249820624</v>
      </c>
      <c r="G175" s="350">
        <v>4610566.7244999995</v>
      </c>
      <c r="H175" s="350">
        <v>2417309.5344000002</v>
      </c>
      <c r="I175" s="350">
        <v>10963584.776726065</v>
      </c>
      <c r="J175" s="350">
        <v>2812225.3469636058</v>
      </c>
      <c r="K175" s="350">
        <v>428274.31573304441</v>
      </c>
      <c r="L175" s="350">
        <v>-1927931</v>
      </c>
      <c r="M175" s="350">
        <v>1803500</v>
      </c>
      <c r="N175" s="350">
        <v>146761.73330157713</v>
      </c>
      <c r="O175" s="368">
        <f t="shared" si="18"/>
        <v>1724219.9248567224</v>
      </c>
      <c r="P175" s="368">
        <f t="shared" si="19"/>
        <v>108.56440781115239</v>
      </c>
      <c r="Q175" s="350">
        <v>102737370</v>
      </c>
      <c r="R175" s="350">
        <v>55383190.444280289</v>
      </c>
      <c r="S175" s="350">
        <v>3625964.3016000004</v>
      </c>
      <c r="T175" s="350">
        <v>31755537.69328085</v>
      </c>
      <c r="U175" s="350">
        <v>9379151.5625759047</v>
      </c>
      <c r="V175" s="350">
        <v>4486135.7244999995</v>
      </c>
      <c r="W175" s="368">
        <f t="shared" si="20"/>
        <v>1892609.7262370437</v>
      </c>
      <c r="X175" s="368">
        <f t="shared" si="15"/>
        <v>119.1669642511676</v>
      </c>
      <c r="Y175" s="366">
        <f t="shared" si="17"/>
        <v>-168389.80138032138</v>
      </c>
      <c r="Z175" s="366">
        <f t="shared" si="16"/>
        <v>-10.602556440015199</v>
      </c>
    </row>
    <row r="176" spans="1:26" s="351" customFormat="1" ht="15" x14ac:dyDescent="0.2">
      <c r="A176" s="350">
        <v>561</v>
      </c>
      <c r="B176" s="350" t="s">
        <v>188</v>
      </c>
      <c r="C176" s="350">
        <v>2</v>
      </c>
      <c r="D176" s="350">
        <v>1334</v>
      </c>
      <c r="E176" s="350">
        <v>3783822.9623238575</v>
      </c>
      <c r="F176" s="350">
        <v>1694351.5970373915</v>
      </c>
      <c r="G176" s="350">
        <v>429922.94800000003</v>
      </c>
      <c r="H176" s="350">
        <v>444054.36939999997</v>
      </c>
      <c r="I176" s="350">
        <v>980953.88854088064</v>
      </c>
      <c r="J176" s="350">
        <v>286414.92556078429</v>
      </c>
      <c r="K176" s="350">
        <v>364167.75483977265</v>
      </c>
      <c r="L176" s="350">
        <v>-296983</v>
      </c>
      <c r="M176" s="350">
        <v>-44700</v>
      </c>
      <c r="N176" s="350">
        <v>11176.018812061879</v>
      </c>
      <c r="O176" s="368">
        <f t="shared" si="18"/>
        <v>85535.539867033716</v>
      </c>
      <c r="P176" s="368">
        <f t="shared" si="19"/>
        <v>64.11959510272392</v>
      </c>
      <c r="Q176" s="350">
        <v>8910300</v>
      </c>
      <c r="R176" s="350">
        <v>3993572.5687957574</v>
      </c>
      <c r="S176" s="350">
        <v>666081.55409999995</v>
      </c>
      <c r="T176" s="350">
        <v>3605974.7226811755</v>
      </c>
      <c r="U176" s="350">
        <v>955232.48146488471</v>
      </c>
      <c r="V176" s="350">
        <v>88239.948000000033</v>
      </c>
      <c r="W176" s="368">
        <f t="shared" si="20"/>
        <v>398801.27504181862</v>
      </c>
      <c r="X176" s="368">
        <f t="shared" si="15"/>
        <v>298.95148054109342</v>
      </c>
      <c r="Y176" s="366">
        <f t="shared" si="17"/>
        <v>-313265.7351747849</v>
      </c>
      <c r="Z176" s="366">
        <f t="shared" si="16"/>
        <v>-234.83188543836948</v>
      </c>
    </row>
    <row r="177" spans="1:26" s="351" customFormat="1" ht="15" x14ac:dyDescent="0.2">
      <c r="A177" s="350">
        <v>562</v>
      </c>
      <c r="B177" s="350" t="s">
        <v>189</v>
      </c>
      <c r="C177" s="350">
        <v>6</v>
      </c>
      <c r="D177" s="350">
        <v>9008</v>
      </c>
      <c r="E177" s="350">
        <v>24015963.738761395</v>
      </c>
      <c r="F177" s="350">
        <v>14116445.965602061</v>
      </c>
      <c r="G177" s="350">
        <v>3077300.3020000006</v>
      </c>
      <c r="H177" s="350">
        <v>1606866.6130000001</v>
      </c>
      <c r="I177" s="350">
        <v>4837460.0606380608</v>
      </c>
      <c r="J177" s="350">
        <v>1710112.6872380413</v>
      </c>
      <c r="K177" s="350">
        <v>-396180.76684205449</v>
      </c>
      <c r="L177" s="350">
        <v>-583528</v>
      </c>
      <c r="M177" s="350">
        <v>-155000</v>
      </c>
      <c r="N177" s="350">
        <v>81830.006264645315</v>
      </c>
      <c r="O177" s="368">
        <f t="shared" si="18"/>
        <v>279343.12913936004</v>
      </c>
      <c r="P177" s="368">
        <f t="shared" si="19"/>
        <v>31.010560517246898</v>
      </c>
      <c r="Q177" s="350">
        <v>64065078</v>
      </c>
      <c r="R177" s="350">
        <v>31773410.40065261</v>
      </c>
      <c r="S177" s="350">
        <v>2410299.9194999998</v>
      </c>
      <c r="T177" s="350">
        <v>21725789.830055423</v>
      </c>
      <c r="U177" s="350">
        <v>5703456.9082479458</v>
      </c>
      <c r="V177" s="350">
        <v>2338772.3020000006</v>
      </c>
      <c r="W177" s="368">
        <f t="shared" si="20"/>
        <v>-113348.63954401761</v>
      </c>
      <c r="X177" s="368">
        <f t="shared" si="15"/>
        <v>-12.583108297515277</v>
      </c>
      <c r="Y177" s="366">
        <f t="shared" si="17"/>
        <v>392691.76868337765</v>
      </c>
      <c r="Z177" s="366">
        <f t="shared" si="16"/>
        <v>43.593668814762175</v>
      </c>
    </row>
    <row r="178" spans="1:26" s="351" customFormat="1" ht="15" x14ac:dyDescent="0.2">
      <c r="A178" s="350">
        <v>563</v>
      </c>
      <c r="B178" s="350" t="s">
        <v>190</v>
      </c>
      <c r="C178" s="350">
        <v>17</v>
      </c>
      <c r="D178" s="350">
        <v>7155</v>
      </c>
      <c r="E178" s="350">
        <v>21521169.207841881</v>
      </c>
      <c r="F178" s="350">
        <v>10555757.952194523</v>
      </c>
      <c r="G178" s="350">
        <v>2142730.3854999999</v>
      </c>
      <c r="H178" s="350">
        <v>1084471.5841999999</v>
      </c>
      <c r="I178" s="350">
        <v>6399388.4689947842</v>
      </c>
      <c r="J178" s="350">
        <v>1303387.6109544765</v>
      </c>
      <c r="K178" s="350">
        <v>334342.85284304817</v>
      </c>
      <c r="L178" s="350">
        <v>-345425</v>
      </c>
      <c r="M178" s="350">
        <v>855706</v>
      </c>
      <c r="N178" s="350">
        <v>60929.764192601273</v>
      </c>
      <c r="O178" s="368">
        <f t="shared" si="18"/>
        <v>870120.41103754938</v>
      </c>
      <c r="P178" s="368">
        <f t="shared" si="19"/>
        <v>121.61012034067777</v>
      </c>
      <c r="Q178" s="350">
        <v>57134017.420000002</v>
      </c>
      <c r="R178" s="350">
        <v>23758940.651896216</v>
      </c>
      <c r="S178" s="350">
        <v>1626707.3762999999</v>
      </c>
      <c r="T178" s="350">
        <v>25178400.179884568</v>
      </c>
      <c r="U178" s="350">
        <v>4346973.8159941128</v>
      </c>
      <c r="V178" s="350">
        <v>2653011.3854999999</v>
      </c>
      <c r="W178" s="368">
        <f t="shared" si="20"/>
        <v>430015.98957489431</v>
      </c>
      <c r="X178" s="368">
        <f t="shared" si="15"/>
        <v>60.100068424164121</v>
      </c>
      <c r="Y178" s="366">
        <f t="shared" si="17"/>
        <v>440104.42146265507</v>
      </c>
      <c r="Z178" s="366">
        <f t="shared" si="16"/>
        <v>61.510051916513639</v>
      </c>
    </row>
    <row r="179" spans="1:26" s="351" customFormat="1" ht="15" x14ac:dyDescent="0.2">
      <c r="A179" s="350">
        <v>564</v>
      </c>
      <c r="B179" s="350" t="s">
        <v>191</v>
      </c>
      <c r="C179" s="350">
        <v>17</v>
      </c>
      <c r="D179" s="350">
        <v>207327</v>
      </c>
      <c r="E179" s="350">
        <v>554289273.22440016</v>
      </c>
      <c r="F179" s="350">
        <v>313130806.70730466</v>
      </c>
      <c r="G179" s="350">
        <v>64744060.295299999</v>
      </c>
      <c r="H179" s="350">
        <v>41204961.990000002</v>
      </c>
      <c r="I179" s="350">
        <v>118021430.97288211</v>
      </c>
      <c r="J179" s="350">
        <v>28668234.682595477</v>
      </c>
      <c r="K179" s="350">
        <v>-21811721.516549539</v>
      </c>
      <c r="L179" s="350">
        <v>-1815503</v>
      </c>
      <c r="M179" s="350">
        <v>5026862.08</v>
      </c>
      <c r="N179" s="350">
        <v>2210278.8656892632</v>
      </c>
      <c r="O179" s="368">
        <f t="shared" si="18"/>
        <v>-4909862.1471781731</v>
      </c>
      <c r="P179" s="368">
        <f t="shared" si="19"/>
        <v>-23.681730537644267</v>
      </c>
      <c r="Q179" s="350">
        <v>1283517437.71</v>
      </c>
      <c r="R179" s="350">
        <v>791155037.87957203</v>
      </c>
      <c r="S179" s="350">
        <v>61807442.984999999</v>
      </c>
      <c r="T179" s="350">
        <v>249076821.36645353</v>
      </c>
      <c r="U179" s="350">
        <v>95612436.7522237</v>
      </c>
      <c r="V179" s="350">
        <v>67955419.375300005</v>
      </c>
      <c r="W179" s="368">
        <f t="shared" si="20"/>
        <v>-17910279.351450682</v>
      </c>
      <c r="X179" s="368">
        <f t="shared" si="15"/>
        <v>-86.386622829880721</v>
      </c>
      <c r="Y179" s="366">
        <f t="shared" si="17"/>
        <v>13000417.204272509</v>
      </c>
      <c r="Z179" s="366">
        <f t="shared" si="16"/>
        <v>62.704892292236458</v>
      </c>
    </row>
    <row r="180" spans="1:26" s="351" customFormat="1" ht="15" x14ac:dyDescent="0.2">
      <c r="A180" s="350">
        <v>576</v>
      </c>
      <c r="B180" s="350" t="s">
        <v>192</v>
      </c>
      <c r="C180" s="350">
        <v>7</v>
      </c>
      <c r="D180" s="350">
        <v>2861</v>
      </c>
      <c r="E180" s="350">
        <v>7594028.1298618689</v>
      </c>
      <c r="F180" s="350">
        <v>3546773.8960025613</v>
      </c>
      <c r="G180" s="350">
        <v>1517118.726</v>
      </c>
      <c r="H180" s="350">
        <v>890307.12239999999</v>
      </c>
      <c r="I180" s="350">
        <v>442726.42098654859</v>
      </c>
      <c r="J180" s="350">
        <v>629872.20369589445</v>
      </c>
      <c r="K180" s="350">
        <v>843287.56158048229</v>
      </c>
      <c r="L180" s="350">
        <v>-246970</v>
      </c>
      <c r="M180" s="350">
        <v>90000</v>
      </c>
      <c r="N180" s="350">
        <v>23708.263902555915</v>
      </c>
      <c r="O180" s="368">
        <f t="shared" si="18"/>
        <v>142796.06470617373</v>
      </c>
      <c r="P180" s="368">
        <f t="shared" si="19"/>
        <v>49.91124246982654</v>
      </c>
      <c r="Q180" s="350">
        <v>21680358</v>
      </c>
      <c r="R180" s="350">
        <v>8450073.8102597706</v>
      </c>
      <c r="S180" s="350">
        <v>1335460.6836000001</v>
      </c>
      <c r="T180" s="350">
        <v>9305619.2639183328</v>
      </c>
      <c r="U180" s="350">
        <v>2100708.9171911692</v>
      </c>
      <c r="V180" s="350">
        <v>1360148.726</v>
      </c>
      <c r="W180" s="368">
        <f t="shared" si="20"/>
        <v>871653.40096927434</v>
      </c>
      <c r="X180" s="368">
        <f t="shared" si="15"/>
        <v>304.66738936360514</v>
      </c>
      <c r="Y180" s="366">
        <f t="shared" si="17"/>
        <v>-728857.33626310062</v>
      </c>
      <c r="Z180" s="366">
        <f t="shared" si="16"/>
        <v>-254.75614689377861</v>
      </c>
    </row>
    <row r="181" spans="1:26" s="351" customFormat="1" ht="15" x14ac:dyDescent="0.2">
      <c r="A181" s="350">
        <v>577</v>
      </c>
      <c r="B181" s="350" t="s">
        <v>193</v>
      </c>
      <c r="C181" s="350">
        <v>2</v>
      </c>
      <c r="D181" s="350">
        <v>10922</v>
      </c>
      <c r="E181" s="350">
        <v>29084667.816324398</v>
      </c>
      <c r="F181" s="350">
        <v>17338532.087003093</v>
      </c>
      <c r="G181" s="350">
        <v>2527525.1320000002</v>
      </c>
      <c r="H181" s="350">
        <v>1796418.2928000002</v>
      </c>
      <c r="I181" s="350">
        <v>7818707.3728570892</v>
      </c>
      <c r="J181" s="350">
        <v>1612927.4641201701</v>
      </c>
      <c r="K181" s="350">
        <v>-448966.36443179456</v>
      </c>
      <c r="L181" s="350">
        <v>134603</v>
      </c>
      <c r="M181" s="350">
        <v>785000</v>
      </c>
      <c r="N181" s="350">
        <v>116581.2123531728</v>
      </c>
      <c r="O181" s="368">
        <f t="shared" si="18"/>
        <v>2596660.3803773373</v>
      </c>
      <c r="P181" s="368">
        <f t="shared" si="19"/>
        <v>237.74586892303034</v>
      </c>
      <c r="Q181" s="350">
        <v>67456170</v>
      </c>
      <c r="R181" s="350">
        <v>42740400.961757623</v>
      </c>
      <c r="S181" s="350">
        <v>2694627.4392000004</v>
      </c>
      <c r="T181" s="350">
        <v>15037428.73408797</v>
      </c>
      <c r="U181" s="350">
        <v>5379331.0560115865</v>
      </c>
      <c r="V181" s="350">
        <v>3447128.1320000002</v>
      </c>
      <c r="W181" s="368">
        <f t="shared" si="20"/>
        <v>1842746.3230571747</v>
      </c>
      <c r="X181" s="368">
        <f t="shared" si="15"/>
        <v>168.71876241138753</v>
      </c>
      <c r="Y181" s="366">
        <f t="shared" si="17"/>
        <v>753914.05732016265</v>
      </c>
      <c r="Z181" s="366">
        <f t="shared" si="16"/>
        <v>69.027106511642799</v>
      </c>
    </row>
    <row r="182" spans="1:26" s="351" customFormat="1" ht="15" x14ac:dyDescent="0.2">
      <c r="A182" s="350">
        <v>578</v>
      </c>
      <c r="B182" s="350" t="s">
        <v>194</v>
      </c>
      <c r="C182" s="350">
        <v>18</v>
      </c>
      <c r="D182" s="350">
        <v>3235</v>
      </c>
      <c r="E182" s="350">
        <v>9018747.0864427686</v>
      </c>
      <c r="F182" s="350">
        <v>4374506.738486697</v>
      </c>
      <c r="G182" s="350">
        <v>1336405.7170000002</v>
      </c>
      <c r="H182" s="350">
        <v>533077.46719999996</v>
      </c>
      <c r="I182" s="350">
        <v>2196254.7950524236</v>
      </c>
      <c r="J182" s="350">
        <v>688221.7475187378</v>
      </c>
      <c r="K182" s="350">
        <v>-382168.76131516322</v>
      </c>
      <c r="L182" s="350">
        <v>-116112</v>
      </c>
      <c r="M182" s="350">
        <v>348700</v>
      </c>
      <c r="N182" s="350">
        <v>25048.477202915223</v>
      </c>
      <c r="O182" s="368">
        <f t="shared" si="18"/>
        <v>-14812.905297160149</v>
      </c>
      <c r="P182" s="368">
        <f t="shared" si="19"/>
        <v>-4.5789506328161202</v>
      </c>
      <c r="Q182" s="350">
        <v>26297407</v>
      </c>
      <c r="R182" s="350">
        <v>9758766.2034169436</v>
      </c>
      <c r="S182" s="350">
        <v>799616.20079999999</v>
      </c>
      <c r="T182" s="350">
        <v>11532043.838089064</v>
      </c>
      <c r="U182" s="350">
        <v>2295312.5309138414</v>
      </c>
      <c r="V182" s="350">
        <v>1568993.7170000002</v>
      </c>
      <c r="W182" s="368">
        <f t="shared" si="20"/>
        <v>-342674.50978014991</v>
      </c>
      <c r="X182" s="368">
        <f t="shared" si="15"/>
        <v>-105.92720549618235</v>
      </c>
      <c r="Y182" s="366">
        <f t="shared" si="17"/>
        <v>327861.60448298976</v>
      </c>
      <c r="Z182" s="366">
        <f t="shared" si="16"/>
        <v>101.34825486336624</v>
      </c>
    </row>
    <row r="183" spans="1:26" s="351" customFormat="1" ht="15" x14ac:dyDescent="0.2">
      <c r="A183" s="350">
        <v>580</v>
      </c>
      <c r="B183" s="350" t="s">
        <v>195</v>
      </c>
      <c r="C183" s="350">
        <v>9</v>
      </c>
      <c r="D183" s="350">
        <v>4655</v>
      </c>
      <c r="E183" s="350">
        <v>10730925.353698321</v>
      </c>
      <c r="F183" s="350">
        <v>6331844.2648414336</v>
      </c>
      <c r="G183" s="350">
        <v>1374055.8460000001</v>
      </c>
      <c r="H183" s="350">
        <v>964443.49980000011</v>
      </c>
      <c r="I183" s="350">
        <v>1413017.2562196238</v>
      </c>
      <c r="J183" s="350">
        <v>1014500.0689153252</v>
      </c>
      <c r="K183" s="350">
        <v>-403420.47707424039</v>
      </c>
      <c r="L183" s="350">
        <v>-235989</v>
      </c>
      <c r="M183" s="350">
        <v>12000</v>
      </c>
      <c r="N183" s="350">
        <v>39441.774698465815</v>
      </c>
      <c r="O183" s="368">
        <f t="shared" si="18"/>
        <v>-221032.12029771321</v>
      </c>
      <c r="P183" s="368">
        <f t="shared" si="19"/>
        <v>-47.482732609605414</v>
      </c>
      <c r="Q183" s="350">
        <v>36442486</v>
      </c>
      <c r="R183" s="350">
        <v>14747469.182721592</v>
      </c>
      <c r="S183" s="350">
        <v>1446665.2497</v>
      </c>
      <c r="T183" s="350">
        <v>15448857.277144028</v>
      </c>
      <c r="U183" s="350">
        <v>3383494.8244365128</v>
      </c>
      <c r="V183" s="350">
        <v>1150066.8460000001</v>
      </c>
      <c r="W183" s="368">
        <f t="shared" si="20"/>
        <v>-265932.61999786645</v>
      </c>
      <c r="X183" s="368">
        <f t="shared" si="15"/>
        <v>-57.128382384074428</v>
      </c>
      <c r="Y183" s="366">
        <f t="shared" si="17"/>
        <v>44900.499700153247</v>
      </c>
      <c r="Z183" s="366">
        <f t="shared" si="16"/>
        <v>9.6456497744690104</v>
      </c>
    </row>
    <row r="184" spans="1:26" s="351" customFormat="1" ht="15" x14ac:dyDescent="0.2">
      <c r="A184" s="350">
        <v>581</v>
      </c>
      <c r="B184" s="350" t="s">
        <v>196</v>
      </c>
      <c r="C184" s="350">
        <v>6</v>
      </c>
      <c r="D184" s="350">
        <v>6352</v>
      </c>
      <c r="E184" s="350">
        <v>18009968.426882818</v>
      </c>
      <c r="F184" s="350">
        <v>9172373.8633925691</v>
      </c>
      <c r="G184" s="350">
        <v>2071630.2615999999</v>
      </c>
      <c r="H184" s="350">
        <v>1868152.0366</v>
      </c>
      <c r="I184" s="350">
        <v>3318202.7865931862</v>
      </c>
      <c r="J184" s="350">
        <v>1236363.0053127431</v>
      </c>
      <c r="K184" s="350">
        <v>941744.12842739152</v>
      </c>
      <c r="L184" s="350">
        <v>-355742</v>
      </c>
      <c r="M184" s="350">
        <v>-579000</v>
      </c>
      <c r="N184" s="350">
        <v>54616.991236936214</v>
      </c>
      <c r="O184" s="368">
        <f t="shared" si="18"/>
        <v>-281627.35371999443</v>
      </c>
      <c r="P184" s="368">
        <f t="shared" si="19"/>
        <v>-44.336800018890813</v>
      </c>
      <c r="Q184" s="350">
        <v>46828488</v>
      </c>
      <c r="R184" s="350">
        <v>20559589.602297757</v>
      </c>
      <c r="S184" s="350">
        <v>2802228.0549000003</v>
      </c>
      <c r="T184" s="350">
        <v>18445253.912585653</v>
      </c>
      <c r="U184" s="350">
        <v>4123437.6987997913</v>
      </c>
      <c r="V184" s="350">
        <v>1136888.2615999999</v>
      </c>
      <c r="W184" s="368">
        <f t="shared" si="20"/>
        <v>238909.53018320352</v>
      </c>
      <c r="X184" s="368">
        <f t="shared" si="15"/>
        <v>37.611701855038341</v>
      </c>
      <c r="Y184" s="366">
        <f t="shared" si="17"/>
        <v>-520536.88390319794</v>
      </c>
      <c r="Z184" s="366">
        <f t="shared" si="16"/>
        <v>-81.948501873929146</v>
      </c>
    </row>
    <row r="185" spans="1:26" s="351" customFormat="1" ht="15" x14ac:dyDescent="0.2">
      <c r="A185" s="350">
        <v>583</v>
      </c>
      <c r="B185" s="350" t="s">
        <v>197</v>
      </c>
      <c r="C185" s="350">
        <v>19</v>
      </c>
      <c r="D185" s="350">
        <v>931</v>
      </c>
      <c r="E185" s="350">
        <v>3671627.6531539084</v>
      </c>
      <c r="F185" s="350">
        <v>1354192.3024245184</v>
      </c>
      <c r="G185" s="350">
        <v>2067819.2919999999</v>
      </c>
      <c r="H185" s="350">
        <v>274010.36200000002</v>
      </c>
      <c r="I185" s="350">
        <v>776560.86938306922</v>
      </c>
      <c r="J185" s="350">
        <v>195864.38341072551</v>
      </c>
      <c r="K185" s="350">
        <v>-830585.9021620343</v>
      </c>
      <c r="L185" s="350">
        <v>-156686</v>
      </c>
      <c r="M185" s="350">
        <v>-10390</v>
      </c>
      <c r="N185" s="350">
        <v>7942.1545114159808</v>
      </c>
      <c r="O185" s="368">
        <f t="shared" si="18"/>
        <v>7099.8084137872793</v>
      </c>
      <c r="P185" s="368">
        <f t="shared" si="19"/>
        <v>7.6260025926823625</v>
      </c>
      <c r="Q185" s="350">
        <v>10527511</v>
      </c>
      <c r="R185" s="350">
        <v>3008893.3414072278</v>
      </c>
      <c r="S185" s="350">
        <v>411015.54300000001</v>
      </c>
      <c r="T185" s="350">
        <v>4690116.5157051012</v>
      </c>
      <c r="U185" s="350">
        <v>653234.186834689</v>
      </c>
      <c r="V185" s="350">
        <v>1900743.2919999999</v>
      </c>
      <c r="W185" s="368">
        <f t="shared" si="20"/>
        <v>136491.87894701771</v>
      </c>
      <c r="X185" s="368">
        <f t="shared" si="15"/>
        <v>146.60781841784933</v>
      </c>
      <c r="Y185" s="366">
        <f t="shared" si="17"/>
        <v>-129392.07053323044</v>
      </c>
      <c r="Z185" s="366">
        <f t="shared" si="16"/>
        <v>-138.98181582516696</v>
      </c>
    </row>
    <row r="186" spans="1:26" s="351" customFormat="1" ht="15" x14ac:dyDescent="0.2">
      <c r="A186" s="350">
        <v>584</v>
      </c>
      <c r="B186" s="350" t="s">
        <v>198</v>
      </c>
      <c r="C186" s="350">
        <v>16</v>
      </c>
      <c r="D186" s="350">
        <v>2706</v>
      </c>
      <c r="E186" s="350">
        <v>10281847.802738691</v>
      </c>
      <c r="F186" s="350">
        <v>2981066.5618729605</v>
      </c>
      <c r="G186" s="350">
        <v>837054.1638000001</v>
      </c>
      <c r="H186" s="350">
        <v>563288.00300000003</v>
      </c>
      <c r="I186" s="350">
        <v>5521482.3392354855</v>
      </c>
      <c r="J186" s="350">
        <v>532848.38064885698</v>
      </c>
      <c r="K186" s="350">
        <v>-358138.30411396106</v>
      </c>
      <c r="L186" s="350">
        <v>300087</v>
      </c>
      <c r="M186" s="350">
        <v>330150</v>
      </c>
      <c r="N186" s="350">
        <v>18015.353155508958</v>
      </c>
      <c r="O186" s="368">
        <f t="shared" si="18"/>
        <v>444005.69486016035</v>
      </c>
      <c r="P186" s="368">
        <f t="shared" si="19"/>
        <v>164.08192714713982</v>
      </c>
      <c r="Q186" s="350">
        <v>22483990</v>
      </c>
      <c r="R186" s="350">
        <v>6763586.7940848721</v>
      </c>
      <c r="S186" s="350">
        <v>844932.00450000004</v>
      </c>
      <c r="T186" s="350">
        <v>11662975.58597639</v>
      </c>
      <c r="U186" s="350">
        <v>1777121.3560018609</v>
      </c>
      <c r="V186" s="350">
        <v>1467291.1638000002</v>
      </c>
      <c r="W186" s="368">
        <f t="shared" si="20"/>
        <v>31916.904363125563</v>
      </c>
      <c r="X186" s="368">
        <f t="shared" si="15"/>
        <v>11.79486487920383</v>
      </c>
      <c r="Y186" s="366">
        <f t="shared" si="17"/>
        <v>412088.79049703479</v>
      </c>
      <c r="Z186" s="366">
        <f t="shared" si="16"/>
        <v>152.28706226793599</v>
      </c>
    </row>
    <row r="187" spans="1:26" s="351" customFormat="1" ht="15" x14ac:dyDescent="0.2">
      <c r="A187" s="350">
        <v>588</v>
      </c>
      <c r="B187" s="350" t="s">
        <v>199</v>
      </c>
      <c r="C187" s="350">
        <v>10</v>
      </c>
      <c r="D187" s="350">
        <v>1654</v>
      </c>
      <c r="E187" s="350">
        <v>4425669.2132923026</v>
      </c>
      <c r="F187" s="350">
        <v>2023448.1841894905</v>
      </c>
      <c r="G187" s="350">
        <v>965079.57850000006</v>
      </c>
      <c r="H187" s="350">
        <v>593722.39679999999</v>
      </c>
      <c r="I187" s="350">
        <v>416420.42685479089</v>
      </c>
      <c r="J187" s="350">
        <v>388060.88021900854</v>
      </c>
      <c r="K187" s="350">
        <v>-440037.15890558279</v>
      </c>
      <c r="L187" s="350">
        <v>-353048</v>
      </c>
      <c r="M187" s="350">
        <v>43280</v>
      </c>
      <c r="N187" s="350">
        <v>12988.190079600527</v>
      </c>
      <c r="O187" s="368">
        <f t="shared" si="18"/>
        <v>-775754.71555499407</v>
      </c>
      <c r="P187" s="368">
        <f t="shared" si="19"/>
        <v>-469.01736127871465</v>
      </c>
      <c r="Q187" s="350">
        <v>13875900</v>
      </c>
      <c r="R187" s="350">
        <v>4656650.9776809132</v>
      </c>
      <c r="S187" s="350">
        <v>890583.59519999998</v>
      </c>
      <c r="T187" s="350">
        <v>5358356.8704185365</v>
      </c>
      <c r="U187" s="350">
        <v>1294235.4761898809</v>
      </c>
      <c r="V187" s="350">
        <v>655311.57850000006</v>
      </c>
      <c r="W187" s="368">
        <f t="shared" si="20"/>
        <v>-1020761.5020106677</v>
      </c>
      <c r="X187" s="368">
        <f t="shared" si="15"/>
        <v>-617.14722007900104</v>
      </c>
      <c r="Y187" s="366">
        <f t="shared" si="17"/>
        <v>245006.78645567363</v>
      </c>
      <c r="Z187" s="366">
        <f t="shared" si="16"/>
        <v>148.12985880028634</v>
      </c>
    </row>
    <row r="188" spans="1:26" s="351" customFormat="1" ht="15" x14ac:dyDescent="0.2">
      <c r="A188" s="350">
        <v>592</v>
      </c>
      <c r="B188" s="350" t="s">
        <v>200</v>
      </c>
      <c r="C188" s="350">
        <v>13</v>
      </c>
      <c r="D188" s="350">
        <v>3772</v>
      </c>
      <c r="E188" s="350">
        <v>13413610.161949808</v>
      </c>
      <c r="F188" s="350">
        <v>5358072.7699786983</v>
      </c>
      <c r="G188" s="350">
        <v>1097975.6839999999</v>
      </c>
      <c r="H188" s="350">
        <v>937046.71200000006</v>
      </c>
      <c r="I188" s="350">
        <v>3557898.1141264164</v>
      </c>
      <c r="J188" s="350">
        <v>700690.90320418682</v>
      </c>
      <c r="K188" s="350">
        <v>700227.67995579506</v>
      </c>
      <c r="L188" s="350">
        <v>-80318</v>
      </c>
      <c r="M188" s="350">
        <v>159500</v>
      </c>
      <c r="N188" s="350">
        <v>32255.213658052646</v>
      </c>
      <c r="O188" s="368">
        <f t="shared" si="18"/>
        <v>-950261.08502665721</v>
      </c>
      <c r="P188" s="368">
        <f t="shared" si="19"/>
        <v>-251.92499603039693</v>
      </c>
      <c r="Q188" s="350">
        <v>26505400</v>
      </c>
      <c r="R188" s="350">
        <v>12166147.578234335</v>
      </c>
      <c r="S188" s="350">
        <v>1405570.0680000002</v>
      </c>
      <c r="T188" s="350">
        <v>8858350.9829203635</v>
      </c>
      <c r="U188" s="350">
        <v>2336898.8501458522</v>
      </c>
      <c r="V188" s="350">
        <v>1177157.6839999999</v>
      </c>
      <c r="W188" s="368">
        <f t="shared" si="20"/>
        <v>-561274.83669944853</v>
      </c>
      <c r="X188" s="368">
        <f t="shared" si="15"/>
        <v>-148.80032786305634</v>
      </c>
      <c r="Y188" s="366">
        <f t="shared" si="17"/>
        <v>-388986.24832720868</v>
      </c>
      <c r="Z188" s="366">
        <f t="shared" si="16"/>
        <v>-103.12466816734059</v>
      </c>
    </row>
    <row r="189" spans="1:26" s="351" customFormat="1" ht="15" x14ac:dyDescent="0.2">
      <c r="A189" s="350">
        <v>593</v>
      </c>
      <c r="B189" s="350" t="s">
        <v>201</v>
      </c>
      <c r="C189" s="350">
        <v>10</v>
      </c>
      <c r="D189" s="350">
        <v>17375</v>
      </c>
      <c r="E189" s="350">
        <v>39056136.046755061</v>
      </c>
      <c r="F189" s="350">
        <v>27311965.930729602</v>
      </c>
      <c r="G189" s="350">
        <v>4894708.9690000005</v>
      </c>
      <c r="H189" s="350">
        <v>3750707.6198000005</v>
      </c>
      <c r="I189" s="350">
        <v>4195514.5638963524</v>
      </c>
      <c r="J189" s="350">
        <v>3320918.7326086592</v>
      </c>
      <c r="K189" s="350">
        <v>-1045970.4923668059</v>
      </c>
      <c r="L189" s="350">
        <v>-1972004</v>
      </c>
      <c r="M189" s="350">
        <v>893000</v>
      </c>
      <c r="N189" s="350">
        <v>160293.51227960046</v>
      </c>
      <c r="O189" s="368">
        <f t="shared" si="18"/>
        <v>2452998.7891923487</v>
      </c>
      <c r="P189" s="368">
        <f t="shared" si="19"/>
        <v>141.17978642833663</v>
      </c>
      <c r="Q189" s="350">
        <v>127295651</v>
      </c>
      <c r="R189" s="350">
        <v>61597943.729452662</v>
      </c>
      <c r="S189" s="350">
        <v>5626061.4297000002</v>
      </c>
      <c r="T189" s="350">
        <v>46254254.563800879</v>
      </c>
      <c r="U189" s="350">
        <v>11075712.746051569</v>
      </c>
      <c r="V189" s="350">
        <v>3815704.9690000005</v>
      </c>
      <c r="W189" s="368">
        <f t="shared" si="20"/>
        <v>1074026.4380050898</v>
      </c>
      <c r="X189" s="368">
        <f t="shared" si="15"/>
        <v>61.814471252091494</v>
      </c>
      <c r="Y189" s="366">
        <f t="shared" si="17"/>
        <v>1378972.351187259</v>
      </c>
      <c r="Z189" s="366">
        <f t="shared" si="16"/>
        <v>79.365315176245119</v>
      </c>
    </row>
    <row r="190" spans="1:26" s="351" customFormat="1" ht="15" x14ac:dyDescent="0.2">
      <c r="A190" s="350">
        <v>595</v>
      </c>
      <c r="B190" s="350" t="s">
        <v>202</v>
      </c>
      <c r="C190" s="350">
        <v>11</v>
      </c>
      <c r="D190" s="350">
        <v>4321</v>
      </c>
      <c r="E190" s="350">
        <v>12362619.058784381</v>
      </c>
      <c r="F190" s="350">
        <v>5009652.8316664938</v>
      </c>
      <c r="G190" s="350">
        <v>1229106.4678</v>
      </c>
      <c r="H190" s="350">
        <v>1297665.1198</v>
      </c>
      <c r="I190" s="350">
        <v>3589167.5180314127</v>
      </c>
      <c r="J190" s="350">
        <v>952490.95588906156</v>
      </c>
      <c r="K190" s="350">
        <v>550834.59223135433</v>
      </c>
      <c r="L190" s="350">
        <v>-6024</v>
      </c>
      <c r="M190" s="350">
        <v>442480</v>
      </c>
      <c r="N190" s="350">
        <v>30616.351334378567</v>
      </c>
      <c r="O190" s="368">
        <f t="shared" si="18"/>
        <v>733370.77796831913</v>
      </c>
      <c r="P190" s="368">
        <f t="shared" si="19"/>
        <v>169.72246655133515</v>
      </c>
      <c r="Q190" s="350">
        <v>37010280</v>
      </c>
      <c r="R190" s="350">
        <v>11267700.141722837</v>
      </c>
      <c r="S190" s="350">
        <v>1946497.6797</v>
      </c>
      <c r="T190" s="350">
        <v>19756887.234269865</v>
      </c>
      <c r="U190" s="350">
        <v>3176686.0528840548</v>
      </c>
      <c r="V190" s="350">
        <v>1665562.4678</v>
      </c>
      <c r="W190" s="368">
        <f t="shared" si="20"/>
        <v>803053.57637675852</v>
      </c>
      <c r="X190" s="368">
        <f t="shared" si="15"/>
        <v>185.84901096430423</v>
      </c>
      <c r="Y190" s="366">
        <f t="shared" si="17"/>
        <v>-69682.798408439383</v>
      </c>
      <c r="Z190" s="366">
        <f t="shared" si="16"/>
        <v>-16.126544412969078</v>
      </c>
    </row>
    <row r="191" spans="1:26" s="351" customFormat="1" ht="15" x14ac:dyDescent="0.2">
      <c r="A191" s="350">
        <v>598</v>
      </c>
      <c r="B191" s="350" t="s">
        <v>203</v>
      </c>
      <c r="C191" s="350">
        <v>15</v>
      </c>
      <c r="D191" s="350">
        <v>19066</v>
      </c>
      <c r="E191" s="350">
        <v>52896884.074866638</v>
      </c>
      <c r="F191" s="350">
        <v>31197473.218447477</v>
      </c>
      <c r="G191" s="350">
        <v>7025187.9044999992</v>
      </c>
      <c r="H191" s="350">
        <v>6366156.6478000004</v>
      </c>
      <c r="I191" s="350">
        <v>10987381.201604405</v>
      </c>
      <c r="J191" s="350">
        <v>3000963.6617983673</v>
      </c>
      <c r="K191" s="350">
        <v>-3544871.6600922244</v>
      </c>
      <c r="L191" s="350">
        <v>2237859</v>
      </c>
      <c r="M191" s="350">
        <v>1097535</v>
      </c>
      <c r="N191" s="350">
        <v>205879.7671290455</v>
      </c>
      <c r="O191" s="368">
        <f t="shared" si="18"/>
        <v>5676680.6663204283</v>
      </c>
      <c r="P191" s="368">
        <f t="shared" si="19"/>
        <v>297.73841740902276</v>
      </c>
      <c r="Q191" s="350">
        <v>138408114</v>
      </c>
      <c r="R191" s="350">
        <v>74459733.977724895</v>
      </c>
      <c r="S191" s="350">
        <v>9549234.9716999996</v>
      </c>
      <c r="T191" s="350">
        <v>38137257.254551813</v>
      </c>
      <c r="U191" s="350">
        <v>10008619.347727515</v>
      </c>
      <c r="V191" s="350">
        <v>10360581.9045</v>
      </c>
      <c r="W191" s="368">
        <f t="shared" si="20"/>
        <v>4107313.4562042356</v>
      </c>
      <c r="X191" s="368">
        <f t="shared" si="15"/>
        <v>215.42607029288973</v>
      </c>
      <c r="Y191" s="366">
        <f t="shared" si="17"/>
        <v>1569367.2101161927</v>
      </c>
      <c r="Z191" s="366">
        <f t="shared" si="16"/>
        <v>82.312347116133054</v>
      </c>
    </row>
    <row r="192" spans="1:26" s="351" customFormat="1" ht="15" x14ac:dyDescent="0.2">
      <c r="A192" s="350">
        <v>599</v>
      </c>
      <c r="B192" s="350" t="s">
        <v>204</v>
      </c>
      <c r="C192" s="350">
        <v>15</v>
      </c>
      <c r="D192" s="350">
        <v>11174</v>
      </c>
      <c r="E192" s="350">
        <v>31911688.395150468</v>
      </c>
      <c r="F192" s="350">
        <v>14667579.482466962</v>
      </c>
      <c r="G192" s="350">
        <v>2599712.1891000005</v>
      </c>
      <c r="H192" s="350">
        <v>2479649.2488000002</v>
      </c>
      <c r="I192" s="350">
        <v>17527469.466187034</v>
      </c>
      <c r="J192" s="350">
        <v>1988318.7222106038</v>
      </c>
      <c r="K192" s="350">
        <v>-2554467.4506620141</v>
      </c>
      <c r="L192" s="350">
        <v>-853420</v>
      </c>
      <c r="M192" s="350">
        <v>104700</v>
      </c>
      <c r="N192" s="350">
        <v>93823.392497485387</v>
      </c>
      <c r="O192" s="368">
        <f t="shared" si="18"/>
        <v>4141676.6554496065</v>
      </c>
      <c r="P192" s="368">
        <f t="shared" si="19"/>
        <v>370.65300299352123</v>
      </c>
      <c r="Q192" s="350">
        <v>71345907.879999995</v>
      </c>
      <c r="R192" s="350">
        <v>34593794.334633745</v>
      </c>
      <c r="S192" s="350">
        <v>3719473.8732000003</v>
      </c>
      <c r="T192" s="350">
        <v>26360091.622693948</v>
      </c>
      <c r="U192" s="350">
        <v>6631311.6302915737</v>
      </c>
      <c r="V192" s="350">
        <v>1850992.1891000005</v>
      </c>
      <c r="W192" s="368">
        <f t="shared" si="20"/>
        <v>1809755.7699192762</v>
      </c>
      <c r="X192" s="368">
        <f t="shared" si="15"/>
        <v>161.96131823154431</v>
      </c>
      <c r="Y192" s="366">
        <f t="shared" si="17"/>
        <v>2331920.8855303302</v>
      </c>
      <c r="Z192" s="366">
        <f t="shared" si="16"/>
        <v>208.69168476197694</v>
      </c>
    </row>
    <row r="193" spans="1:26" s="351" customFormat="1" ht="15" x14ac:dyDescent="0.2">
      <c r="A193" s="350">
        <v>601</v>
      </c>
      <c r="B193" s="350" t="s">
        <v>205</v>
      </c>
      <c r="C193" s="350">
        <v>13</v>
      </c>
      <c r="D193" s="350">
        <v>3931</v>
      </c>
      <c r="E193" s="350">
        <v>13013238.956260845</v>
      </c>
      <c r="F193" s="350">
        <v>4437579.0772098405</v>
      </c>
      <c r="G193" s="350">
        <v>971358.00280000002</v>
      </c>
      <c r="H193" s="350">
        <v>1513723.3842</v>
      </c>
      <c r="I193" s="350">
        <v>3339218.9046204011</v>
      </c>
      <c r="J193" s="350">
        <v>856491.78896844154</v>
      </c>
      <c r="K193" s="350">
        <v>1241476.9640137814</v>
      </c>
      <c r="L193" s="350">
        <v>419846</v>
      </c>
      <c r="M193" s="350">
        <v>131485</v>
      </c>
      <c r="N193" s="350">
        <v>29624.729678091317</v>
      </c>
      <c r="O193" s="368">
        <f t="shared" si="18"/>
        <v>-72435.104770289734</v>
      </c>
      <c r="P193" s="368">
        <f t="shared" si="19"/>
        <v>-18.426635657667191</v>
      </c>
      <c r="Q193" s="350">
        <v>32346270</v>
      </c>
      <c r="R193" s="350">
        <v>10363892.882797221</v>
      </c>
      <c r="S193" s="350">
        <v>2270585.0763000003</v>
      </c>
      <c r="T193" s="350">
        <v>16013468.756880181</v>
      </c>
      <c r="U193" s="350">
        <v>2856515.8583433931</v>
      </c>
      <c r="V193" s="350">
        <v>1522689.0027999999</v>
      </c>
      <c r="W193" s="368">
        <f t="shared" si="20"/>
        <v>680881.57712079212</v>
      </c>
      <c r="X193" s="368">
        <f t="shared" si="15"/>
        <v>173.20823635736252</v>
      </c>
      <c r="Y193" s="366">
        <f t="shared" si="17"/>
        <v>-753316.68189108185</v>
      </c>
      <c r="Z193" s="366">
        <f t="shared" si="16"/>
        <v>-191.63487201502971</v>
      </c>
    </row>
    <row r="194" spans="1:26" s="351" customFormat="1" ht="15" x14ac:dyDescent="0.2">
      <c r="A194" s="350">
        <v>604</v>
      </c>
      <c r="B194" s="350" t="s">
        <v>206</v>
      </c>
      <c r="C194" s="350">
        <v>6</v>
      </c>
      <c r="D194" s="350">
        <v>19803</v>
      </c>
      <c r="E194" s="350">
        <v>64054773.359237798</v>
      </c>
      <c r="F194" s="350">
        <v>35700243.72997845</v>
      </c>
      <c r="G194" s="350">
        <v>6205034.8389999997</v>
      </c>
      <c r="H194" s="350">
        <v>4988591.2155999998</v>
      </c>
      <c r="I194" s="350">
        <v>11597782.343589213</v>
      </c>
      <c r="J194" s="350">
        <v>2096124.0136128897</v>
      </c>
      <c r="K194" s="350">
        <v>4126406.0276300306</v>
      </c>
      <c r="L194" s="350">
        <v>-2325320</v>
      </c>
      <c r="M194" s="350">
        <v>-782000</v>
      </c>
      <c r="N194" s="350">
        <v>257517.90546991793</v>
      </c>
      <c r="O194" s="368">
        <f t="shared" si="18"/>
        <v>-2190393.2843573019</v>
      </c>
      <c r="P194" s="368">
        <f t="shared" si="19"/>
        <v>-110.60916448807261</v>
      </c>
      <c r="Q194" s="350">
        <v>123872517</v>
      </c>
      <c r="R194" s="350">
        <v>91300566.191389292</v>
      </c>
      <c r="S194" s="350">
        <v>7482886.8234000001</v>
      </c>
      <c r="T194" s="350">
        <v>15053699.692705134</v>
      </c>
      <c r="U194" s="350">
        <v>6990856.8454008186</v>
      </c>
      <c r="V194" s="350">
        <v>3097714.8389999997</v>
      </c>
      <c r="W194" s="368">
        <f t="shared" si="20"/>
        <v>53207.391895264387</v>
      </c>
      <c r="X194" s="368">
        <f t="shared" si="15"/>
        <v>2.6868349187125378</v>
      </c>
      <c r="Y194" s="366">
        <f t="shared" si="17"/>
        <v>-2243600.6762525663</v>
      </c>
      <c r="Z194" s="366">
        <f t="shared" si="16"/>
        <v>-113.29599940678514</v>
      </c>
    </row>
    <row r="195" spans="1:26" s="351" customFormat="1" ht="15" x14ac:dyDescent="0.2">
      <c r="A195" s="350">
        <v>607</v>
      </c>
      <c r="B195" s="350" t="s">
        <v>207</v>
      </c>
      <c r="C195" s="350">
        <v>12</v>
      </c>
      <c r="D195" s="350">
        <v>4201</v>
      </c>
      <c r="E195" s="350">
        <v>10780995.793144967</v>
      </c>
      <c r="F195" s="350">
        <v>4064748.6413745098</v>
      </c>
      <c r="G195" s="350">
        <v>919745.4412</v>
      </c>
      <c r="H195" s="350">
        <v>1049677.0248</v>
      </c>
      <c r="I195" s="350">
        <v>2934243.7072418975</v>
      </c>
      <c r="J195" s="350">
        <v>937167.34298248449</v>
      </c>
      <c r="K195" s="350">
        <v>225680.48616045047</v>
      </c>
      <c r="L195" s="350">
        <v>-585937</v>
      </c>
      <c r="M195" s="350">
        <v>164867</v>
      </c>
      <c r="N195" s="350">
        <v>28807.714921043254</v>
      </c>
      <c r="O195" s="368">
        <f t="shared" si="18"/>
        <v>-1041995.4344645813</v>
      </c>
      <c r="P195" s="368">
        <f t="shared" si="19"/>
        <v>-248.03509508797461</v>
      </c>
      <c r="Q195" s="350">
        <v>30271065</v>
      </c>
      <c r="R195" s="350">
        <v>10038771.607094964</v>
      </c>
      <c r="S195" s="350">
        <v>1574515.5372000001</v>
      </c>
      <c r="T195" s="350">
        <v>14321145.454780858</v>
      </c>
      <c r="U195" s="350">
        <v>3125579.7330821194</v>
      </c>
      <c r="V195" s="350">
        <v>498675.4412</v>
      </c>
      <c r="W195" s="368">
        <f t="shared" si="20"/>
        <v>-712377.2266420573</v>
      </c>
      <c r="X195" s="368">
        <f t="shared" si="15"/>
        <v>-169.57325080744044</v>
      </c>
      <c r="Y195" s="366">
        <f t="shared" si="17"/>
        <v>-329618.20782252401</v>
      </c>
      <c r="Z195" s="366">
        <f t="shared" si="16"/>
        <v>-78.461844280534166</v>
      </c>
    </row>
    <row r="196" spans="1:26" s="351" customFormat="1" ht="15" x14ac:dyDescent="0.2">
      <c r="A196" s="350">
        <v>608</v>
      </c>
      <c r="B196" s="350" t="s">
        <v>208</v>
      </c>
      <c r="C196" s="350">
        <v>4</v>
      </c>
      <c r="D196" s="350">
        <v>2063</v>
      </c>
      <c r="E196" s="350">
        <v>6671579.117216697</v>
      </c>
      <c r="F196" s="350">
        <v>2674295.5646393532</v>
      </c>
      <c r="G196" s="350">
        <v>561195.56999999995</v>
      </c>
      <c r="H196" s="350">
        <v>487595.0772</v>
      </c>
      <c r="I196" s="350">
        <v>1413106.8610460863</v>
      </c>
      <c r="J196" s="350">
        <v>422397.33472889429</v>
      </c>
      <c r="K196" s="350">
        <v>212942.6898763139</v>
      </c>
      <c r="L196" s="350">
        <v>378114</v>
      </c>
      <c r="M196" s="350">
        <v>-34500</v>
      </c>
      <c r="N196" s="350">
        <v>16551.872124858503</v>
      </c>
      <c r="O196" s="368">
        <f t="shared" si="18"/>
        <v>-539880.14760119095</v>
      </c>
      <c r="P196" s="368">
        <f t="shared" si="19"/>
        <v>-261.69662995695148</v>
      </c>
      <c r="Q196" s="350">
        <v>15811314.52</v>
      </c>
      <c r="R196" s="350">
        <v>6164509.0171174034</v>
      </c>
      <c r="S196" s="350">
        <v>731392.61580000003</v>
      </c>
      <c r="T196" s="350">
        <v>6167153.867796082</v>
      </c>
      <c r="U196" s="350">
        <v>1408752.1920417699</v>
      </c>
      <c r="V196" s="350">
        <v>904809.57</v>
      </c>
      <c r="W196" s="368">
        <f t="shared" si="20"/>
        <v>-434697.25724474341</v>
      </c>
      <c r="X196" s="368">
        <f t="shared" si="15"/>
        <v>-210.71122503380678</v>
      </c>
      <c r="Y196" s="366">
        <f t="shared" si="17"/>
        <v>-105182.89035644755</v>
      </c>
      <c r="Z196" s="366">
        <f t="shared" si="16"/>
        <v>-50.985404923144714</v>
      </c>
    </row>
    <row r="197" spans="1:26" s="351" customFormat="1" ht="15" x14ac:dyDescent="0.2">
      <c r="A197" s="350">
        <v>609</v>
      </c>
      <c r="B197" s="350" t="s">
        <v>209</v>
      </c>
      <c r="C197" s="350">
        <v>4</v>
      </c>
      <c r="D197" s="350">
        <v>83684</v>
      </c>
      <c r="E197" s="350">
        <v>198274690.6066485</v>
      </c>
      <c r="F197" s="350">
        <v>126854118.99210446</v>
      </c>
      <c r="G197" s="350">
        <v>25780000.483599998</v>
      </c>
      <c r="H197" s="350">
        <v>14299971.751800001</v>
      </c>
      <c r="I197" s="350">
        <v>28686189.982821442</v>
      </c>
      <c r="J197" s="350">
        <v>13355621.612234168</v>
      </c>
      <c r="K197" s="350">
        <v>-10473797.254036156</v>
      </c>
      <c r="L197" s="350">
        <v>-5604125</v>
      </c>
      <c r="M197" s="350">
        <v>6021081</v>
      </c>
      <c r="N197" s="350">
        <v>829341.82224301738</v>
      </c>
      <c r="O197" s="368">
        <f t="shared" si="18"/>
        <v>1473712.7841184139</v>
      </c>
      <c r="P197" s="368">
        <f t="shared" si="19"/>
        <v>17.610448641537378</v>
      </c>
      <c r="Q197" s="350">
        <v>545185500.89999998</v>
      </c>
      <c r="R197" s="350">
        <v>306799070.55021387</v>
      </c>
      <c r="S197" s="350">
        <v>21449957.627700001</v>
      </c>
      <c r="T197" s="350">
        <v>145742423.33060899</v>
      </c>
      <c r="U197" s="350">
        <v>44542802.89053227</v>
      </c>
      <c r="V197" s="350">
        <v>26196956.483599998</v>
      </c>
      <c r="W197" s="368">
        <f t="shared" si="20"/>
        <v>-454290.01734483242</v>
      </c>
      <c r="X197" s="368">
        <f t="shared" si="15"/>
        <v>-5.4286365057219115</v>
      </c>
      <c r="Y197" s="366">
        <f t="shared" si="17"/>
        <v>1928002.8014632463</v>
      </c>
      <c r="Z197" s="366">
        <f t="shared" si="16"/>
        <v>23.039085147259289</v>
      </c>
    </row>
    <row r="198" spans="1:26" s="351" customFormat="1" ht="15" x14ac:dyDescent="0.2">
      <c r="A198" s="350">
        <v>611</v>
      </c>
      <c r="B198" s="350" t="s">
        <v>210</v>
      </c>
      <c r="C198" s="350">
        <v>35</v>
      </c>
      <c r="D198" s="350">
        <v>5070</v>
      </c>
      <c r="E198" s="350">
        <v>13472241.494678831</v>
      </c>
      <c r="F198" s="350">
        <v>7984379.572455965</v>
      </c>
      <c r="G198" s="350">
        <v>1243352.2199999997</v>
      </c>
      <c r="H198" s="350">
        <v>403251.1018</v>
      </c>
      <c r="I198" s="350">
        <v>4086778.1481172196</v>
      </c>
      <c r="J198" s="350">
        <v>756894.32117307233</v>
      </c>
      <c r="K198" s="350">
        <v>202651.87123917049</v>
      </c>
      <c r="L198" s="350">
        <v>-1287903</v>
      </c>
      <c r="M198" s="350">
        <v>-20614</v>
      </c>
      <c r="N198" s="350">
        <v>54948.361262391634</v>
      </c>
      <c r="O198" s="368">
        <f t="shared" si="18"/>
        <v>-48502.898631012067</v>
      </c>
      <c r="P198" s="368">
        <f t="shared" si="19"/>
        <v>-9.5666466727834454</v>
      </c>
      <c r="Q198" s="350">
        <v>28555863</v>
      </c>
      <c r="R198" s="350">
        <v>20178801.02746236</v>
      </c>
      <c r="S198" s="350">
        <v>604876.65270000009</v>
      </c>
      <c r="T198" s="350">
        <v>5281318.213587448</v>
      </c>
      <c r="U198" s="350">
        <v>2524344.8441285677</v>
      </c>
      <c r="V198" s="350">
        <v>-65164.780000000261</v>
      </c>
      <c r="W198" s="368">
        <f t="shared" si="20"/>
        <v>-31687.042121626437</v>
      </c>
      <c r="X198" s="368">
        <f t="shared" si="15"/>
        <v>-6.2499096886837151</v>
      </c>
      <c r="Y198" s="366">
        <f t="shared" si="17"/>
        <v>-16815.85650938563</v>
      </c>
      <c r="Z198" s="366">
        <f t="shared" si="16"/>
        <v>-3.3167369840997298</v>
      </c>
    </row>
    <row r="199" spans="1:26" s="351" customFormat="1" ht="15" x14ac:dyDescent="0.2">
      <c r="A199" s="350">
        <v>614</v>
      </c>
      <c r="B199" s="350" t="s">
        <v>211</v>
      </c>
      <c r="C199" s="350">
        <v>19</v>
      </c>
      <c r="D199" s="350">
        <v>3117</v>
      </c>
      <c r="E199" s="350">
        <v>10032997.397453088</v>
      </c>
      <c r="F199" s="350">
        <v>3906033.6005294658</v>
      </c>
      <c r="G199" s="350">
        <v>1542031.7560000001</v>
      </c>
      <c r="H199" s="350">
        <v>618420.79700000002</v>
      </c>
      <c r="I199" s="350">
        <v>3480403.297942216</v>
      </c>
      <c r="J199" s="350">
        <v>754564.25843074801</v>
      </c>
      <c r="K199" s="350">
        <v>-495896.88494806981</v>
      </c>
      <c r="L199" s="350">
        <v>276859</v>
      </c>
      <c r="M199" s="350">
        <v>-20000</v>
      </c>
      <c r="N199" s="350">
        <v>23173.239519482202</v>
      </c>
      <c r="O199" s="368">
        <f t="shared" si="18"/>
        <v>52591.667020754889</v>
      </c>
      <c r="P199" s="368">
        <f t="shared" si="19"/>
        <v>16.872527116058674</v>
      </c>
      <c r="Q199" s="350">
        <v>30230651</v>
      </c>
      <c r="R199" s="350">
        <v>8824578.1298044715</v>
      </c>
      <c r="S199" s="350">
        <v>927631.19550000003</v>
      </c>
      <c r="T199" s="350">
        <v>15883874.234715391</v>
      </c>
      <c r="U199" s="350">
        <v>2516573.7700095722</v>
      </c>
      <c r="V199" s="350">
        <v>1798890.7560000001</v>
      </c>
      <c r="W199" s="368">
        <f t="shared" si="20"/>
        <v>-279102.91397056356</v>
      </c>
      <c r="X199" s="368">
        <f t="shared" ref="X199:X262" si="21">W199/D199</f>
        <v>-89.542160401207425</v>
      </c>
      <c r="Y199" s="366">
        <f t="shared" si="17"/>
        <v>331694.58099131845</v>
      </c>
      <c r="Z199" s="366">
        <f t="shared" ref="Z199:Z262" si="22">Y199/D199</f>
        <v>106.4146875172661</v>
      </c>
    </row>
    <row r="200" spans="1:26" s="351" customFormat="1" ht="15" x14ac:dyDescent="0.2">
      <c r="A200" s="350">
        <v>615</v>
      </c>
      <c r="B200" s="350" t="s">
        <v>212</v>
      </c>
      <c r="C200" s="350">
        <v>17</v>
      </c>
      <c r="D200" s="350">
        <v>7779</v>
      </c>
      <c r="E200" s="350">
        <v>26794448.937504172</v>
      </c>
      <c r="F200" s="350">
        <v>8564177.4865584839</v>
      </c>
      <c r="G200" s="350">
        <v>2645483.8802999998</v>
      </c>
      <c r="H200" s="350">
        <v>2231080.4301999998</v>
      </c>
      <c r="I200" s="350">
        <v>11249688.454671968</v>
      </c>
      <c r="J200" s="350">
        <v>1567077.8071874692</v>
      </c>
      <c r="K200" s="350">
        <v>2081542.1113408031</v>
      </c>
      <c r="L200" s="350">
        <v>-170506</v>
      </c>
      <c r="M200" s="350">
        <v>757056</v>
      </c>
      <c r="N200" s="350">
        <v>56570.078769288717</v>
      </c>
      <c r="O200" s="368">
        <f t="shared" si="18"/>
        <v>2187721.3115238361</v>
      </c>
      <c r="P200" s="368">
        <f t="shared" si="19"/>
        <v>281.23426038357582</v>
      </c>
      <c r="Q200" s="350">
        <v>64342153</v>
      </c>
      <c r="R200" s="350">
        <v>20210534.795632411</v>
      </c>
      <c r="S200" s="350">
        <v>3346620.6453</v>
      </c>
      <c r="T200" s="350">
        <v>35000979.901595816</v>
      </c>
      <c r="U200" s="350">
        <v>5226416.2542414442</v>
      </c>
      <c r="V200" s="350">
        <v>3232033.8802999998</v>
      </c>
      <c r="W200" s="368">
        <f t="shared" si="20"/>
        <v>2674432.4770696685</v>
      </c>
      <c r="X200" s="368">
        <f t="shared" si="21"/>
        <v>343.80157823237801</v>
      </c>
      <c r="Y200" s="366">
        <f t="shared" ref="Y200:Y263" si="23">O200-W200</f>
        <v>-486711.16554583237</v>
      </c>
      <c r="Z200" s="366">
        <f t="shared" si="22"/>
        <v>-62.567317848802205</v>
      </c>
    </row>
    <row r="201" spans="1:26" s="351" customFormat="1" ht="15" x14ac:dyDescent="0.2">
      <c r="A201" s="350">
        <v>616</v>
      </c>
      <c r="B201" s="350" t="s">
        <v>213</v>
      </c>
      <c r="C201" s="350">
        <v>34</v>
      </c>
      <c r="D201" s="350">
        <v>1833</v>
      </c>
      <c r="E201" s="350">
        <v>5173117.8443966359</v>
      </c>
      <c r="F201" s="350">
        <v>2844304.7891209172</v>
      </c>
      <c r="G201" s="350">
        <v>463417.45399999997</v>
      </c>
      <c r="H201" s="350">
        <v>216532.28779999999</v>
      </c>
      <c r="I201" s="350">
        <v>1258856.338260863</v>
      </c>
      <c r="J201" s="350">
        <v>387692.93355301628</v>
      </c>
      <c r="K201" s="350">
        <v>-38503.108451899709</v>
      </c>
      <c r="L201" s="350">
        <v>-488692</v>
      </c>
      <c r="M201" s="350">
        <v>137700</v>
      </c>
      <c r="N201" s="350">
        <v>17084.487033584272</v>
      </c>
      <c r="O201" s="368">
        <f t="shared" ref="O201:O264" si="24">SUM(F201:N201)-E201</f>
        <v>-374724.66308015585</v>
      </c>
      <c r="P201" s="368">
        <f t="shared" ref="P201:P264" si="25">O201/D201</f>
        <v>-204.43244030559512</v>
      </c>
      <c r="Q201" s="350">
        <v>12100669</v>
      </c>
      <c r="R201" s="350">
        <v>6590204.6198676955</v>
      </c>
      <c r="S201" s="350">
        <v>324798.43170000002</v>
      </c>
      <c r="T201" s="350">
        <v>3343854.242159836</v>
      </c>
      <c r="U201" s="350">
        <v>1293008.3243362743</v>
      </c>
      <c r="V201" s="350">
        <v>112425.45399999997</v>
      </c>
      <c r="W201" s="368">
        <f t="shared" ref="W201:W264" si="26">R201+S201+T201+U201+V201-Q201</f>
        <v>-436377.92793619446</v>
      </c>
      <c r="X201" s="368">
        <f t="shared" si="21"/>
        <v>-238.06760934871494</v>
      </c>
      <c r="Y201" s="366">
        <f t="shared" si="23"/>
        <v>61653.264856038615</v>
      </c>
      <c r="Z201" s="366">
        <f t="shared" si="22"/>
        <v>33.635169043119809</v>
      </c>
    </row>
    <row r="202" spans="1:26" s="351" customFormat="1" ht="15" x14ac:dyDescent="0.2">
      <c r="A202" s="350">
        <v>619</v>
      </c>
      <c r="B202" s="350" t="s">
        <v>214</v>
      </c>
      <c r="C202" s="350">
        <v>6</v>
      </c>
      <c r="D202" s="350">
        <v>2785</v>
      </c>
      <c r="E202" s="350">
        <v>8530880.6665767878</v>
      </c>
      <c r="F202" s="350">
        <v>3680859.3214179794</v>
      </c>
      <c r="G202" s="350">
        <v>670652.0639999999</v>
      </c>
      <c r="H202" s="350">
        <v>472050.99859999999</v>
      </c>
      <c r="I202" s="350">
        <v>1784308.0720357839</v>
      </c>
      <c r="J202" s="350">
        <v>659653.74186107423</v>
      </c>
      <c r="K202" s="350">
        <v>892726.6301944725</v>
      </c>
      <c r="L202" s="350">
        <v>-195770</v>
      </c>
      <c r="M202" s="350">
        <v>-33550</v>
      </c>
      <c r="N202" s="350">
        <v>21032.069832082463</v>
      </c>
      <c r="O202" s="368">
        <f t="shared" si="24"/>
        <v>-578917.76863539591</v>
      </c>
      <c r="P202" s="368">
        <f t="shared" si="25"/>
        <v>-207.86993487805958</v>
      </c>
      <c r="Q202" s="350">
        <v>21436250</v>
      </c>
      <c r="R202" s="350">
        <v>8189552.6868904065</v>
      </c>
      <c r="S202" s="350">
        <v>708076.49789999996</v>
      </c>
      <c r="T202" s="350">
        <v>9823475.365813233</v>
      </c>
      <c r="U202" s="350">
        <v>2200034.3715042281</v>
      </c>
      <c r="V202" s="350">
        <v>441332.0639999999</v>
      </c>
      <c r="W202" s="368">
        <f t="shared" si="26"/>
        <v>-73779.013892132789</v>
      </c>
      <c r="X202" s="368">
        <f t="shared" si="21"/>
        <v>-26.491566927157194</v>
      </c>
      <c r="Y202" s="366">
        <f t="shared" si="23"/>
        <v>-505138.75474326313</v>
      </c>
      <c r="Z202" s="366">
        <f t="shared" si="22"/>
        <v>-181.37836795090237</v>
      </c>
    </row>
    <row r="203" spans="1:26" s="351" customFormat="1" ht="15" x14ac:dyDescent="0.2">
      <c r="A203" s="350">
        <v>620</v>
      </c>
      <c r="B203" s="350" t="s">
        <v>215</v>
      </c>
      <c r="C203" s="350">
        <v>18</v>
      </c>
      <c r="D203" s="350">
        <v>2491</v>
      </c>
      <c r="E203" s="350">
        <v>8291415.7763713747</v>
      </c>
      <c r="F203" s="350">
        <v>2969477.7686836966</v>
      </c>
      <c r="G203" s="350">
        <v>837814.15760000004</v>
      </c>
      <c r="H203" s="350">
        <v>1075792.7566</v>
      </c>
      <c r="I203" s="350">
        <v>2541028.2088741371</v>
      </c>
      <c r="J203" s="350">
        <v>564116.0081108727</v>
      </c>
      <c r="K203" s="350">
        <v>499529.01254174334</v>
      </c>
      <c r="L203" s="350">
        <v>-116298</v>
      </c>
      <c r="M203" s="350">
        <v>-36736</v>
      </c>
      <c r="N203" s="350">
        <v>19410.458864154592</v>
      </c>
      <c r="O203" s="368">
        <f t="shared" si="24"/>
        <v>62718.594903228804</v>
      </c>
      <c r="P203" s="368">
        <f t="shared" si="25"/>
        <v>25.178079045856606</v>
      </c>
      <c r="Q203" s="350">
        <v>24009553</v>
      </c>
      <c r="R203" s="350">
        <v>6810473.7714919886</v>
      </c>
      <c r="S203" s="350">
        <v>1613689.1349000002</v>
      </c>
      <c r="T203" s="350">
        <v>13598827.951815693</v>
      </c>
      <c r="U203" s="350">
        <v>1881403.118942746</v>
      </c>
      <c r="V203" s="350">
        <v>684780.15760000004</v>
      </c>
      <c r="W203" s="368">
        <f t="shared" si="26"/>
        <v>579621.13475042582</v>
      </c>
      <c r="X203" s="368">
        <f t="shared" si="21"/>
        <v>232.68612394637728</v>
      </c>
      <c r="Y203" s="366">
        <f t="shared" si="23"/>
        <v>-516902.53984719701</v>
      </c>
      <c r="Z203" s="366">
        <f t="shared" si="22"/>
        <v>-207.50804490052067</v>
      </c>
    </row>
    <row r="204" spans="1:26" s="351" customFormat="1" ht="15" x14ac:dyDescent="0.2">
      <c r="A204" s="350">
        <v>623</v>
      </c>
      <c r="B204" s="350" t="s">
        <v>216</v>
      </c>
      <c r="C204" s="350">
        <v>10</v>
      </c>
      <c r="D204" s="350">
        <v>2137</v>
      </c>
      <c r="E204" s="350">
        <v>6223766.9421536885</v>
      </c>
      <c r="F204" s="350">
        <v>2319359.8543853806</v>
      </c>
      <c r="G204" s="350">
        <v>1836454.4965000001</v>
      </c>
      <c r="H204" s="350">
        <v>1088936.9794000001</v>
      </c>
      <c r="I204" s="350">
        <v>897179.93214771221</v>
      </c>
      <c r="J204" s="350">
        <v>473206.9033203898</v>
      </c>
      <c r="K204" s="350">
        <v>400572.55295975233</v>
      </c>
      <c r="L204" s="350">
        <v>-468164</v>
      </c>
      <c r="M204" s="350">
        <v>44250</v>
      </c>
      <c r="N204" s="350">
        <v>20158.911312339405</v>
      </c>
      <c r="O204" s="368">
        <f t="shared" si="24"/>
        <v>388188.68787188735</v>
      </c>
      <c r="P204" s="368">
        <f t="shared" si="25"/>
        <v>181.6512343808551</v>
      </c>
      <c r="Q204" s="350">
        <v>17772565.199999999</v>
      </c>
      <c r="R204" s="350">
        <v>6322630.4869199591</v>
      </c>
      <c r="S204" s="350">
        <v>1633405.4691000001</v>
      </c>
      <c r="T204" s="350">
        <v>7276810.0642651962</v>
      </c>
      <c r="U204" s="350">
        <v>1578208.969452325</v>
      </c>
      <c r="V204" s="350">
        <v>1412540.4965000001</v>
      </c>
      <c r="W204" s="368">
        <f t="shared" si="26"/>
        <v>451030.28623748198</v>
      </c>
      <c r="X204" s="368">
        <f t="shared" si="21"/>
        <v>211.05769126695461</v>
      </c>
      <c r="Y204" s="366">
        <f t="shared" si="23"/>
        <v>-62841.598365594633</v>
      </c>
      <c r="Z204" s="366">
        <f t="shared" si="22"/>
        <v>-29.406456886099502</v>
      </c>
    </row>
    <row r="205" spans="1:26" s="351" customFormat="1" ht="15" x14ac:dyDescent="0.2">
      <c r="A205" s="350">
        <v>624</v>
      </c>
      <c r="B205" s="350" t="s">
        <v>217</v>
      </c>
      <c r="C205" s="350">
        <v>8</v>
      </c>
      <c r="D205" s="350">
        <v>5125</v>
      </c>
      <c r="E205" s="350">
        <v>15265856.355865065</v>
      </c>
      <c r="F205" s="350">
        <v>8102073.0185195049</v>
      </c>
      <c r="G205" s="350">
        <v>2244153.0163000003</v>
      </c>
      <c r="H205" s="350">
        <v>682430.13260000001</v>
      </c>
      <c r="I205" s="350">
        <v>2798384.3377069635</v>
      </c>
      <c r="J205" s="350">
        <v>734009.71555148577</v>
      </c>
      <c r="K205" s="350">
        <v>1320733.7573591806</v>
      </c>
      <c r="L205" s="350">
        <v>-842338</v>
      </c>
      <c r="M205" s="350">
        <v>-16000</v>
      </c>
      <c r="N205" s="350">
        <v>54838.212195361331</v>
      </c>
      <c r="O205" s="368">
        <f t="shared" si="24"/>
        <v>-187572.1656325683</v>
      </c>
      <c r="P205" s="368">
        <f t="shared" si="25"/>
        <v>-36.599446952696255</v>
      </c>
      <c r="Q205" s="350">
        <v>32844684.5</v>
      </c>
      <c r="R205" s="350">
        <v>20132055.936586492</v>
      </c>
      <c r="S205" s="350">
        <v>1023645.1989000001</v>
      </c>
      <c r="T205" s="350">
        <v>8948368.5041040704</v>
      </c>
      <c r="U205" s="350">
        <v>2448021.5918663037</v>
      </c>
      <c r="V205" s="350">
        <v>1385815.0163000003</v>
      </c>
      <c r="W205" s="368">
        <f t="shared" si="26"/>
        <v>1093221.7477568686</v>
      </c>
      <c r="X205" s="368">
        <f t="shared" si="21"/>
        <v>213.31156053792557</v>
      </c>
      <c r="Y205" s="366">
        <f t="shared" si="23"/>
        <v>-1280793.9133894369</v>
      </c>
      <c r="Z205" s="366">
        <f t="shared" si="22"/>
        <v>-249.91100749062184</v>
      </c>
    </row>
    <row r="206" spans="1:26" s="351" customFormat="1" ht="15" x14ac:dyDescent="0.2">
      <c r="A206" s="350">
        <v>625</v>
      </c>
      <c r="B206" s="350" t="s">
        <v>218</v>
      </c>
      <c r="C206" s="350">
        <v>17</v>
      </c>
      <c r="D206" s="350">
        <v>3051</v>
      </c>
      <c r="E206" s="350">
        <v>11443703.341841806</v>
      </c>
      <c r="F206" s="350">
        <v>4165860.7851944105</v>
      </c>
      <c r="G206" s="350">
        <v>3239699.4869999997</v>
      </c>
      <c r="H206" s="350">
        <v>446118.43819999998</v>
      </c>
      <c r="I206" s="350">
        <v>2609204.2113589831</v>
      </c>
      <c r="J206" s="350">
        <v>548959.78022634261</v>
      </c>
      <c r="K206" s="350">
        <v>803389.54815674876</v>
      </c>
      <c r="L206" s="350">
        <v>590379</v>
      </c>
      <c r="M206" s="350">
        <v>323000</v>
      </c>
      <c r="N206" s="350">
        <v>28044.562197043197</v>
      </c>
      <c r="O206" s="368">
        <f t="shared" si="24"/>
        <v>1310952.4704917204</v>
      </c>
      <c r="P206" s="368">
        <f t="shared" si="25"/>
        <v>429.67960356988539</v>
      </c>
      <c r="Q206" s="350">
        <v>24344500</v>
      </c>
      <c r="R206" s="350">
        <v>10269500.002004813</v>
      </c>
      <c r="S206" s="350">
        <v>669177.65729999996</v>
      </c>
      <c r="T206" s="350">
        <v>9262540.8012009058</v>
      </c>
      <c r="U206" s="350">
        <v>1830855.050808935</v>
      </c>
      <c r="V206" s="350">
        <v>4153078.4869999997</v>
      </c>
      <c r="W206" s="368">
        <f t="shared" si="26"/>
        <v>1840651.9983146526</v>
      </c>
      <c r="X206" s="368">
        <f t="shared" si="21"/>
        <v>603.2946569369559</v>
      </c>
      <c r="Y206" s="366">
        <f t="shared" si="23"/>
        <v>-529699.52782293223</v>
      </c>
      <c r="Z206" s="366">
        <f t="shared" si="22"/>
        <v>-173.61505336707054</v>
      </c>
    </row>
    <row r="207" spans="1:26" s="351" customFormat="1" ht="15" x14ac:dyDescent="0.2">
      <c r="A207" s="350">
        <v>626</v>
      </c>
      <c r="B207" s="350" t="s">
        <v>219</v>
      </c>
      <c r="C207" s="350">
        <v>17</v>
      </c>
      <c r="D207" s="350">
        <v>5033</v>
      </c>
      <c r="E207" s="350">
        <v>14854873.986154731</v>
      </c>
      <c r="F207" s="350">
        <v>7020371.1489103939</v>
      </c>
      <c r="G207" s="350">
        <v>1356026.7050000001</v>
      </c>
      <c r="H207" s="350">
        <v>1823321.4491999999</v>
      </c>
      <c r="I207" s="350">
        <v>2010149.6516612633</v>
      </c>
      <c r="J207" s="350">
        <v>964294.41048747441</v>
      </c>
      <c r="K207" s="350">
        <v>-129950.92760049464</v>
      </c>
      <c r="L207" s="350">
        <v>-294930</v>
      </c>
      <c r="M207" s="350">
        <v>56000</v>
      </c>
      <c r="N207" s="350">
        <v>44308.359250493144</v>
      </c>
      <c r="O207" s="368">
        <f t="shared" si="24"/>
        <v>-2005283.1892456003</v>
      </c>
      <c r="P207" s="368">
        <f t="shared" si="25"/>
        <v>-398.42701952028614</v>
      </c>
      <c r="Q207" s="350">
        <v>43058864</v>
      </c>
      <c r="R207" s="350">
        <v>16104431.705258278</v>
      </c>
      <c r="S207" s="350">
        <v>2734982.1738</v>
      </c>
      <c r="T207" s="350">
        <v>17627605.379427809</v>
      </c>
      <c r="U207" s="350">
        <v>3216052.1690311939</v>
      </c>
      <c r="V207" s="350">
        <v>1117096.7050000001</v>
      </c>
      <c r="W207" s="368">
        <f t="shared" si="26"/>
        <v>-2258695.8674827144</v>
      </c>
      <c r="X207" s="368">
        <f t="shared" si="21"/>
        <v>-448.77724368820077</v>
      </c>
      <c r="Y207" s="366">
        <f t="shared" si="23"/>
        <v>253412.6782371141</v>
      </c>
      <c r="Z207" s="366">
        <f t="shared" si="22"/>
        <v>50.350224167914583</v>
      </c>
    </row>
    <row r="208" spans="1:26" s="351" customFormat="1" ht="15" x14ac:dyDescent="0.2">
      <c r="A208" s="350">
        <v>630</v>
      </c>
      <c r="B208" s="350" t="s">
        <v>220</v>
      </c>
      <c r="C208" s="350">
        <v>17</v>
      </c>
      <c r="D208" s="350">
        <v>1593</v>
      </c>
      <c r="E208" s="350">
        <v>4936334.1538406974</v>
      </c>
      <c r="F208" s="350">
        <v>1594802.3784252272</v>
      </c>
      <c r="G208" s="350">
        <v>1303233.6875</v>
      </c>
      <c r="H208" s="350">
        <v>540088.14419999998</v>
      </c>
      <c r="I208" s="350">
        <v>2871540.3877574713</v>
      </c>
      <c r="J208" s="350">
        <v>288582.37330776721</v>
      </c>
      <c r="K208" s="350">
        <v>-319839.7151869231</v>
      </c>
      <c r="L208" s="350">
        <v>-86061</v>
      </c>
      <c r="M208" s="350">
        <v>-28650</v>
      </c>
      <c r="N208" s="350">
        <v>12367.161051807649</v>
      </c>
      <c r="O208" s="368">
        <f t="shared" si="24"/>
        <v>1239729.2632146543</v>
      </c>
      <c r="P208" s="368">
        <f t="shared" si="25"/>
        <v>778.23557012847095</v>
      </c>
      <c r="Q208" s="350">
        <v>12269405.039999999</v>
      </c>
      <c r="R208" s="350">
        <v>4114721.5774000343</v>
      </c>
      <c r="S208" s="350">
        <v>810132.21629999997</v>
      </c>
      <c r="T208" s="350">
        <v>5981017.6394161042</v>
      </c>
      <c r="U208" s="350">
        <v>962461.21259941685</v>
      </c>
      <c r="V208" s="350">
        <v>1188522.6875</v>
      </c>
      <c r="W208" s="368">
        <f t="shared" si="26"/>
        <v>787450.29321555607</v>
      </c>
      <c r="X208" s="368">
        <f t="shared" si="21"/>
        <v>494.31907923135975</v>
      </c>
      <c r="Y208" s="366">
        <f t="shared" si="23"/>
        <v>452278.96999909822</v>
      </c>
      <c r="Z208" s="366">
        <f t="shared" si="22"/>
        <v>283.91649089711126</v>
      </c>
    </row>
    <row r="209" spans="1:26" s="351" customFormat="1" ht="15" x14ac:dyDescent="0.2">
      <c r="A209" s="350">
        <v>631</v>
      </c>
      <c r="B209" s="350" t="s">
        <v>221</v>
      </c>
      <c r="C209" s="350">
        <v>2</v>
      </c>
      <c r="D209" s="350">
        <v>1994</v>
      </c>
      <c r="E209" s="350">
        <v>6185819.7583481576</v>
      </c>
      <c r="F209" s="350">
        <v>3344291.6584571404</v>
      </c>
      <c r="G209" s="350">
        <v>791566.86100000003</v>
      </c>
      <c r="H209" s="350">
        <v>313914.11259999999</v>
      </c>
      <c r="I209" s="350">
        <v>900056.05925169238</v>
      </c>
      <c r="J209" s="350">
        <v>354245.45411438402</v>
      </c>
      <c r="K209" s="350">
        <v>653785.11475840921</v>
      </c>
      <c r="L209" s="350">
        <v>-524950</v>
      </c>
      <c r="M209" s="350">
        <v>13448</v>
      </c>
      <c r="N209" s="350">
        <v>19770.116816618589</v>
      </c>
      <c r="O209" s="368">
        <f t="shared" si="24"/>
        <v>-319692.38134991284</v>
      </c>
      <c r="P209" s="368">
        <f t="shared" si="25"/>
        <v>-160.32717219153102</v>
      </c>
      <c r="Q209" s="350">
        <v>12952300</v>
      </c>
      <c r="R209" s="350">
        <v>7647363.8321607457</v>
      </c>
      <c r="S209" s="350">
        <v>470871.16889999999</v>
      </c>
      <c r="T209" s="350">
        <v>3658584.244654343</v>
      </c>
      <c r="U209" s="350">
        <v>1181456.4604787817</v>
      </c>
      <c r="V209" s="350">
        <v>280064.86100000003</v>
      </c>
      <c r="W209" s="368">
        <f t="shared" si="26"/>
        <v>286040.56719387136</v>
      </c>
      <c r="X209" s="368">
        <f t="shared" si="21"/>
        <v>143.45063550344602</v>
      </c>
      <c r="Y209" s="366">
        <f t="shared" si="23"/>
        <v>-605732.94854378421</v>
      </c>
      <c r="Z209" s="366">
        <f t="shared" si="22"/>
        <v>-303.77780769497701</v>
      </c>
    </row>
    <row r="210" spans="1:26" s="351" customFormat="1" ht="15" x14ac:dyDescent="0.2">
      <c r="A210" s="350">
        <v>635</v>
      </c>
      <c r="B210" s="350" t="s">
        <v>222</v>
      </c>
      <c r="C210" s="350">
        <v>6</v>
      </c>
      <c r="D210" s="350">
        <v>6415</v>
      </c>
      <c r="E210" s="350">
        <v>16178980.168346409</v>
      </c>
      <c r="F210" s="350">
        <v>9411772.6359100305</v>
      </c>
      <c r="G210" s="350">
        <v>2459858.1036000005</v>
      </c>
      <c r="H210" s="350">
        <v>1076981.3282000001</v>
      </c>
      <c r="I210" s="350">
        <v>3411872.4547180613</v>
      </c>
      <c r="J210" s="350">
        <v>1273547.0510370359</v>
      </c>
      <c r="K210" s="350">
        <v>-66417.489924504407</v>
      </c>
      <c r="L210" s="350">
        <v>-782555</v>
      </c>
      <c r="M210" s="350">
        <v>-4818</v>
      </c>
      <c r="N210" s="350">
        <v>56892.735870815784</v>
      </c>
      <c r="O210" s="368">
        <f t="shared" si="24"/>
        <v>658153.6510650292</v>
      </c>
      <c r="P210" s="368">
        <f t="shared" si="25"/>
        <v>102.59604849026177</v>
      </c>
      <c r="Q210" s="350">
        <v>43861604.229999997</v>
      </c>
      <c r="R210" s="350">
        <v>21707969.157139085</v>
      </c>
      <c r="S210" s="350">
        <v>1615471.9923</v>
      </c>
      <c r="T210" s="350">
        <v>15143344.403515484</v>
      </c>
      <c r="U210" s="350">
        <v>4247451.5161613524</v>
      </c>
      <c r="V210" s="350">
        <v>1672485.1036000005</v>
      </c>
      <c r="W210" s="368">
        <f t="shared" si="26"/>
        <v>525117.94271592796</v>
      </c>
      <c r="X210" s="368">
        <f t="shared" si="21"/>
        <v>81.857824273722201</v>
      </c>
      <c r="Y210" s="366">
        <f t="shared" si="23"/>
        <v>133035.70834910125</v>
      </c>
      <c r="Z210" s="366">
        <f t="shared" si="22"/>
        <v>20.738224216539557</v>
      </c>
    </row>
    <row r="211" spans="1:26" s="351" customFormat="1" ht="15" x14ac:dyDescent="0.2">
      <c r="A211" s="350">
        <v>636</v>
      </c>
      <c r="B211" s="350" t="s">
        <v>223</v>
      </c>
      <c r="C211" s="350">
        <v>2</v>
      </c>
      <c r="D211" s="350">
        <v>8229</v>
      </c>
      <c r="E211" s="350">
        <v>22230435.612763874</v>
      </c>
      <c r="F211" s="350">
        <v>11124450.667630875</v>
      </c>
      <c r="G211" s="350">
        <v>2137758.8185000001</v>
      </c>
      <c r="H211" s="350">
        <v>1679414.4156000002</v>
      </c>
      <c r="I211" s="350">
        <v>6525638.6997746006</v>
      </c>
      <c r="J211" s="350">
        <v>1639170.0568497679</v>
      </c>
      <c r="K211" s="350">
        <v>-18540.028925501207</v>
      </c>
      <c r="L211" s="350">
        <v>-688258</v>
      </c>
      <c r="M211" s="350">
        <v>-70900</v>
      </c>
      <c r="N211" s="350">
        <v>68651.879606664312</v>
      </c>
      <c r="O211" s="368">
        <f t="shared" si="24"/>
        <v>166950.89627252892</v>
      </c>
      <c r="P211" s="368">
        <f t="shared" si="25"/>
        <v>20.288114749365526</v>
      </c>
      <c r="Q211" s="350">
        <v>53747833.450000003</v>
      </c>
      <c r="R211" s="350">
        <v>25772228.565787919</v>
      </c>
      <c r="S211" s="350">
        <v>2519121.6234000004</v>
      </c>
      <c r="T211" s="350">
        <v>18593964.022692434</v>
      </c>
      <c r="U211" s="350">
        <v>5466853.6490611108</v>
      </c>
      <c r="V211" s="350">
        <v>1378600.8185000001</v>
      </c>
      <c r="W211" s="368">
        <f t="shared" si="26"/>
        <v>-17064.770558536053</v>
      </c>
      <c r="X211" s="368">
        <f t="shared" si="21"/>
        <v>-2.0737356372020965</v>
      </c>
      <c r="Y211" s="366">
        <f t="shared" si="23"/>
        <v>184015.66683106497</v>
      </c>
      <c r="Z211" s="366">
        <f t="shared" si="22"/>
        <v>22.361850386567625</v>
      </c>
    </row>
    <row r="212" spans="1:26" s="351" customFormat="1" ht="15" x14ac:dyDescent="0.2">
      <c r="A212" s="350">
        <v>638</v>
      </c>
      <c r="B212" s="350" t="s">
        <v>224</v>
      </c>
      <c r="C212" s="350">
        <v>34</v>
      </c>
      <c r="D212" s="350">
        <v>50619</v>
      </c>
      <c r="E212" s="350">
        <v>157200510.46084616</v>
      </c>
      <c r="F212" s="350">
        <v>79223132.084346384</v>
      </c>
      <c r="G212" s="350">
        <v>17737824.919999998</v>
      </c>
      <c r="H212" s="350">
        <v>39567829.121799998</v>
      </c>
      <c r="I212" s="350">
        <v>22827573.164334219</v>
      </c>
      <c r="J212" s="350">
        <v>7076133.7912272345</v>
      </c>
      <c r="K212" s="350">
        <v>14297040.322339902</v>
      </c>
      <c r="L212" s="350">
        <v>-691202</v>
      </c>
      <c r="M212" s="350">
        <v>953500</v>
      </c>
      <c r="N212" s="350">
        <v>686962.20737291407</v>
      </c>
      <c r="O212" s="368">
        <f t="shared" si="24"/>
        <v>24478283.150574446</v>
      </c>
      <c r="P212" s="368">
        <f t="shared" si="25"/>
        <v>483.57895554188042</v>
      </c>
      <c r="Q212" s="350">
        <v>329227712</v>
      </c>
      <c r="R212" s="350">
        <v>214414099.72624305</v>
      </c>
      <c r="S212" s="350">
        <v>59351743.682700001</v>
      </c>
      <c r="T212" s="350">
        <v>44359107.789523348</v>
      </c>
      <c r="U212" s="350">
        <v>23599862.42803891</v>
      </c>
      <c r="V212" s="350">
        <v>18000122.919999998</v>
      </c>
      <c r="W212" s="368">
        <f t="shared" si="26"/>
        <v>30497224.546505332</v>
      </c>
      <c r="X212" s="368">
        <f t="shared" si="21"/>
        <v>602.48571774443064</v>
      </c>
      <c r="Y212" s="366">
        <f t="shared" si="23"/>
        <v>-6018941.3959308863</v>
      </c>
      <c r="Z212" s="366">
        <f t="shared" si="22"/>
        <v>-118.90676220255015</v>
      </c>
    </row>
    <row r="213" spans="1:26" s="351" customFormat="1" ht="15" x14ac:dyDescent="0.2">
      <c r="A213" s="350">
        <v>678</v>
      </c>
      <c r="B213" s="350" t="s">
        <v>225</v>
      </c>
      <c r="C213" s="350">
        <v>17</v>
      </c>
      <c r="D213" s="350">
        <v>24353</v>
      </c>
      <c r="E213" s="350">
        <v>72276671.52915372</v>
      </c>
      <c r="F213" s="350">
        <v>37733303.374624215</v>
      </c>
      <c r="G213" s="350">
        <v>7147963.6890000012</v>
      </c>
      <c r="H213" s="350">
        <v>3153774.9032000001</v>
      </c>
      <c r="I213" s="350">
        <v>18074508.782639332</v>
      </c>
      <c r="J213" s="350">
        <v>3459599.7259840341</v>
      </c>
      <c r="K213" s="350">
        <v>1208155.904785329</v>
      </c>
      <c r="L213" s="350">
        <v>-907211</v>
      </c>
      <c r="M213" s="350">
        <v>1355000</v>
      </c>
      <c r="N213" s="350">
        <v>242599.12444694972</v>
      </c>
      <c r="O213" s="368">
        <f t="shared" si="24"/>
        <v>-808977.02447386086</v>
      </c>
      <c r="P213" s="368">
        <f t="shared" si="25"/>
        <v>-33.218783085199398</v>
      </c>
      <c r="Q213" s="350">
        <v>174428903</v>
      </c>
      <c r="R213" s="350">
        <v>90885439.339676917</v>
      </c>
      <c r="S213" s="350">
        <v>4730662.3547999999</v>
      </c>
      <c r="T213" s="350">
        <v>59568212.701473638</v>
      </c>
      <c r="U213" s="350">
        <v>11538232.599633222</v>
      </c>
      <c r="V213" s="350">
        <v>7595752.6890000012</v>
      </c>
      <c r="W213" s="368">
        <f t="shared" si="26"/>
        <v>-110603.31541621685</v>
      </c>
      <c r="X213" s="368">
        <f t="shared" si="21"/>
        <v>-4.5416710637792814</v>
      </c>
      <c r="Y213" s="366">
        <f t="shared" si="23"/>
        <v>-698373.70905764401</v>
      </c>
      <c r="Z213" s="366">
        <f t="shared" si="22"/>
        <v>-28.677112021420111</v>
      </c>
    </row>
    <row r="214" spans="1:26" s="351" customFormat="1" ht="15" x14ac:dyDescent="0.2">
      <c r="A214" s="350">
        <v>680</v>
      </c>
      <c r="B214" s="350" t="s">
        <v>226</v>
      </c>
      <c r="C214" s="350">
        <v>2</v>
      </c>
      <c r="D214" s="350">
        <v>24407</v>
      </c>
      <c r="E214" s="350">
        <v>62193309.599763304</v>
      </c>
      <c r="F214" s="350">
        <v>38062511.697909035</v>
      </c>
      <c r="G214" s="350">
        <v>8029155.8219999997</v>
      </c>
      <c r="H214" s="350">
        <v>5398819.1705999998</v>
      </c>
      <c r="I214" s="350">
        <v>8196109.6478553424</v>
      </c>
      <c r="J214" s="350">
        <v>3372172.8273510933</v>
      </c>
      <c r="K214" s="350">
        <v>-133595.95753684593</v>
      </c>
      <c r="L214" s="350">
        <v>-980961</v>
      </c>
      <c r="M214" s="350">
        <v>246230</v>
      </c>
      <c r="N214" s="350">
        <v>276912.72474023543</v>
      </c>
      <c r="O214" s="368">
        <f t="shared" si="24"/>
        <v>274045.33315555006</v>
      </c>
      <c r="P214" s="368">
        <f t="shared" si="25"/>
        <v>11.228144923814892</v>
      </c>
      <c r="Q214" s="350">
        <v>152878718</v>
      </c>
      <c r="R214" s="350">
        <v>97833084.356883362</v>
      </c>
      <c r="S214" s="350">
        <v>8098228.7559000002</v>
      </c>
      <c r="T214" s="350">
        <v>29155786.903133895</v>
      </c>
      <c r="U214" s="350">
        <v>11246652.078246605</v>
      </c>
      <c r="V214" s="350">
        <v>7294424.8219999997</v>
      </c>
      <c r="W214" s="368">
        <f t="shared" si="26"/>
        <v>749458.91616383195</v>
      </c>
      <c r="X214" s="368">
        <f t="shared" si="21"/>
        <v>30.706720046045476</v>
      </c>
      <c r="Y214" s="366">
        <f t="shared" si="23"/>
        <v>-475413.58300828189</v>
      </c>
      <c r="Z214" s="366">
        <f t="shared" si="22"/>
        <v>-19.478575122230584</v>
      </c>
    </row>
    <row r="215" spans="1:26" s="351" customFormat="1" ht="15" x14ac:dyDescent="0.2">
      <c r="A215" s="350">
        <v>681</v>
      </c>
      <c r="B215" s="350" t="s">
        <v>227</v>
      </c>
      <c r="C215" s="350">
        <v>10</v>
      </c>
      <c r="D215" s="350">
        <v>3364</v>
      </c>
      <c r="E215" s="350">
        <v>9333409.0230750963</v>
      </c>
      <c r="F215" s="350">
        <v>4535525.2448588368</v>
      </c>
      <c r="G215" s="350">
        <v>1423200.0200000003</v>
      </c>
      <c r="H215" s="350">
        <v>1048707.5726000001</v>
      </c>
      <c r="I215" s="350">
        <v>1212162.5640139056</v>
      </c>
      <c r="J215" s="350">
        <v>781085.17729681032</v>
      </c>
      <c r="K215" s="350">
        <v>468405.33619894285</v>
      </c>
      <c r="L215" s="350">
        <v>-70396</v>
      </c>
      <c r="M215" s="350">
        <v>194692</v>
      </c>
      <c r="N215" s="350">
        <v>26837.93855846459</v>
      </c>
      <c r="O215" s="368">
        <f t="shared" si="24"/>
        <v>286810.83045186475</v>
      </c>
      <c r="P215" s="368">
        <f t="shared" si="25"/>
        <v>85.25886755406205</v>
      </c>
      <c r="Q215" s="350">
        <v>25026370</v>
      </c>
      <c r="R215" s="350">
        <v>10065662.26172778</v>
      </c>
      <c r="S215" s="350">
        <v>1573061.3589000001</v>
      </c>
      <c r="T215" s="350">
        <v>9946544.9929679465</v>
      </c>
      <c r="U215" s="350">
        <v>2605024.6183358449</v>
      </c>
      <c r="V215" s="350">
        <v>1547496.0200000003</v>
      </c>
      <c r="W215" s="368">
        <f t="shared" si="26"/>
        <v>711419.25193156675</v>
      </c>
      <c r="X215" s="368">
        <f t="shared" si="21"/>
        <v>211.48015812472258</v>
      </c>
      <c r="Y215" s="366">
        <f t="shared" si="23"/>
        <v>-424608.421479702</v>
      </c>
      <c r="Z215" s="366">
        <f t="shared" si="22"/>
        <v>-126.22129057066053</v>
      </c>
    </row>
    <row r="216" spans="1:26" s="351" customFormat="1" ht="15" x14ac:dyDescent="0.2">
      <c r="A216" s="350">
        <v>683</v>
      </c>
      <c r="B216" s="350" t="s">
        <v>228</v>
      </c>
      <c r="C216" s="350">
        <v>19</v>
      </c>
      <c r="D216" s="350">
        <v>3712</v>
      </c>
      <c r="E216" s="350">
        <v>12609039.613007374</v>
      </c>
      <c r="F216" s="350">
        <v>3441301.4941134532</v>
      </c>
      <c r="G216" s="350">
        <v>1085220.7805000001</v>
      </c>
      <c r="H216" s="350">
        <v>593966.18959999993</v>
      </c>
      <c r="I216" s="350">
        <v>7372917.7713972786</v>
      </c>
      <c r="J216" s="350">
        <v>755840.99864131329</v>
      </c>
      <c r="K216" s="350">
        <v>-792339.39152986871</v>
      </c>
      <c r="L216" s="350">
        <v>155471</v>
      </c>
      <c r="M216" s="350">
        <v>170000</v>
      </c>
      <c r="N216" s="350">
        <v>25815.076990467551</v>
      </c>
      <c r="O216" s="368">
        <f t="shared" si="24"/>
        <v>199154.30670526996</v>
      </c>
      <c r="P216" s="368">
        <f t="shared" si="25"/>
        <v>53.651483487411092</v>
      </c>
      <c r="Q216" s="350">
        <v>32743454</v>
      </c>
      <c r="R216" s="350">
        <v>8968057.2785646096</v>
      </c>
      <c r="S216" s="350">
        <v>890949.2844</v>
      </c>
      <c r="T216" s="350">
        <v>18907122.239585593</v>
      </c>
      <c r="U216" s="350">
        <v>2520831.8711442682</v>
      </c>
      <c r="V216" s="350">
        <v>1410691.7805000001</v>
      </c>
      <c r="W216" s="368">
        <f t="shared" si="26"/>
        <v>-45801.54580552876</v>
      </c>
      <c r="X216" s="368">
        <f t="shared" si="21"/>
        <v>-12.338778503644601</v>
      </c>
      <c r="Y216" s="366">
        <f t="shared" si="23"/>
        <v>244955.85251079872</v>
      </c>
      <c r="Z216" s="366">
        <f t="shared" si="22"/>
        <v>65.990261991055689</v>
      </c>
    </row>
    <row r="217" spans="1:26" s="351" customFormat="1" ht="15" x14ac:dyDescent="0.2">
      <c r="A217" s="350">
        <v>684</v>
      </c>
      <c r="B217" s="350" t="s">
        <v>229</v>
      </c>
      <c r="C217" s="350">
        <v>4</v>
      </c>
      <c r="D217" s="350">
        <v>39040</v>
      </c>
      <c r="E217" s="350">
        <v>102718434.08536851</v>
      </c>
      <c r="F217" s="350">
        <v>65834647.486867875</v>
      </c>
      <c r="G217" s="350">
        <v>9211881.3920000028</v>
      </c>
      <c r="H217" s="350">
        <v>10915992.556</v>
      </c>
      <c r="I217" s="350">
        <v>7151383.666784972</v>
      </c>
      <c r="J217" s="350">
        <v>6970093.6041405443</v>
      </c>
      <c r="K217" s="350">
        <v>5095554.0548638199</v>
      </c>
      <c r="L217" s="350">
        <v>-1150120</v>
      </c>
      <c r="M217" s="350">
        <v>1163055</v>
      </c>
      <c r="N217" s="350">
        <v>471665.16230403428</v>
      </c>
      <c r="O217" s="368">
        <f t="shared" si="24"/>
        <v>2945718.8375927359</v>
      </c>
      <c r="P217" s="368">
        <f t="shared" si="25"/>
        <v>75.453863667846718</v>
      </c>
      <c r="Q217" s="350">
        <v>252473463.81999999</v>
      </c>
      <c r="R217" s="350">
        <v>166781708.40519592</v>
      </c>
      <c r="S217" s="350">
        <v>16373988.834000001</v>
      </c>
      <c r="T217" s="350">
        <v>44794956.400121339</v>
      </c>
      <c r="U217" s="350">
        <v>23246204.074349783</v>
      </c>
      <c r="V217" s="350">
        <v>9224816.3920000028</v>
      </c>
      <c r="W217" s="368">
        <f t="shared" si="26"/>
        <v>7948210.285667032</v>
      </c>
      <c r="X217" s="368">
        <f t="shared" si="21"/>
        <v>203.59145198942193</v>
      </c>
      <c r="Y217" s="366">
        <f t="shared" si="23"/>
        <v>-5002491.4480742961</v>
      </c>
      <c r="Z217" s="366">
        <f t="shared" si="22"/>
        <v>-128.13758832157521</v>
      </c>
    </row>
    <row r="218" spans="1:26" s="351" customFormat="1" ht="15" x14ac:dyDescent="0.2">
      <c r="A218" s="350">
        <v>686</v>
      </c>
      <c r="B218" s="350" t="s">
        <v>230</v>
      </c>
      <c r="C218" s="350">
        <v>11</v>
      </c>
      <c r="D218" s="350">
        <v>3053</v>
      </c>
      <c r="E218" s="350">
        <v>8521483.3049286008</v>
      </c>
      <c r="F218" s="350">
        <v>4348346.8700236212</v>
      </c>
      <c r="G218" s="350">
        <v>1273164.4200000002</v>
      </c>
      <c r="H218" s="350">
        <v>657978.13959999999</v>
      </c>
      <c r="I218" s="350">
        <v>1931998.9496759451</v>
      </c>
      <c r="J218" s="350">
        <v>657541.56677178456</v>
      </c>
      <c r="K218" s="350">
        <v>-996286.42114891601</v>
      </c>
      <c r="L218" s="350">
        <v>105714</v>
      </c>
      <c r="M218" s="350">
        <v>184000</v>
      </c>
      <c r="N218" s="350">
        <v>24175.763402480003</v>
      </c>
      <c r="O218" s="368">
        <f t="shared" si="24"/>
        <v>-334850.01660368592</v>
      </c>
      <c r="P218" s="368">
        <f t="shared" si="25"/>
        <v>-109.67900969658891</v>
      </c>
      <c r="Q218" s="350">
        <v>26175351</v>
      </c>
      <c r="R218" s="350">
        <v>9473276.58243718</v>
      </c>
      <c r="S218" s="350">
        <v>986967.20940000005</v>
      </c>
      <c r="T218" s="350">
        <v>10812351.951884797</v>
      </c>
      <c r="U218" s="350">
        <v>2192989.982152381</v>
      </c>
      <c r="V218" s="350">
        <v>1562878.4200000002</v>
      </c>
      <c r="W218" s="368">
        <f t="shared" si="26"/>
        <v>-1146886.8541256413</v>
      </c>
      <c r="X218" s="368">
        <f t="shared" si="21"/>
        <v>-375.65897613024606</v>
      </c>
      <c r="Y218" s="366">
        <f t="shared" si="23"/>
        <v>812036.83752195537</v>
      </c>
      <c r="Z218" s="366">
        <f t="shared" si="22"/>
        <v>265.97996643365718</v>
      </c>
    </row>
    <row r="219" spans="1:26" s="351" customFormat="1" ht="15" x14ac:dyDescent="0.2">
      <c r="A219" s="350">
        <v>687</v>
      </c>
      <c r="B219" s="350" t="s">
        <v>231</v>
      </c>
      <c r="C219" s="350">
        <v>11</v>
      </c>
      <c r="D219" s="350">
        <v>1561</v>
      </c>
      <c r="E219" s="350">
        <v>4900232.3104020841</v>
      </c>
      <c r="F219" s="350">
        <v>1751826.2190898282</v>
      </c>
      <c r="G219" s="350">
        <v>469827.46370000002</v>
      </c>
      <c r="H219" s="350">
        <v>1176257.6126000001</v>
      </c>
      <c r="I219" s="350">
        <v>995139.04973792925</v>
      </c>
      <c r="J219" s="350">
        <v>375711.84264648927</v>
      </c>
      <c r="K219" s="350">
        <v>-292896.36728557182</v>
      </c>
      <c r="L219" s="350">
        <v>105677</v>
      </c>
      <c r="M219" s="350">
        <v>248000</v>
      </c>
      <c r="N219" s="350">
        <v>11984.181005292035</v>
      </c>
      <c r="O219" s="368">
        <f t="shared" si="24"/>
        <v>-58705.308908117935</v>
      </c>
      <c r="P219" s="368">
        <f t="shared" si="25"/>
        <v>-37.60750090206146</v>
      </c>
      <c r="Q219" s="350">
        <v>15133534</v>
      </c>
      <c r="R219" s="350">
        <v>3867262.4992807196</v>
      </c>
      <c r="S219" s="350">
        <v>1764386.4189000002</v>
      </c>
      <c r="T219" s="350">
        <v>7007502.1604075273</v>
      </c>
      <c r="U219" s="350">
        <v>1253049.767096668</v>
      </c>
      <c r="V219" s="350">
        <v>823504.46369999996</v>
      </c>
      <c r="W219" s="368">
        <f t="shared" si="26"/>
        <v>-417828.69061508402</v>
      </c>
      <c r="X219" s="368">
        <f t="shared" si="21"/>
        <v>-267.66732262337223</v>
      </c>
      <c r="Y219" s="366">
        <f t="shared" si="23"/>
        <v>359123.38170696609</v>
      </c>
      <c r="Z219" s="366">
        <f t="shared" si="22"/>
        <v>230.05982172131075</v>
      </c>
    </row>
    <row r="220" spans="1:26" s="351" customFormat="1" ht="15" x14ac:dyDescent="0.2">
      <c r="A220" s="350">
        <v>689</v>
      </c>
      <c r="B220" s="350" t="s">
        <v>232</v>
      </c>
      <c r="C220" s="350">
        <v>9</v>
      </c>
      <c r="D220" s="350">
        <v>3146</v>
      </c>
      <c r="E220" s="350">
        <v>7947066.8728074282</v>
      </c>
      <c r="F220" s="350">
        <v>4543710.0396807352</v>
      </c>
      <c r="G220" s="350">
        <v>887686.85129999998</v>
      </c>
      <c r="H220" s="350">
        <v>1882735.3232</v>
      </c>
      <c r="I220" s="350">
        <v>-156076.82457490105</v>
      </c>
      <c r="J220" s="350">
        <v>594072.79576208931</v>
      </c>
      <c r="K220" s="350">
        <v>1129509.06268098</v>
      </c>
      <c r="L220" s="350">
        <v>-494646</v>
      </c>
      <c r="M220" s="350">
        <v>70800</v>
      </c>
      <c r="N220" s="350">
        <v>33594.500510012847</v>
      </c>
      <c r="O220" s="368">
        <f t="shared" si="24"/>
        <v>544318.87575148791</v>
      </c>
      <c r="P220" s="368">
        <f t="shared" si="25"/>
        <v>173.01935020708453</v>
      </c>
      <c r="Q220" s="350">
        <v>24706739.920000002</v>
      </c>
      <c r="R220" s="350">
        <v>11181076.263764227</v>
      </c>
      <c r="S220" s="350">
        <v>2824102.9847999997</v>
      </c>
      <c r="T220" s="350">
        <v>9577550.7974247448</v>
      </c>
      <c r="U220" s="350">
        <v>1981313.0539741004</v>
      </c>
      <c r="V220" s="350">
        <v>463840.85129999998</v>
      </c>
      <c r="W220" s="368">
        <f t="shared" si="26"/>
        <v>1321144.0312630683</v>
      </c>
      <c r="X220" s="368">
        <f t="shared" si="21"/>
        <v>419.94406588145847</v>
      </c>
      <c r="Y220" s="366">
        <f t="shared" si="23"/>
        <v>-776825.15551158041</v>
      </c>
      <c r="Z220" s="366">
        <f t="shared" si="22"/>
        <v>-246.92471567437394</v>
      </c>
    </row>
    <row r="221" spans="1:26" s="351" customFormat="1" ht="15" x14ac:dyDescent="0.2">
      <c r="A221" s="350">
        <v>691</v>
      </c>
      <c r="B221" s="350" t="s">
        <v>233</v>
      </c>
      <c r="C221" s="350">
        <v>17</v>
      </c>
      <c r="D221" s="350">
        <v>2710</v>
      </c>
      <c r="E221" s="350">
        <v>8319730.2481407039</v>
      </c>
      <c r="F221" s="350">
        <v>3630100.6559591615</v>
      </c>
      <c r="G221" s="350">
        <v>782406.86699999997</v>
      </c>
      <c r="H221" s="350">
        <v>383495.22480000003</v>
      </c>
      <c r="I221" s="350">
        <v>3551373.3123606858</v>
      </c>
      <c r="J221" s="350">
        <v>571534.65955286357</v>
      </c>
      <c r="K221" s="350">
        <v>542600.85748709925</v>
      </c>
      <c r="L221" s="350">
        <v>2184</v>
      </c>
      <c r="M221" s="350">
        <v>151500</v>
      </c>
      <c r="N221" s="350">
        <v>19575.764329468664</v>
      </c>
      <c r="O221" s="368">
        <f t="shared" si="24"/>
        <v>1315041.0933485739</v>
      </c>
      <c r="P221" s="368">
        <f t="shared" si="25"/>
        <v>485.25501599578371</v>
      </c>
      <c r="Q221" s="350">
        <v>20802848</v>
      </c>
      <c r="R221" s="350">
        <v>7854537.4252165044</v>
      </c>
      <c r="S221" s="350">
        <v>575242.83720000007</v>
      </c>
      <c r="T221" s="350">
        <v>10892852.15610088</v>
      </c>
      <c r="U221" s="350">
        <v>1906145.3240222507</v>
      </c>
      <c r="V221" s="350">
        <v>936090.86699999997</v>
      </c>
      <c r="W221" s="368">
        <f t="shared" si="26"/>
        <v>1362020.6095396355</v>
      </c>
      <c r="X221" s="368">
        <f t="shared" si="21"/>
        <v>502.59063082643377</v>
      </c>
      <c r="Y221" s="366">
        <f t="shared" si="23"/>
        <v>-46979.516191061586</v>
      </c>
      <c r="Z221" s="366">
        <f t="shared" si="22"/>
        <v>-17.33561483065003</v>
      </c>
    </row>
    <row r="222" spans="1:26" s="351" customFormat="1" ht="15" x14ac:dyDescent="0.2">
      <c r="A222" s="350">
        <v>694</v>
      </c>
      <c r="B222" s="350" t="s">
        <v>234</v>
      </c>
      <c r="C222" s="350">
        <v>5</v>
      </c>
      <c r="D222" s="350">
        <v>28710</v>
      </c>
      <c r="E222" s="350">
        <v>63713831.224365786</v>
      </c>
      <c r="F222" s="350">
        <v>44919142.479922339</v>
      </c>
      <c r="G222" s="350">
        <v>9992702.9224999994</v>
      </c>
      <c r="H222" s="350">
        <v>8908647.4123999998</v>
      </c>
      <c r="I222" s="350">
        <v>8553213.6815428473</v>
      </c>
      <c r="J222" s="350">
        <v>4155324.7106648944</v>
      </c>
      <c r="K222" s="350">
        <v>-397138.85914855823</v>
      </c>
      <c r="L222" s="350">
        <v>-504462</v>
      </c>
      <c r="M222" s="350">
        <v>1341300</v>
      </c>
      <c r="N222" s="350">
        <v>324459.87308498833</v>
      </c>
      <c r="O222" s="368">
        <f t="shared" si="24"/>
        <v>13579358.996600732</v>
      </c>
      <c r="P222" s="368">
        <f t="shared" si="25"/>
        <v>472.98359444795307</v>
      </c>
      <c r="Q222" s="350">
        <v>172345700</v>
      </c>
      <c r="R222" s="350">
        <v>113661175.24167643</v>
      </c>
      <c r="S222" s="350">
        <v>13362971.118600002</v>
      </c>
      <c r="T222" s="350">
        <v>35411431.756750852</v>
      </c>
      <c r="U222" s="350">
        <v>13858569.440433711</v>
      </c>
      <c r="V222" s="350">
        <v>10829540.922499999</v>
      </c>
      <c r="W222" s="368">
        <f t="shared" si="26"/>
        <v>14777988.479960978</v>
      </c>
      <c r="X222" s="368">
        <f t="shared" si="21"/>
        <v>514.73314106447151</v>
      </c>
      <c r="Y222" s="366">
        <f t="shared" si="23"/>
        <v>-1198629.4833602458</v>
      </c>
      <c r="Z222" s="366">
        <f t="shared" si="22"/>
        <v>-41.749546616518487</v>
      </c>
    </row>
    <row r="223" spans="1:26" s="351" customFormat="1" ht="15" x14ac:dyDescent="0.2">
      <c r="A223" s="350">
        <v>697</v>
      </c>
      <c r="B223" s="350" t="s">
        <v>235</v>
      </c>
      <c r="C223" s="350">
        <v>18</v>
      </c>
      <c r="D223" s="350">
        <v>1235</v>
      </c>
      <c r="E223" s="350">
        <v>3876976.8960360615</v>
      </c>
      <c r="F223" s="350">
        <v>1768070.7681516439</v>
      </c>
      <c r="G223" s="350">
        <v>889172.95050000004</v>
      </c>
      <c r="H223" s="350">
        <v>391050.67739999999</v>
      </c>
      <c r="I223" s="350">
        <v>722139.92925274943</v>
      </c>
      <c r="J223" s="350">
        <v>291405.21281640953</v>
      </c>
      <c r="K223" s="350">
        <v>-69085.151303993844</v>
      </c>
      <c r="L223" s="350">
        <v>-257531</v>
      </c>
      <c r="M223" s="350">
        <v>8500</v>
      </c>
      <c r="N223" s="350">
        <v>10642.863575425405</v>
      </c>
      <c r="O223" s="368">
        <f t="shared" si="24"/>
        <v>-122610.64564382751</v>
      </c>
      <c r="P223" s="368">
        <f t="shared" si="25"/>
        <v>-99.27987501524494</v>
      </c>
      <c r="Q223" s="350">
        <v>11701182</v>
      </c>
      <c r="R223" s="350">
        <v>3973516.7073470391</v>
      </c>
      <c r="S223" s="350">
        <v>586576.01610000001</v>
      </c>
      <c r="T223" s="350">
        <v>5367023.3122101119</v>
      </c>
      <c r="U223" s="350">
        <v>971875.7638255374</v>
      </c>
      <c r="V223" s="350">
        <v>640141.95050000004</v>
      </c>
      <c r="W223" s="368">
        <f t="shared" si="26"/>
        <v>-162048.25001731142</v>
      </c>
      <c r="X223" s="368">
        <f t="shared" si="21"/>
        <v>-131.2131579087542</v>
      </c>
      <c r="Y223" s="366">
        <f t="shared" si="23"/>
        <v>39437.604373483919</v>
      </c>
      <c r="Z223" s="366">
        <f t="shared" si="22"/>
        <v>31.933282893509247</v>
      </c>
    </row>
    <row r="224" spans="1:26" s="351" customFormat="1" ht="15" x14ac:dyDescent="0.2">
      <c r="A224" s="350">
        <v>698</v>
      </c>
      <c r="B224" s="350" t="s">
        <v>236</v>
      </c>
      <c r="C224" s="350">
        <v>19</v>
      </c>
      <c r="D224" s="350">
        <v>63528</v>
      </c>
      <c r="E224" s="350">
        <v>168512531.56142145</v>
      </c>
      <c r="F224" s="350">
        <v>102765371.65401709</v>
      </c>
      <c r="G224" s="350">
        <v>34148882.187000006</v>
      </c>
      <c r="H224" s="350">
        <v>10970092.008400001</v>
      </c>
      <c r="I224" s="350">
        <v>37962270.768640071</v>
      </c>
      <c r="J224" s="350">
        <v>9547961.6850379929</v>
      </c>
      <c r="K224" s="350">
        <v>-21866938.844747391</v>
      </c>
      <c r="L224" s="350">
        <v>-3819856</v>
      </c>
      <c r="M224" s="350">
        <v>11449000</v>
      </c>
      <c r="N224" s="350">
        <v>634598.91460943373</v>
      </c>
      <c r="O224" s="368">
        <f t="shared" si="24"/>
        <v>13278850.811535746</v>
      </c>
      <c r="P224" s="368">
        <f t="shared" si="25"/>
        <v>209.02359292809069</v>
      </c>
      <c r="Q224" s="350">
        <v>427219577</v>
      </c>
      <c r="R224" s="350">
        <v>240442338.03142759</v>
      </c>
      <c r="S224" s="350">
        <v>16455138.012599999</v>
      </c>
      <c r="T224" s="350">
        <v>95474294.180892482</v>
      </c>
      <c r="U224" s="350">
        <v>31843742.484694231</v>
      </c>
      <c r="V224" s="350">
        <v>41778026.187000006</v>
      </c>
      <c r="W224" s="368">
        <f t="shared" si="26"/>
        <v>-1226038.1033856869</v>
      </c>
      <c r="X224" s="368">
        <f t="shared" si="21"/>
        <v>-19.299176794259019</v>
      </c>
      <c r="Y224" s="366">
        <f t="shared" si="23"/>
        <v>14504888.914921433</v>
      </c>
      <c r="Z224" s="366">
        <f t="shared" si="22"/>
        <v>228.3227697223497</v>
      </c>
    </row>
    <row r="225" spans="1:26" s="351" customFormat="1" ht="15" x14ac:dyDescent="0.2">
      <c r="A225" s="350">
        <v>700</v>
      </c>
      <c r="B225" s="350" t="s">
        <v>237</v>
      </c>
      <c r="C225" s="350">
        <v>9</v>
      </c>
      <c r="D225" s="350">
        <v>4922</v>
      </c>
      <c r="E225" s="350">
        <v>11824418.000784501</v>
      </c>
      <c r="F225" s="350">
        <v>7214418.3559916746</v>
      </c>
      <c r="G225" s="350">
        <v>1883407.7559000002</v>
      </c>
      <c r="H225" s="350">
        <v>1344968.9296000001</v>
      </c>
      <c r="I225" s="350">
        <v>497140.78283538268</v>
      </c>
      <c r="J225" s="350">
        <v>836502.53368570888</v>
      </c>
      <c r="K225" s="350">
        <v>24491.904781800073</v>
      </c>
      <c r="L225" s="350">
        <v>-1000953</v>
      </c>
      <c r="M225" s="350">
        <v>-98200</v>
      </c>
      <c r="N225" s="350">
        <v>52285.81992927636</v>
      </c>
      <c r="O225" s="368">
        <f t="shared" si="24"/>
        <v>-1070354.9180606585</v>
      </c>
      <c r="P225" s="368">
        <f t="shared" si="25"/>
        <v>-217.46341285263276</v>
      </c>
      <c r="Q225" s="350">
        <v>35212710</v>
      </c>
      <c r="R225" s="350">
        <v>18337326.268603165</v>
      </c>
      <c r="S225" s="350">
        <v>2017453.3944000001</v>
      </c>
      <c r="T225" s="350">
        <v>10556172.220096385</v>
      </c>
      <c r="U225" s="350">
        <v>2789848.9907247657</v>
      </c>
      <c r="V225" s="350">
        <v>784254.75590000022</v>
      </c>
      <c r="W225" s="368">
        <f t="shared" si="26"/>
        <v>-727654.3702756837</v>
      </c>
      <c r="X225" s="368">
        <f t="shared" si="21"/>
        <v>-147.83713333516533</v>
      </c>
      <c r="Y225" s="366">
        <f t="shared" si="23"/>
        <v>-342700.5477849748</v>
      </c>
      <c r="Z225" s="366">
        <f t="shared" si="22"/>
        <v>-69.626279517467452</v>
      </c>
    </row>
    <row r="226" spans="1:26" s="351" customFormat="1" ht="15" x14ac:dyDescent="0.2">
      <c r="A226" s="350">
        <v>702</v>
      </c>
      <c r="B226" s="350" t="s">
        <v>238</v>
      </c>
      <c r="C226" s="350">
        <v>6</v>
      </c>
      <c r="D226" s="350">
        <v>4215</v>
      </c>
      <c r="E226" s="350">
        <v>12185944.367264859</v>
      </c>
      <c r="F226" s="350">
        <v>6026729.2274111556</v>
      </c>
      <c r="G226" s="350">
        <v>1986916.5715000001</v>
      </c>
      <c r="H226" s="350">
        <v>1332229.7753999999</v>
      </c>
      <c r="I226" s="350">
        <v>1147507.1483980583</v>
      </c>
      <c r="J226" s="350">
        <v>898094.98621874396</v>
      </c>
      <c r="K226" s="350">
        <v>131508.66390615053</v>
      </c>
      <c r="L226" s="350">
        <v>-912196</v>
      </c>
      <c r="M226" s="350">
        <v>-63500</v>
      </c>
      <c r="N226" s="350">
        <v>36222.146901291017</v>
      </c>
      <c r="O226" s="368">
        <f t="shared" si="24"/>
        <v>-1602431.8475294579</v>
      </c>
      <c r="P226" s="368">
        <f t="shared" si="25"/>
        <v>-380.17362930710743</v>
      </c>
      <c r="Q226" s="350">
        <v>33991516</v>
      </c>
      <c r="R226" s="350">
        <v>13532130.747618437</v>
      </c>
      <c r="S226" s="350">
        <v>1998344.6631</v>
      </c>
      <c r="T226" s="350">
        <v>12744582.581159033</v>
      </c>
      <c r="U226" s="350">
        <v>2995268.143226834</v>
      </c>
      <c r="V226" s="350">
        <v>1011220.5715000001</v>
      </c>
      <c r="W226" s="368">
        <f t="shared" si="26"/>
        <v>-1709969.2933956943</v>
      </c>
      <c r="X226" s="368">
        <f t="shared" si="21"/>
        <v>-405.68666509980886</v>
      </c>
      <c r="Y226" s="366">
        <f t="shared" si="23"/>
        <v>107537.44586623646</v>
      </c>
      <c r="Z226" s="366">
        <f t="shared" si="22"/>
        <v>25.513035792701416</v>
      </c>
    </row>
    <row r="227" spans="1:26" s="351" customFormat="1" ht="15" x14ac:dyDescent="0.2">
      <c r="A227" s="350">
        <v>704</v>
      </c>
      <c r="B227" s="350" t="s">
        <v>239</v>
      </c>
      <c r="C227" s="350">
        <v>2</v>
      </c>
      <c r="D227" s="350">
        <v>6354</v>
      </c>
      <c r="E227" s="350">
        <v>16556802.810459677</v>
      </c>
      <c r="F227" s="350">
        <v>9426164.0142252091</v>
      </c>
      <c r="G227" s="350">
        <v>1251821.1555000001</v>
      </c>
      <c r="H227" s="350">
        <v>922149.37060000002</v>
      </c>
      <c r="I227" s="350">
        <v>4301829.9845657032</v>
      </c>
      <c r="J227" s="350">
        <v>866189.658273404</v>
      </c>
      <c r="K227" s="350">
        <v>368904.36564034637</v>
      </c>
      <c r="L227" s="350">
        <v>-971431</v>
      </c>
      <c r="M227" s="350">
        <v>-17000</v>
      </c>
      <c r="N227" s="350">
        <v>71822.760735679985</v>
      </c>
      <c r="O227" s="368">
        <f t="shared" si="24"/>
        <v>-336352.50091933459</v>
      </c>
      <c r="P227" s="368">
        <f t="shared" si="25"/>
        <v>-52.93555255261797</v>
      </c>
      <c r="Q227" s="350">
        <v>36016056</v>
      </c>
      <c r="R227" s="350">
        <v>25167907.715482239</v>
      </c>
      <c r="S227" s="350">
        <v>1383224.0559</v>
      </c>
      <c r="T227" s="350">
        <v>5886857.7518143924</v>
      </c>
      <c r="U227" s="350">
        <v>2888859.5629983218</v>
      </c>
      <c r="V227" s="350">
        <v>263390.15550000011</v>
      </c>
      <c r="W227" s="368">
        <f t="shared" si="26"/>
        <v>-425816.75830504298</v>
      </c>
      <c r="X227" s="368">
        <f t="shared" si="21"/>
        <v>-67.015542698307044</v>
      </c>
      <c r="Y227" s="366">
        <f t="shared" si="23"/>
        <v>89464.257385708392</v>
      </c>
      <c r="Z227" s="366">
        <f t="shared" si="22"/>
        <v>14.079990145689077</v>
      </c>
    </row>
    <row r="228" spans="1:26" s="351" customFormat="1" ht="15" x14ac:dyDescent="0.2">
      <c r="A228" s="350">
        <v>707</v>
      </c>
      <c r="B228" s="350" t="s">
        <v>240</v>
      </c>
      <c r="C228" s="350">
        <v>12</v>
      </c>
      <c r="D228" s="350">
        <v>2066</v>
      </c>
      <c r="E228" s="350">
        <v>4015550.2219870351</v>
      </c>
      <c r="F228" s="350">
        <v>2242309.6180020287</v>
      </c>
      <c r="G228" s="350">
        <v>664968.02600000007</v>
      </c>
      <c r="H228" s="350">
        <v>428616.01060000004</v>
      </c>
      <c r="I228" s="350">
        <v>1170586.2761853004</v>
      </c>
      <c r="J228" s="350">
        <v>517465.07100011059</v>
      </c>
      <c r="K228" s="350">
        <v>164674.92679496965</v>
      </c>
      <c r="L228" s="350">
        <v>-531857</v>
      </c>
      <c r="M228" s="350">
        <v>99500</v>
      </c>
      <c r="N228" s="350">
        <v>13497.065993290817</v>
      </c>
      <c r="O228" s="368">
        <f t="shared" si="24"/>
        <v>754209.77258866467</v>
      </c>
      <c r="P228" s="368">
        <f t="shared" si="25"/>
        <v>365.05797317941176</v>
      </c>
      <c r="Q228" s="350">
        <v>15397251</v>
      </c>
      <c r="R228" s="350">
        <v>5072865.2019127589</v>
      </c>
      <c r="S228" s="350">
        <v>642924.0159</v>
      </c>
      <c r="T228" s="350">
        <v>8748153.6473616119</v>
      </c>
      <c r="U228" s="350">
        <v>1725815.9394976639</v>
      </c>
      <c r="V228" s="350">
        <v>232611.02600000007</v>
      </c>
      <c r="W228" s="368">
        <f t="shared" si="26"/>
        <v>1025118.8306720369</v>
      </c>
      <c r="X228" s="368">
        <f t="shared" si="21"/>
        <v>496.18530042208948</v>
      </c>
      <c r="Y228" s="366">
        <f t="shared" si="23"/>
        <v>-270909.05808337219</v>
      </c>
      <c r="Z228" s="366">
        <f t="shared" si="22"/>
        <v>-131.12732724267772</v>
      </c>
    </row>
    <row r="229" spans="1:26" s="351" customFormat="1" ht="15" x14ac:dyDescent="0.2">
      <c r="A229" s="350">
        <v>710</v>
      </c>
      <c r="B229" s="350" t="s">
        <v>241</v>
      </c>
      <c r="C229" s="350">
        <v>33</v>
      </c>
      <c r="D229" s="350">
        <v>27528</v>
      </c>
      <c r="E229" s="350">
        <v>75731804.277013585</v>
      </c>
      <c r="F229" s="350">
        <v>47554334.231103174</v>
      </c>
      <c r="G229" s="350">
        <v>12034920.074200001</v>
      </c>
      <c r="H229" s="350">
        <v>3337022.2841999996</v>
      </c>
      <c r="I229" s="350">
        <v>17532674.640667196</v>
      </c>
      <c r="J229" s="350">
        <v>4809103.7311509103</v>
      </c>
      <c r="K229" s="350">
        <v>-4328872.1656706752</v>
      </c>
      <c r="L229" s="350">
        <v>-695997</v>
      </c>
      <c r="M229" s="350">
        <v>1648500</v>
      </c>
      <c r="N229" s="350">
        <v>274742.5491856669</v>
      </c>
      <c r="O229" s="368">
        <f t="shared" si="24"/>
        <v>6434624.0678226799</v>
      </c>
      <c r="P229" s="368">
        <f t="shared" si="25"/>
        <v>233.74833143790613</v>
      </c>
      <c r="Q229" s="350">
        <v>193108800</v>
      </c>
      <c r="R229" s="350">
        <v>107866225.70674345</v>
      </c>
      <c r="S229" s="350">
        <v>5005533.4262999995</v>
      </c>
      <c r="T229" s="350">
        <v>56308755.336923987</v>
      </c>
      <c r="U229" s="350">
        <v>16039010.822270855</v>
      </c>
      <c r="V229" s="350">
        <v>12987423.074200001</v>
      </c>
      <c r="W229" s="368">
        <f t="shared" si="26"/>
        <v>5098148.3664382994</v>
      </c>
      <c r="X229" s="368">
        <f t="shared" si="21"/>
        <v>185.19864742946453</v>
      </c>
      <c r="Y229" s="366">
        <f t="shared" si="23"/>
        <v>1336475.7013843805</v>
      </c>
      <c r="Z229" s="366">
        <f t="shared" si="22"/>
        <v>48.549684008441602</v>
      </c>
    </row>
    <row r="230" spans="1:26" s="351" customFormat="1" ht="15" x14ac:dyDescent="0.2">
      <c r="A230" s="350">
        <v>729</v>
      </c>
      <c r="B230" s="350" t="s">
        <v>242</v>
      </c>
      <c r="C230" s="350">
        <v>13</v>
      </c>
      <c r="D230" s="350">
        <v>9208</v>
      </c>
      <c r="E230" s="350">
        <v>24244462.824708581</v>
      </c>
      <c r="F230" s="350">
        <v>12326824.17171138</v>
      </c>
      <c r="G230" s="350">
        <v>2768514.3931999998</v>
      </c>
      <c r="H230" s="350">
        <v>1791156.3226000001</v>
      </c>
      <c r="I230" s="350">
        <v>6368648.3242453346</v>
      </c>
      <c r="J230" s="350">
        <v>1892779.6442416403</v>
      </c>
      <c r="K230" s="350">
        <v>123482.79004351576</v>
      </c>
      <c r="L230" s="350">
        <v>297261</v>
      </c>
      <c r="M230" s="350">
        <v>-47000</v>
      </c>
      <c r="N230" s="350">
        <v>70730.210375807583</v>
      </c>
      <c r="O230" s="368">
        <f t="shared" si="24"/>
        <v>1347934.0317090936</v>
      </c>
      <c r="P230" s="368">
        <f t="shared" si="25"/>
        <v>146.38727538109183</v>
      </c>
      <c r="Q230" s="350">
        <v>67491345</v>
      </c>
      <c r="R230" s="350">
        <v>27387591.066260226</v>
      </c>
      <c r="S230" s="350">
        <v>2686734.4838999999</v>
      </c>
      <c r="T230" s="350">
        <v>29678423.434602968</v>
      </c>
      <c r="U230" s="350">
        <v>6312675.8945788667</v>
      </c>
      <c r="V230" s="350">
        <v>3018775.3931999998</v>
      </c>
      <c r="W230" s="368">
        <f t="shared" si="26"/>
        <v>1592855.2725420594</v>
      </c>
      <c r="X230" s="368">
        <f t="shared" si="21"/>
        <v>172.98602004149211</v>
      </c>
      <c r="Y230" s="366">
        <f t="shared" si="23"/>
        <v>-244921.24083296582</v>
      </c>
      <c r="Z230" s="366">
        <f t="shared" si="22"/>
        <v>-26.598744660400286</v>
      </c>
    </row>
    <row r="231" spans="1:26" s="351" customFormat="1" ht="15" x14ac:dyDescent="0.2">
      <c r="A231" s="350">
        <v>732</v>
      </c>
      <c r="B231" s="350" t="s">
        <v>243</v>
      </c>
      <c r="C231" s="350">
        <v>19</v>
      </c>
      <c r="D231" s="350">
        <v>3407</v>
      </c>
      <c r="E231" s="350">
        <v>10624998.728518825</v>
      </c>
      <c r="F231" s="350">
        <v>3730658.9755290635</v>
      </c>
      <c r="G231" s="350">
        <v>1417391.0119999999</v>
      </c>
      <c r="H231" s="350">
        <v>935194.73639999994</v>
      </c>
      <c r="I231" s="350">
        <v>3826259.8793207332</v>
      </c>
      <c r="J231" s="350">
        <v>747211.95866936003</v>
      </c>
      <c r="K231" s="350">
        <v>-545544.63024855475</v>
      </c>
      <c r="L231" s="350">
        <v>103748</v>
      </c>
      <c r="M231" s="350">
        <v>-70000</v>
      </c>
      <c r="N231" s="350">
        <v>27063.229868929142</v>
      </c>
      <c r="O231" s="368">
        <f t="shared" si="24"/>
        <v>-453015.56697929278</v>
      </c>
      <c r="P231" s="368">
        <f t="shared" si="25"/>
        <v>-132.96611886683087</v>
      </c>
      <c r="Q231" s="350">
        <v>33644860</v>
      </c>
      <c r="R231" s="350">
        <v>9368376.886613043</v>
      </c>
      <c r="S231" s="350">
        <v>1402792.1046</v>
      </c>
      <c r="T231" s="350">
        <v>19082220.837446362</v>
      </c>
      <c r="U231" s="350">
        <v>2492052.8567513218</v>
      </c>
      <c r="V231" s="350">
        <v>1451139.0119999999</v>
      </c>
      <c r="W231" s="368">
        <f t="shared" si="26"/>
        <v>151721.69741072506</v>
      </c>
      <c r="X231" s="368">
        <f t="shared" si="21"/>
        <v>44.53234441171854</v>
      </c>
      <c r="Y231" s="366">
        <f t="shared" si="23"/>
        <v>-604737.26439001784</v>
      </c>
      <c r="Z231" s="366">
        <f t="shared" si="22"/>
        <v>-177.49846327854942</v>
      </c>
    </row>
    <row r="232" spans="1:26" s="351" customFormat="1" ht="15" x14ac:dyDescent="0.2">
      <c r="A232" s="350">
        <v>734</v>
      </c>
      <c r="B232" s="350" t="s">
        <v>244</v>
      </c>
      <c r="C232" s="350">
        <v>2</v>
      </c>
      <c r="D232" s="350">
        <v>51562</v>
      </c>
      <c r="E232" s="350">
        <v>130630134.92470679</v>
      </c>
      <c r="F232" s="350">
        <v>73220802.975443065</v>
      </c>
      <c r="G232" s="350">
        <v>15216306.176800001</v>
      </c>
      <c r="H232" s="350">
        <v>10476627.4398</v>
      </c>
      <c r="I232" s="350">
        <v>24247413.534036305</v>
      </c>
      <c r="J232" s="350">
        <v>9049587.2840480916</v>
      </c>
      <c r="K232" s="350">
        <v>-2487116.5794258942</v>
      </c>
      <c r="L232" s="350">
        <v>-2100775</v>
      </c>
      <c r="M232" s="350">
        <v>-292305</v>
      </c>
      <c r="N232" s="350">
        <v>490054.5580428745</v>
      </c>
      <c r="O232" s="368">
        <f t="shared" si="24"/>
        <v>-2809539.5359623581</v>
      </c>
      <c r="P232" s="368">
        <f t="shared" si="25"/>
        <v>-54.488567859321947</v>
      </c>
      <c r="Q232" s="350">
        <v>343730666.56</v>
      </c>
      <c r="R232" s="350">
        <v>178536092.62780407</v>
      </c>
      <c r="S232" s="350">
        <v>15714941.159700001</v>
      </c>
      <c r="T232" s="350">
        <v>103759315.8800616</v>
      </c>
      <c r="U232" s="350">
        <v>30181596.509500898</v>
      </c>
      <c r="V232" s="350">
        <v>12823226.176800001</v>
      </c>
      <c r="W232" s="368">
        <f t="shared" si="26"/>
        <v>-2715494.2061333656</v>
      </c>
      <c r="X232" s="368">
        <f t="shared" si="21"/>
        <v>-52.664640745769475</v>
      </c>
      <c r="Y232" s="366">
        <f t="shared" si="23"/>
        <v>-94045.329828992486</v>
      </c>
      <c r="Z232" s="366">
        <f t="shared" si="22"/>
        <v>-1.8239271135524706</v>
      </c>
    </row>
    <row r="233" spans="1:26" s="351" customFormat="1" ht="15" x14ac:dyDescent="0.2">
      <c r="A233" s="350">
        <v>738</v>
      </c>
      <c r="B233" s="350" t="s">
        <v>245</v>
      </c>
      <c r="C233" s="350">
        <v>2</v>
      </c>
      <c r="D233" s="350">
        <v>2950</v>
      </c>
      <c r="E233" s="350">
        <v>7509949.5609247219</v>
      </c>
      <c r="F233" s="350">
        <v>4725568.0830602376</v>
      </c>
      <c r="G233" s="350">
        <v>1239949.152</v>
      </c>
      <c r="H233" s="350">
        <v>446052.75140000001</v>
      </c>
      <c r="I233" s="350">
        <v>1362241.6040060315</v>
      </c>
      <c r="J233" s="350">
        <v>575282.95194137655</v>
      </c>
      <c r="K233" s="350">
        <v>49480.871822607842</v>
      </c>
      <c r="L233" s="350">
        <v>-571952</v>
      </c>
      <c r="M233" s="350">
        <v>36500</v>
      </c>
      <c r="N233" s="350">
        <v>28670.72236053702</v>
      </c>
      <c r="O233" s="368">
        <f t="shared" si="24"/>
        <v>381844.57566606905</v>
      </c>
      <c r="P233" s="368">
        <f t="shared" si="25"/>
        <v>129.43883920883698</v>
      </c>
      <c r="Q233" s="350">
        <v>18022700</v>
      </c>
      <c r="R233" s="350">
        <v>10970498.419979395</v>
      </c>
      <c r="S233" s="350">
        <v>669079.12709999993</v>
      </c>
      <c r="T233" s="350">
        <v>4124366.2573555699</v>
      </c>
      <c r="U233" s="350">
        <v>1918646.3856639399</v>
      </c>
      <c r="V233" s="350">
        <v>704497.152</v>
      </c>
      <c r="W233" s="368">
        <f t="shared" si="26"/>
        <v>364387.34209890664</v>
      </c>
      <c r="X233" s="368">
        <f t="shared" si="21"/>
        <v>123.52113291488361</v>
      </c>
      <c r="Y233" s="366">
        <f t="shared" si="23"/>
        <v>17457.233567162417</v>
      </c>
      <c r="Z233" s="366">
        <f t="shared" si="22"/>
        <v>5.917706293953362</v>
      </c>
    </row>
    <row r="234" spans="1:26" s="351" customFormat="1" ht="15" x14ac:dyDescent="0.2">
      <c r="A234" s="350">
        <v>739</v>
      </c>
      <c r="B234" s="350" t="s">
        <v>246</v>
      </c>
      <c r="C234" s="350">
        <v>9</v>
      </c>
      <c r="D234" s="350">
        <v>3326</v>
      </c>
      <c r="E234" s="350">
        <v>10267391.134853058</v>
      </c>
      <c r="F234" s="350">
        <v>4643465.7765577342</v>
      </c>
      <c r="G234" s="350">
        <v>1409651.6077000001</v>
      </c>
      <c r="H234" s="350">
        <v>768436.04940000002</v>
      </c>
      <c r="I234" s="350">
        <v>612496.41951567214</v>
      </c>
      <c r="J234" s="350">
        <v>728604.02523682197</v>
      </c>
      <c r="K234" s="350">
        <v>1438017.4488031343</v>
      </c>
      <c r="L234" s="350">
        <v>348221</v>
      </c>
      <c r="M234" s="350">
        <v>-31600</v>
      </c>
      <c r="N234" s="350">
        <v>29032.78291583508</v>
      </c>
      <c r="O234" s="368">
        <f t="shared" si="24"/>
        <v>-321066.02472386137</v>
      </c>
      <c r="P234" s="368">
        <f t="shared" si="25"/>
        <v>-96.532178209218685</v>
      </c>
      <c r="Q234" s="350">
        <v>26367620</v>
      </c>
      <c r="R234" s="350">
        <v>10808883.32731008</v>
      </c>
      <c r="S234" s="350">
        <v>1152654.0741000001</v>
      </c>
      <c r="T234" s="350">
        <v>11119169.306277808</v>
      </c>
      <c r="U234" s="350">
        <v>2429992.8841682086</v>
      </c>
      <c r="V234" s="350">
        <v>1726272.6077000001</v>
      </c>
      <c r="W234" s="368">
        <f t="shared" si="26"/>
        <v>869352.19955609739</v>
      </c>
      <c r="X234" s="368">
        <f t="shared" si="21"/>
        <v>261.38069740111166</v>
      </c>
      <c r="Y234" s="366">
        <f t="shared" si="23"/>
        <v>-1190418.2242799588</v>
      </c>
      <c r="Z234" s="366">
        <f t="shared" si="22"/>
        <v>-357.91287561033033</v>
      </c>
    </row>
    <row r="235" spans="1:26" s="351" customFormat="1" ht="15" x14ac:dyDescent="0.2">
      <c r="A235" s="350">
        <v>740</v>
      </c>
      <c r="B235" s="350" t="s">
        <v>247</v>
      </c>
      <c r="C235" s="350">
        <v>10</v>
      </c>
      <c r="D235" s="350">
        <v>32662</v>
      </c>
      <c r="E235" s="350">
        <v>76044373.903844774</v>
      </c>
      <c r="F235" s="350">
        <v>51287315.518519916</v>
      </c>
      <c r="G235" s="350">
        <v>14193588.6175</v>
      </c>
      <c r="H235" s="350">
        <v>7760701.1374000004</v>
      </c>
      <c r="I235" s="350">
        <v>7566183.6018247958</v>
      </c>
      <c r="J235" s="350">
        <v>6119090.8945316281</v>
      </c>
      <c r="K235" s="350">
        <v>-2170470.1955421437</v>
      </c>
      <c r="L235" s="350">
        <v>-1632289</v>
      </c>
      <c r="M235" s="350">
        <v>100000</v>
      </c>
      <c r="N235" s="350">
        <v>303528.73777947575</v>
      </c>
      <c r="O235" s="368">
        <f t="shared" si="24"/>
        <v>7483275.4081688821</v>
      </c>
      <c r="P235" s="368">
        <f t="shared" si="25"/>
        <v>229.11258980371326</v>
      </c>
      <c r="Q235" s="350">
        <v>232580863</v>
      </c>
      <c r="R235" s="350">
        <v>115881372.82507403</v>
      </c>
      <c r="S235" s="350">
        <v>11641051.7061</v>
      </c>
      <c r="T235" s="350">
        <v>79465243.266171083</v>
      </c>
      <c r="U235" s="350">
        <v>20407995.03743789</v>
      </c>
      <c r="V235" s="350">
        <v>12661299.6175</v>
      </c>
      <c r="W235" s="368">
        <f t="shared" si="26"/>
        <v>7476099.452282995</v>
      </c>
      <c r="X235" s="368">
        <f t="shared" si="21"/>
        <v>228.89288629854249</v>
      </c>
      <c r="Y235" s="366">
        <f t="shared" si="23"/>
        <v>7175.955885887146</v>
      </c>
      <c r="Z235" s="366">
        <f t="shared" si="22"/>
        <v>0.21970350517075335</v>
      </c>
    </row>
    <row r="236" spans="1:26" s="351" customFormat="1" ht="15" x14ac:dyDescent="0.2">
      <c r="A236" s="350">
        <v>742</v>
      </c>
      <c r="B236" s="350" t="s">
        <v>248</v>
      </c>
      <c r="C236" s="350">
        <v>19</v>
      </c>
      <c r="D236" s="350">
        <v>1009</v>
      </c>
      <c r="E236" s="350">
        <v>3731216.7642675797</v>
      </c>
      <c r="F236" s="350">
        <v>1349772.4350160367</v>
      </c>
      <c r="G236" s="350">
        <v>436809.45599999995</v>
      </c>
      <c r="H236" s="350">
        <v>813285.26439999999</v>
      </c>
      <c r="I236" s="350">
        <v>845835.69999999844</v>
      </c>
      <c r="J236" s="350">
        <v>228265.07690427033</v>
      </c>
      <c r="K236" s="350">
        <v>-268220.85009494331</v>
      </c>
      <c r="L236" s="350">
        <v>236190</v>
      </c>
      <c r="M236" s="350">
        <v>-3500</v>
      </c>
      <c r="N236" s="350">
        <v>9488.1358596648388</v>
      </c>
      <c r="O236" s="368">
        <f t="shared" si="24"/>
        <v>-83291.546182552353</v>
      </c>
      <c r="P236" s="368">
        <f t="shared" si="25"/>
        <v>-82.548608704214416</v>
      </c>
      <c r="Q236" s="350">
        <v>9629200</v>
      </c>
      <c r="R236" s="350">
        <v>3083600.8817111785</v>
      </c>
      <c r="S236" s="350">
        <v>1219927.8965999999</v>
      </c>
      <c r="T236" s="350">
        <v>3859699.5680232779</v>
      </c>
      <c r="U236" s="350">
        <v>761294.87810775451</v>
      </c>
      <c r="V236" s="350">
        <v>669499.45600000001</v>
      </c>
      <c r="W236" s="368">
        <f t="shared" si="26"/>
        <v>-35177.319557789713</v>
      </c>
      <c r="X236" s="368">
        <f t="shared" si="21"/>
        <v>-34.863547629127567</v>
      </c>
      <c r="Y236" s="366">
        <f t="shared" si="23"/>
        <v>-48114.226624762639</v>
      </c>
      <c r="Z236" s="366">
        <f t="shared" si="22"/>
        <v>-47.685061075086857</v>
      </c>
    </row>
    <row r="237" spans="1:26" s="351" customFormat="1" ht="15" x14ac:dyDescent="0.2">
      <c r="A237" s="350">
        <v>743</v>
      </c>
      <c r="B237" s="350" t="s">
        <v>249</v>
      </c>
      <c r="C237" s="350">
        <v>14</v>
      </c>
      <c r="D237" s="350">
        <v>64130</v>
      </c>
      <c r="E237" s="350">
        <v>171833361.69698402</v>
      </c>
      <c r="F237" s="350">
        <v>99362263.719249472</v>
      </c>
      <c r="G237" s="350">
        <v>28785642.971999999</v>
      </c>
      <c r="H237" s="350">
        <v>14287831.295200001</v>
      </c>
      <c r="I237" s="350">
        <v>31305599.605784781</v>
      </c>
      <c r="J237" s="350">
        <v>9742678.3705138937</v>
      </c>
      <c r="K237" s="350">
        <v>-3788102.496411154</v>
      </c>
      <c r="L237" s="350">
        <v>-2752954</v>
      </c>
      <c r="M237" s="350">
        <v>7918300</v>
      </c>
      <c r="N237" s="350">
        <v>652301.94596886262</v>
      </c>
      <c r="O237" s="368">
        <f t="shared" si="24"/>
        <v>13680199.715321839</v>
      </c>
      <c r="P237" s="368">
        <f t="shared" si="25"/>
        <v>213.31981467833836</v>
      </c>
      <c r="Q237" s="350">
        <v>409622500</v>
      </c>
      <c r="R237" s="350">
        <v>239374066.61367849</v>
      </c>
      <c r="S237" s="350">
        <v>21431746.9428</v>
      </c>
      <c r="T237" s="350">
        <v>94233433.827771187</v>
      </c>
      <c r="U237" s="350">
        <v>32493148.943821967</v>
      </c>
      <c r="V237" s="350">
        <v>33950988.972000003</v>
      </c>
      <c r="W237" s="368">
        <f t="shared" si="26"/>
        <v>11860885.300071657</v>
      </c>
      <c r="X237" s="368">
        <f t="shared" si="21"/>
        <v>184.95065180214652</v>
      </c>
      <c r="Y237" s="366">
        <f t="shared" si="23"/>
        <v>1819314.4152501822</v>
      </c>
      <c r="Z237" s="366">
        <f t="shared" si="22"/>
        <v>28.369162876191833</v>
      </c>
    </row>
    <row r="238" spans="1:26" s="351" customFormat="1" ht="15" x14ac:dyDescent="0.2">
      <c r="A238" s="350">
        <v>746</v>
      </c>
      <c r="B238" s="350" t="s">
        <v>250</v>
      </c>
      <c r="C238" s="350">
        <v>17</v>
      </c>
      <c r="D238" s="350">
        <v>4834</v>
      </c>
      <c r="E238" s="350">
        <v>15959996.18782394</v>
      </c>
      <c r="F238" s="350">
        <v>5924816.0649918225</v>
      </c>
      <c r="G238" s="350">
        <v>1204336.2109000001</v>
      </c>
      <c r="H238" s="350">
        <v>2438901.7006000001</v>
      </c>
      <c r="I238" s="350">
        <v>7927809.8880436812</v>
      </c>
      <c r="J238" s="350">
        <v>893427.6451361035</v>
      </c>
      <c r="K238" s="350">
        <v>-154755.67490200824</v>
      </c>
      <c r="L238" s="350">
        <v>253578</v>
      </c>
      <c r="M238" s="350">
        <v>45350</v>
      </c>
      <c r="N238" s="350">
        <v>38001.948460151638</v>
      </c>
      <c r="O238" s="368">
        <f t="shared" si="24"/>
        <v>2611469.5954058096</v>
      </c>
      <c r="P238" s="368">
        <f t="shared" si="25"/>
        <v>540.22953980260854</v>
      </c>
      <c r="Q238" s="350">
        <v>37353634.890000001</v>
      </c>
      <c r="R238" s="350">
        <v>13278395.030423371</v>
      </c>
      <c r="S238" s="350">
        <v>3658352.5509000001</v>
      </c>
      <c r="T238" s="350">
        <v>17884951.322538439</v>
      </c>
      <c r="U238" s="350">
        <v>2979701.9299944602</v>
      </c>
      <c r="V238" s="350">
        <v>1503264.2109000001</v>
      </c>
      <c r="W238" s="368">
        <f t="shared" si="26"/>
        <v>1951030.1547562703</v>
      </c>
      <c r="X238" s="368">
        <f t="shared" si="21"/>
        <v>403.60574157142537</v>
      </c>
      <c r="Y238" s="366">
        <f t="shared" si="23"/>
        <v>660439.44064953923</v>
      </c>
      <c r="Z238" s="366">
        <f t="shared" si="22"/>
        <v>136.62379823118312</v>
      </c>
    </row>
    <row r="239" spans="1:26" s="351" customFormat="1" ht="15" x14ac:dyDescent="0.2">
      <c r="A239" s="350">
        <v>747</v>
      </c>
      <c r="B239" s="350" t="s">
        <v>251</v>
      </c>
      <c r="C239" s="350">
        <v>4</v>
      </c>
      <c r="D239" s="350">
        <v>1385</v>
      </c>
      <c r="E239" s="350">
        <v>4595255.757919264</v>
      </c>
      <c r="F239" s="350">
        <v>1629384.3494442319</v>
      </c>
      <c r="G239" s="350">
        <v>741698.80900000001</v>
      </c>
      <c r="H239" s="350">
        <v>507499.48479999998</v>
      </c>
      <c r="I239" s="350">
        <v>888406.72400397202</v>
      </c>
      <c r="J239" s="350">
        <v>335760.73207856645</v>
      </c>
      <c r="K239" s="350">
        <v>288613.01998115837</v>
      </c>
      <c r="L239" s="350">
        <v>-217484</v>
      </c>
      <c r="M239" s="350">
        <v>7484</v>
      </c>
      <c r="N239" s="350">
        <v>9880.0361911466607</v>
      </c>
      <c r="O239" s="368">
        <f t="shared" si="24"/>
        <v>-404012.60242018849</v>
      </c>
      <c r="P239" s="368">
        <f t="shared" si="25"/>
        <v>-291.70585012287978</v>
      </c>
      <c r="Q239" s="350">
        <v>11076005</v>
      </c>
      <c r="R239" s="350">
        <v>3604516.2375749499</v>
      </c>
      <c r="S239" s="350">
        <v>761249.22719999996</v>
      </c>
      <c r="T239" s="350">
        <v>4908316.8668439873</v>
      </c>
      <c r="U239" s="350">
        <v>1119807.41455392</v>
      </c>
      <c r="V239" s="350">
        <v>531698.80900000001</v>
      </c>
      <c r="W239" s="368">
        <f t="shared" si="26"/>
        <v>-150416.4448271431</v>
      </c>
      <c r="X239" s="368">
        <f t="shared" si="21"/>
        <v>-108.60393128313581</v>
      </c>
      <c r="Y239" s="366">
        <f t="shared" si="23"/>
        <v>-253596.15759304538</v>
      </c>
      <c r="Z239" s="366">
        <f t="shared" si="22"/>
        <v>-183.10191883974397</v>
      </c>
    </row>
    <row r="240" spans="1:26" s="351" customFormat="1" ht="15" x14ac:dyDescent="0.2">
      <c r="A240" s="350">
        <v>748</v>
      </c>
      <c r="B240" s="350" t="s">
        <v>252</v>
      </c>
      <c r="C240" s="350">
        <v>17</v>
      </c>
      <c r="D240" s="350">
        <v>5034</v>
      </c>
      <c r="E240" s="350">
        <v>17055458.900068495</v>
      </c>
      <c r="F240" s="350">
        <v>6938840.1709876675</v>
      </c>
      <c r="G240" s="350">
        <v>1345952.5604000001</v>
      </c>
      <c r="H240" s="350">
        <v>996578.72420000006</v>
      </c>
      <c r="I240" s="350">
        <v>6873675.7563453894</v>
      </c>
      <c r="J240" s="350">
        <v>971872.59839457087</v>
      </c>
      <c r="K240" s="350">
        <v>522965.91531569761</v>
      </c>
      <c r="L240" s="350">
        <v>87044</v>
      </c>
      <c r="M240" s="350">
        <v>-41300</v>
      </c>
      <c r="N240" s="350">
        <v>40309.659848097814</v>
      </c>
      <c r="O240" s="368">
        <f t="shared" si="24"/>
        <v>680480.48542292789</v>
      </c>
      <c r="P240" s="368">
        <f t="shared" si="25"/>
        <v>135.17689420399839</v>
      </c>
      <c r="Q240" s="350">
        <v>37756908</v>
      </c>
      <c r="R240" s="350">
        <v>15534187.576015698</v>
      </c>
      <c r="S240" s="350">
        <v>1494868.0863000001</v>
      </c>
      <c r="T240" s="350">
        <v>16711343.195511002</v>
      </c>
      <c r="U240" s="350">
        <v>3241326.4497808078</v>
      </c>
      <c r="V240" s="350">
        <v>1391696.5604000001</v>
      </c>
      <c r="W240" s="368">
        <f t="shared" si="26"/>
        <v>616513.86800750345</v>
      </c>
      <c r="X240" s="368">
        <f t="shared" si="21"/>
        <v>122.46997775278177</v>
      </c>
      <c r="Y240" s="366">
        <f t="shared" si="23"/>
        <v>63966.617415424436</v>
      </c>
      <c r="Z240" s="366">
        <f t="shared" si="22"/>
        <v>12.706916451216614</v>
      </c>
    </row>
    <row r="241" spans="1:26" s="351" customFormat="1" ht="15" x14ac:dyDescent="0.2">
      <c r="A241" s="350">
        <v>749</v>
      </c>
      <c r="B241" s="350" t="s">
        <v>253</v>
      </c>
      <c r="C241" s="350">
        <v>11</v>
      </c>
      <c r="D241" s="350">
        <v>21251</v>
      </c>
      <c r="E241" s="350">
        <v>63203710.138653204</v>
      </c>
      <c r="F241" s="350">
        <v>38243006.344199724</v>
      </c>
      <c r="G241" s="350">
        <v>6072002.1394999996</v>
      </c>
      <c r="H241" s="350">
        <v>3933547.3177999998</v>
      </c>
      <c r="I241" s="350">
        <v>14951326.079860309</v>
      </c>
      <c r="J241" s="350">
        <v>3054612.4103253121</v>
      </c>
      <c r="K241" s="350">
        <v>-2520633.4862196804</v>
      </c>
      <c r="L241" s="350">
        <v>-1847211</v>
      </c>
      <c r="M241" s="350">
        <v>1008900</v>
      </c>
      <c r="N241" s="350">
        <v>224429.59753453435</v>
      </c>
      <c r="O241" s="368">
        <f t="shared" si="24"/>
        <v>-83730.73565300554</v>
      </c>
      <c r="P241" s="368">
        <f t="shared" si="25"/>
        <v>-3.9400844973415623</v>
      </c>
      <c r="Q241" s="350">
        <v>146910814.74000001</v>
      </c>
      <c r="R241" s="350">
        <v>86906311.119665265</v>
      </c>
      <c r="S241" s="350">
        <v>5900320.9766999995</v>
      </c>
      <c r="T241" s="350">
        <v>35776623.390493378</v>
      </c>
      <c r="U241" s="350">
        <v>10187545.173895756</v>
      </c>
      <c r="V241" s="350">
        <v>5233691.1394999996</v>
      </c>
      <c r="W241" s="368">
        <f t="shared" si="26"/>
        <v>-2906322.9397456348</v>
      </c>
      <c r="X241" s="368">
        <f t="shared" si="21"/>
        <v>-136.76170249614771</v>
      </c>
      <c r="Y241" s="366">
        <f t="shared" si="23"/>
        <v>2822592.2040926293</v>
      </c>
      <c r="Z241" s="366">
        <f t="shared" si="22"/>
        <v>132.82161799880615</v>
      </c>
    </row>
    <row r="242" spans="1:26" s="351" customFormat="1" ht="15" x14ac:dyDescent="0.2">
      <c r="A242" s="350">
        <v>751</v>
      </c>
      <c r="B242" s="350" t="s">
        <v>254</v>
      </c>
      <c r="C242" s="350">
        <v>19</v>
      </c>
      <c r="D242" s="350">
        <v>2950</v>
      </c>
      <c r="E242" s="350">
        <v>8961839.7933223899</v>
      </c>
      <c r="F242" s="350">
        <v>4882095.9612776143</v>
      </c>
      <c r="G242" s="350">
        <v>2314145.1100000003</v>
      </c>
      <c r="H242" s="350">
        <v>246192.98259999999</v>
      </c>
      <c r="I242" s="350">
        <v>2464179.1781713986</v>
      </c>
      <c r="J242" s="350">
        <v>530114.65807411843</v>
      </c>
      <c r="K242" s="350">
        <v>-106188.18670083737</v>
      </c>
      <c r="L242" s="350">
        <v>335936</v>
      </c>
      <c r="M242" s="350">
        <v>-70000</v>
      </c>
      <c r="N242" s="350">
        <v>28497.109788417536</v>
      </c>
      <c r="O242" s="368">
        <f t="shared" si="24"/>
        <v>1663133.0198883209</v>
      </c>
      <c r="P242" s="368">
        <f t="shared" si="25"/>
        <v>563.77390504688844</v>
      </c>
      <c r="Q242" s="350">
        <v>22631000</v>
      </c>
      <c r="R242" s="350">
        <v>11187790.144604618</v>
      </c>
      <c r="S242" s="350">
        <v>369289.47389999998</v>
      </c>
      <c r="T242" s="350">
        <v>8020276.7512752758</v>
      </c>
      <c r="U242" s="350">
        <v>1768004.0217931382</v>
      </c>
      <c r="V242" s="350">
        <v>2580081.1100000003</v>
      </c>
      <c r="W242" s="368">
        <f t="shared" si="26"/>
        <v>1294441.5015730299</v>
      </c>
      <c r="X242" s="368">
        <f t="shared" si="21"/>
        <v>438.7937293467898</v>
      </c>
      <c r="Y242" s="366">
        <f t="shared" si="23"/>
        <v>368691.51831529103</v>
      </c>
      <c r="Z242" s="366">
        <f t="shared" si="22"/>
        <v>124.98017570009866</v>
      </c>
    </row>
    <row r="243" spans="1:26" s="351" customFormat="1" ht="15" x14ac:dyDescent="0.2">
      <c r="A243" s="350">
        <v>753</v>
      </c>
      <c r="B243" s="350" t="s">
        <v>255</v>
      </c>
      <c r="C243" s="350">
        <v>34</v>
      </c>
      <c r="D243" s="350">
        <v>21687</v>
      </c>
      <c r="E243" s="350">
        <v>69699159.934456617</v>
      </c>
      <c r="F243" s="350">
        <v>34644800.971527241</v>
      </c>
      <c r="G243" s="350">
        <v>10443591.409</v>
      </c>
      <c r="H243" s="350">
        <v>3987910.9880000004</v>
      </c>
      <c r="I243" s="350">
        <v>11772217.529704031</v>
      </c>
      <c r="J243" s="350">
        <v>2431196.974779631</v>
      </c>
      <c r="K243" s="350">
        <v>4564096.1508423472</v>
      </c>
      <c r="L243" s="350">
        <v>-2152662</v>
      </c>
      <c r="M243" s="350">
        <v>-560700</v>
      </c>
      <c r="N243" s="350">
        <v>293878.3183497198</v>
      </c>
      <c r="O243" s="368">
        <f t="shared" si="24"/>
        <v>-4274829.5922536552</v>
      </c>
      <c r="P243" s="368">
        <f t="shared" si="25"/>
        <v>-197.11484263631002</v>
      </c>
      <c r="Q243" s="350">
        <v>135742156</v>
      </c>
      <c r="R243" s="350">
        <v>98948171.99621971</v>
      </c>
      <c r="S243" s="350">
        <v>5981866.4820000008</v>
      </c>
      <c r="T243" s="350">
        <v>13270018.376303587</v>
      </c>
      <c r="U243" s="350">
        <v>8108370.4510217858</v>
      </c>
      <c r="V243" s="350">
        <v>7730229.409</v>
      </c>
      <c r="W243" s="368">
        <f t="shared" si="26"/>
        <v>-1703499.285454914</v>
      </c>
      <c r="X243" s="368">
        <f t="shared" si="21"/>
        <v>-78.549328420478346</v>
      </c>
      <c r="Y243" s="366">
        <f t="shared" si="23"/>
        <v>-2571330.3067987412</v>
      </c>
      <c r="Z243" s="366">
        <f t="shared" si="22"/>
        <v>-118.56551421583166</v>
      </c>
    </row>
    <row r="244" spans="1:26" s="351" customFormat="1" ht="15" x14ac:dyDescent="0.2">
      <c r="A244" s="350">
        <v>755</v>
      </c>
      <c r="B244" s="350" t="s">
        <v>256</v>
      </c>
      <c r="C244" s="350">
        <v>33</v>
      </c>
      <c r="D244" s="350">
        <v>6149</v>
      </c>
      <c r="E244" s="350">
        <v>17053035.677923009</v>
      </c>
      <c r="F244" s="350">
        <v>11924042.929704802</v>
      </c>
      <c r="G244" s="350">
        <v>2433686.1829999997</v>
      </c>
      <c r="H244" s="350">
        <v>661815.09840000002</v>
      </c>
      <c r="I244" s="350">
        <v>3358003.7291035578</v>
      </c>
      <c r="J244" s="350">
        <v>907125.96040166076</v>
      </c>
      <c r="K244" s="350">
        <v>513673.27661455324</v>
      </c>
      <c r="L244" s="350">
        <v>-1526827</v>
      </c>
      <c r="M244" s="350">
        <v>-131900</v>
      </c>
      <c r="N244" s="350">
        <v>76200.626389369601</v>
      </c>
      <c r="O244" s="368">
        <f t="shared" si="24"/>
        <v>1162785.125690937</v>
      </c>
      <c r="P244" s="368">
        <f t="shared" si="25"/>
        <v>189.10150035630787</v>
      </c>
      <c r="Q244" s="350">
        <v>36680901</v>
      </c>
      <c r="R244" s="350">
        <v>28783576.09431443</v>
      </c>
      <c r="S244" s="350">
        <v>992722.64760000003</v>
      </c>
      <c r="T244" s="350">
        <v>5111000.0321626039</v>
      </c>
      <c r="U244" s="350">
        <v>3025387.6625287775</v>
      </c>
      <c r="V244" s="350">
        <v>774959.18299999973</v>
      </c>
      <c r="W244" s="368">
        <f t="shared" si="26"/>
        <v>2006744.6196058095</v>
      </c>
      <c r="X244" s="368">
        <f t="shared" si="21"/>
        <v>326.35300367633914</v>
      </c>
      <c r="Y244" s="366">
        <f t="shared" si="23"/>
        <v>-843959.49391487241</v>
      </c>
      <c r="Z244" s="366">
        <f t="shared" si="22"/>
        <v>-137.2515033200313</v>
      </c>
    </row>
    <row r="245" spans="1:26" s="351" customFormat="1" ht="15" x14ac:dyDescent="0.2">
      <c r="A245" s="350">
        <v>758</v>
      </c>
      <c r="B245" s="350" t="s">
        <v>257</v>
      </c>
      <c r="C245" s="350">
        <v>19</v>
      </c>
      <c r="D245" s="350">
        <v>8266</v>
      </c>
      <c r="E245" s="350">
        <v>25269098.538112514</v>
      </c>
      <c r="F245" s="350">
        <v>12678682.344658602</v>
      </c>
      <c r="G245" s="350">
        <v>8134819.0200000005</v>
      </c>
      <c r="H245" s="350">
        <v>2396061.1617999999</v>
      </c>
      <c r="I245" s="350">
        <v>7495118.5943068881</v>
      </c>
      <c r="J245" s="350">
        <v>1512888.4701242629</v>
      </c>
      <c r="K245" s="350">
        <v>-4307915.1460966785</v>
      </c>
      <c r="L245" s="350">
        <v>-1098117</v>
      </c>
      <c r="M245" s="350">
        <v>1704300</v>
      </c>
      <c r="N245" s="350">
        <v>84717.407014825032</v>
      </c>
      <c r="O245" s="368">
        <f t="shared" si="24"/>
        <v>3331456.3136953861</v>
      </c>
      <c r="P245" s="368">
        <f t="shared" si="25"/>
        <v>403.03125014461483</v>
      </c>
      <c r="Q245" s="350">
        <v>70312992</v>
      </c>
      <c r="R245" s="350">
        <v>30592431.177151922</v>
      </c>
      <c r="S245" s="350">
        <v>3594091.7427000003</v>
      </c>
      <c r="T245" s="350">
        <v>23348661.589468494</v>
      </c>
      <c r="U245" s="350">
        <v>5045687.4922522651</v>
      </c>
      <c r="V245" s="350">
        <v>8741002.0199999996</v>
      </c>
      <c r="W245" s="368">
        <f t="shared" si="26"/>
        <v>1008882.0215726793</v>
      </c>
      <c r="X245" s="368">
        <f t="shared" si="21"/>
        <v>122.05202293402846</v>
      </c>
      <c r="Y245" s="366">
        <f t="shared" si="23"/>
        <v>2322574.2921227068</v>
      </c>
      <c r="Z245" s="366">
        <f t="shared" si="22"/>
        <v>280.97922721058637</v>
      </c>
    </row>
    <row r="246" spans="1:26" s="351" customFormat="1" ht="15" x14ac:dyDescent="0.2">
      <c r="A246" s="350">
        <v>759</v>
      </c>
      <c r="B246" s="350" t="s">
        <v>258</v>
      </c>
      <c r="C246" s="350">
        <v>14</v>
      </c>
      <c r="D246" s="350">
        <v>2007</v>
      </c>
      <c r="E246" s="350">
        <v>5723681.4831894077</v>
      </c>
      <c r="F246" s="350">
        <v>2322463.5950847669</v>
      </c>
      <c r="G246" s="350">
        <v>730883.51400000008</v>
      </c>
      <c r="H246" s="350">
        <v>782907.73380000005</v>
      </c>
      <c r="I246" s="350">
        <v>1950919.8418168938</v>
      </c>
      <c r="J246" s="350">
        <v>467607.81398390746</v>
      </c>
      <c r="K246" s="350">
        <v>327847.10422797321</v>
      </c>
      <c r="L246" s="350">
        <v>-527956</v>
      </c>
      <c r="M246" s="350">
        <v>-10000</v>
      </c>
      <c r="N246" s="350">
        <v>14214.527731120581</v>
      </c>
      <c r="O246" s="368">
        <f t="shared" si="24"/>
        <v>335206.64745525457</v>
      </c>
      <c r="P246" s="368">
        <f t="shared" si="25"/>
        <v>167.01875807436701</v>
      </c>
      <c r="Q246" s="350">
        <v>15248361</v>
      </c>
      <c r="R246" s="350">
        <v>5137728.7253230885</v>
      </c>
      <c r="S246" s="350">
        <v>1174361.6007000001</v>
      </c>
      <c r="T246" s="350">
        <v>7522064.8513454823</v>
      </c>
      <c r="U246" s="350">
        <v>1559535.249881462</v>
      </c>
      <c r="V246" s="350">
        <v>192927.51400000008</v>
      </c>
      <c r="W246" s="368">
        <f t="shared" si="26"/>
        <v>338256.94125003181</v>
      </c>
      <c r="X246" s="368">
        <f t="shared" si="21"/>
        <v>168.53858557550166</v>
      </c>
      <c r="Y246" s="366">
        <f t="shared" si="23"/>
        <v>-3050.2937947772443</v>
      </c>
      <c r="Z246" s="366">
        <f t="shared" si="22"/>
        <v>-1.5198275011346509</v>
      </c>
    </row>
    <row r="247" spans="1:26" s="351" customFormat="1" ht="15" x14ac:dyDescent="0.2">
      <c r="A247" s="350">
        <v>761</v>
      </c>
      <c r="B247" s="350" t="s">
        <v>259</v>
      </c>
      <c r="C247" s="350">
        <v>2</v>
      </c>
      <c r="D247" s="350">
        <v>8646</v>
      </c>
      <c r="E247" s="350">
        <v>23487009.141032264</v>
      </c>
      <c r="F247" s="350">
        <v>10878766.498689031</v>
      </c>
      <c r="G247" s="350">
        <v>1896072.3062</v>
      </c>
      <c r="H247" s="350">
        <v>1266100.9784000001</v>
      </c>
      <c r="I247" s="350">
        <v>4486785.4218861796</v>
      </c>
      <c r="J247" s="350">
        <v>1785481.0596396294</v>
      </c>
      <c r="K247" s="350">
        <v>2486994.9629147374</v>
      </c>
      <c r="L247" s="350">
        <v>196104</v>
      </c>
      <c r="M247" s="350">
        <v>26400</v>
      </c>
      <c r="N247" s="350">
        <v>73676.782545338225</v>
      </c>
      <c r="O247" s="368">
        <f t="shared" si="24"/>
        <v>-390627.13075734675</v>
      </c>
      <c r="P247" s="368">
        <f t="shared" si="25"/>
        <v>-45.1800983989529</v>
      </c>
      <c r="Q247" s="350">
        <v>59637299</v>
      </c>
      <c r="R247" s="350">
        <v>26866791.482781589</v>
      </c>
      <c r="S247" s="350">
        <v>1899151.4676000001</v>
      </c>
      <c r="T247" s="350">
        <v>24089168.405292146</v>
      </c>
      <c r="U247" s="350">
        <v>5954820.6151224319</v>
      </c>
      <c r="V247" s="350">
        <v>2118576.3062</v>
      </c>
      <c r="W247" s="368">
        <f t="shared" si="26"/>
        <v>1291209.2769961581</v>
      </c>
      <c r="X247" s="368">
        <f t="shared" si="21"/>
        <v>149.34180858155887</v>
      </c>
      <c r="Y247" s="366">
        <f t="shared" si="23"/>
        <v>-1681836.4077535048</v>
      </c>
      <c r="Z247" s="366">
        <f t="shared" si="22"/>
        <v>-194.52190698051177</v>
      </c>
    </row>
    <row r="248" spans="1:26" s="351" customFormat="1" ht="15" x14ac:dyDescent="0.2">
      <c r="A248" s="350">
        <v>762</v>
      </c>
      <c r="B248" s="350" t="s">
        <v>260</v>
      </c>
      <c r="C248" s="350">
        <v>11</v>
      </c>
      <c r="D248" s="350">
        <v>3841</v>
      </c>
      <c r="E248" s="350">
        <v>11120530.653677382</v>
      </c>
      <c r="F248" s="350">
        <v>4550357.0506488746</v>
      </c>
      <c r="G248" s="350">
        <v>1130507.6515000002</v>
      </c>
      <c r="H248" s="350">
        <v>1604103.0288000002</v>
      </c>
      <c r="I248" s="350">
        <v>1775748.8634999052</v>
      </c>
      <c r="J248" s="350">
        <v>854498.8686707071</v>
      </c>
      <c r="K248" s="350">
        <v>1282522.1789039294</v>
      </c>
      <c r="L248" s="350">
        <v>-113721</v>
      </c>
      <c r="M248" s="350">
        <v>-24790</v>
      </c>
      <c r="N248" s="350">
        <v>30115.733476714322</v>
      </c>
      <c r="O248" s="368">
        <f t="shared" si="24"/>
        <v>-31188.278177248314</v>
      </c>
      <c r="P248" s="368">
        <f t="shared" si="25"/>
        <v>-8.1198329021734743</v>
      </c>
      <c r="Q248" s="350">
        <v>29631880</v>
      </c>
      <c r="R248" s="350">
        <v>10542248.780743932</v>
      </c>
      <c r="S248" s="350">
        <v>2406154.5432000002</v>
      </c>
      <c r="T248" s="350">
        <v>13559654.440321909</v>
      </c>
      <c r="U248" s="350">
        <v>2849869.1998368949</v>
      </c>
      <c r="V248" s="350">
        <v>991996.65150000015</v>
      </c>
      <c r="W248" s="368">
        <f t="shared" si="26"/>
        <v>718043.61560273916</v>
      </c>
      <c r="X248" s="368">
        <f t="shared" si="21"/>
        <v>186.94184212515989</v>
      </c>
      <c r="Y248" s="366">
        <f t="shared" si="23"/>
        <v>-749231.89377998747</v>
      </c>
      <c r="Z248" s="366">
        <f t="shared" si="22"/>
        <v>-195.06167502733337</v>
      </c>
    </row>
    <row r="249" spans="1:26" s="351" customFormat="1" ht="15" x14ac:dyDescent="0.2">
      <c r="A249" s="350">
        <v>765</v>
      </c>
      <c r="B249" s="350" t="s">
        <v>261</v>
      </c>
      <c r="C249" s="350">
        <v>18</v>
      </c>
      <c r="D249" s="350">
        <v>10301</v>
      </c>
      <c r="E249" s="350">
        <v>34148238.038034558</v>
      </c>
      <c r="F249" s="350">
        <v>12725644.752560614</v>
      </c>
      <c r="G249" s="350">
        <v>4925124.1690000007</v>
      </c>
      <c r="H249" s="350">
        <v>2608549.7897999999</v>
      </c>
      <c r="I249" s="350">
        <v>5735437.0143206194</v>
      </c>
      <c r="J249" s="350">
        <v>1882166.9651076235</v>
      </c>
      <c r="K249" s="350">
        <v>-2513047.9136817916</v>
      </c>
      <c r="L249" s="350">
        <v>583704</v>
      </c>
      <c r="M249" s="350">
        <v>6075935</v>
      </c>
      <c r="N249" s="350">
        <v>98139.60306586558</v>
      </c>
      <c r="O249" s="368">
        <f t="shared" si="24"/>
        <v>-2026584.6578616239</v>
      </c>
      <c r="P249" s="368">
        <f t="shared" si="25"/>
        <v>-196.73669137575226</v>
      </c>
      <c r="Q249" s="350">
        <v>81546558</v>
      </c>
      <c r="R249" s="350">
        <v>33561122.614547744</v>
      </c>
      <c r="S249" s="350">
        <v>3912824.6847000001</v>
      </c>
      <c r="T249" s="350">
        <v>23156506.883818228</v>
      </c>
      <c r="U249" s="350">
        <v>6277281.1755210916</v>
      </c>
      <c r="V249" s="350">
        <v>11584763.169</v>
      </c>
      <c r="W249" s="368">
        <f t="shared" si="26"/>
        <v>-3054059.4724129438</v>
      </c>
      <c r="X249" s="368">
        <f t="shared" si="21"/>
        <v>-296.48184374458248</v>
      </c>
      <c r="Y249" s="366">
        <f t="shared" si="23"/>
        <v>1027474.8145513199</v>
      </c>
      <c r="Z249" s="366">
        <f t="shared" si="22"/>
        <v>99.745152368830205</v>
      </c>
    </row>
    <row r="250" spans="1:26" s="351" customFormat="1" ht="15" x14ac:dyDescent="0.2">
      <c r="A250" s="350">
        <v>768</v>
      </c>
      <c r="B250" s="350" t="s">
        <v>262</v>
      </c>
      <c r="C250" s="350">
        <v>10</v>
      </c>
      <c r="D250" s="350">
        <v>2482</v>
      </c>
      <c r="E250" s="350">
        <v>7640548.8770230319</v>
      </c>
      <c r="F250" s="350">
        <v>2794287.639126162</v>
      </c>
      <c r="G250" s="350">
        <v>1015894.3386</v>
      </c>
      <c r="H250" s="350">
        <v>905525.05459999992</v>
      </c>
      <c r="I250" s="350">
        <v>1068857.5927845624</v>
      </c>
      <c r="J250" s="350">
        <v>567543.38203014969</v>
      </c>
      <c r="K250" s="350">
        <v>162972.09716201093</v>
      </c>
      <c r="L250" s="350">
        <v>332110</v>
      </c>
      <c r="M250" s="350">
        <v>225600</v>
      </c>
      <c r="N250" s="350">
        <v>19038.276821003667</v>
      </c>
      <c r="O250" s="368">
        <f t="shared" si="24"/>
        <v>-548720.49589914363</v>
      </c>
      <c r="P250" s="368">
        <f t="shared" si="25"/>
        <v>-221.07997417370814</v>
      </c>
      <c r="Q250" s="350">
        <v>20670411.489999998</v>
      </c>
      <c r="R250" s="350">
        <v>6636455.2783085778</v>
      </c>
      <c r="S250" s="350">
        <v>1358287.5818999999</v>
      </c>
      <c r="T250" s="350">
        <v>9148354.6797984522</v>
      </c>
      <c r="U250" s="350">
        <v>1892833.8741221721</v>
      </c>
      <c r="V250" s="350">
        <v>1573604.3385999999</v>
      </c>
      <c r="W250" s="368">
        <f t="shared" si="26"/>
        <v>-60875.737270798534</v>
      </c>
      <c r="X250" s="368">
        <f t="shared" si="21"/>
        <v>-24.526888505559441</v>
      </c>
      <c r="Y250" s="366">
        <f t="shared" si="23"/>
        <v>-487844.75862834509</v>
      </c>
      <c r="Z250" s="366">
        <f t="shared" si="22"/>
        <v>-196.5530856681487</v>
      </c>
    </row>
    <row r="251" spans="1:26" s="351" customFormat="1" ht="15" x14ac:dyDescent="0.2">
      <c r="A251" s="350">
        <v>777</v>
      </c>
      <c r="B251" s="350" t="s">
        <v>263</v>
      </c>
      <c r="C251" s="350">
        <v>18</v>
      </c>
      <c r="D251" s="350">
        <v>7594</v>
      </c>
      <c r="E251" s="350">
        <v>21619977.939434446</v>
      </c>
      <c r="F251" s="350">
        <v>9966238.2318080999</v>
      </c>
      <c r="G251" s="350">
        <v>3380273.6924999999</v>
      </c>
      <c r="H251" s="350">
        <v>2331062.2757999999</v>
      </c>
      <c r="I251" s="350">
        <v>6022969.9002113463</v>
      </c>
      <c r="J251" s="350">
        <v>1548099.7835124498</v>
      </c>
      <c r="K251" s="350">
        <v>-703599.08243160334</v>
      </c>
      <c r="L251" s="350">
        <v>-273690</v>
      </c>
      <c r="M251" s="350">
        <v>-115450</v>
      </c>
      <c r="N251" s="350">
        <v>62558.548567268946</v>
      </c>
      <c r="O251" s="368">
        <f t="shared" si="24"/>
        <v>598485.41053311527</v>
      </c>
      <c r="P251" s="368">
        <f t="shared" si="25"/>
        <v>78.81029899040233</v>
      </c>
      <c r="Q251" s="350">
        <v>64572311</v>
      </c>
      <c r="R251" s="350">
        <v>22913570.350339837</v>
      </c>
      <c r="S251" s="350">
        <v>3496593.4137000004</v>
      </c>
      <c r="T251" s="350">
        <v>30609935.55313864</v>
      </c>
      <c r="U251" s="350">
        <v>5163121.9806874609</v>
      </c>
      <c r="V251" s="350">
        <v>2991133.6924999999</v>
      </c>
      <c r="W251" s="368">
        <f t="shared" si="26"/>
        <v>602043.99036593735</v>
      </c>
      <c r="X251" s="368">
        <f t="shared" si="21"/>
        <v>79.278903129567738</v>
      </c>
      <c r="Y251" s="366">
        <f t="shared" si="23"/>
        <v>-3558.5798328220844</v>
      </c>
      <c r="Z251" s="366">
        <f t="shared" si="22"/>
        <v>-0.46860413916540483</v>
      </c>
    </row>
    <row r="252" spans="1:26" s="351" customFormat="1" ht="15" x14ac:dyDescent="0.2">
      <c r="A252" s="350">
        <v>778</v>
      </c>
      <c r="B252" s="350" t="s">
        <v>264</v>
      </c>
      <c r="C252" s="350">
        <v>11</v>
      </c>
      <c r="D252" s="350">
        <v>6931</v>
      </c>
      <c r="E252" s="350">
        <v>17175087.965042926</v>
      </c>
      <c r="F252" s="350">
        <v>9791021.7926539369</v>
      </c>
      <c r="G252" s="350">
        <v>2013791.0894999998</v>
      </c>
      <c r="H252" s="350">
        <v>1411763.9084000001</v>
      </c>
      <c r="I252" s="350">
        <v>3126830.5281051728</v>
      </c>
      <c r="J252" s="350">
        <v>1349358.8237958779</v>
      </c>
      <c r="K252" s="350">
        <v>-344016.12169223517</v>
      </c>
      <c r="L252" s="350">
        <v>-131418</v>
      </c>
      <c r="M252" s="350">
        <v>250000</v>
      </c>
      <c r="N252" s="350">
        <v>58435.233239906956</v>
      </c>
      <c r="O252" s="368">
        <f t="shared" si="24"/>
        <v>350679.28895973042</v>
      </c>
      <c r="P252" s="368">
        <f t="shared" si="25"/>
        <v>50.595771022901516</v>
      </c>
      <c r="Q252" s="350">
        <v>54184700</v>
      </c>
      <c r="R252" s="350">
        <v>22267805.916227743</v>
      </c>
      <c r="S252" s="350">
        <v>2117645.8626000001</v>
      </c>
      <c r="T252" s="350">
        <v>23123005.971962586</v>
      </c>
      <c r="U252" s="350">
        <v>4500294.0231462466</v>
      </c>
      <c r="V252" s="350">
        <v>2132373.0894999998</v>
      </c>
      <c r="W252" s="368">
        <f t="shared" si="26"/>
        <v>-43575.136563420296</v>
      </c>
      <c r="X252" s="368">
        <f t="shared" si="21"/>
        <v>-6.2869912802510886</v>
      </c>
      <c r="Y252" s="366">
        <f t="shared" si="23"/>
        <v>394254.42552315071</v>
      </c>
      <c r="Z252" s="366">
        <f t="shared" si="22"/>
        <v>56.882762303152603</v>
      </c>
    </row>
    <row r="253" spans="1:26" s="351" customFormat="1" ht="15" x14ac:dyDescent="0.2">
      <c r="A253" s="350">
        <v>781</v>
      </c>
      <c r="B253" s="350" t="s">
        <v>265</v>
      </c>
      <c r="C253" s="350">
        <v>7</v>
      </c>
      <c r="D253" s="350">
        <v>3631</v>
      </c>
      <c r="E253" s="350">
        <v>5639759.9063733369</v>
      </c>
      <c r="F253" s="350">
        <v>3330365.4434650885</v>
      </c>
      <c r="G253" s="350">
        <v>2112630.7940000002</v>
      </c>
      <c r="H253" s="350">
        <v>1150897.9326000002</v>
      </c>
      <c r="I253" s="350">
        <v>77761.138115742651</v>
      </c>
      <c r="J253" s="350">
        <v>793411.57379047386</v>
      </c>
      <c r="K253" s="350">
        <v>1248489.7691305799</v>
      </c>
      <c r="L253" s="350">
        <v>-360235</v>
      </c>
      <c r="M253" s="350">
        <v>190868</v>
      </c>
      <c r="N253" s="350">
        <v>29537.915991496284</v>
      </c>
      <c r="O253" s="368">
        <f t="shared" si="24"/>
        <v>2933967.6607200447</v>
      </c>
      <c r="P253" s="368">
        <f t="shared" si="25"/>
        <v>808.03295530709022</v>
      </c>
      <c r="Q253" s="350">
        <v>24672922</v>
      </c>
      <c r="R253" s="350">
        <v>9418507.2863364778</v>
      </c>
      <c r="S253" s="350">
        <v>1726346.8989000001</v>
      </c>
      <c r="T253" s="350">
        <v>13163584.857310014</v>
      </c>
      <c r="U253" s="350">
        <v>2646134.8163714688</v>
      </c>
      <c r="V253" s="350">
        <v>1943263.7940000002</v>
      </c>
      <c r="W253" s="368">
        <f t="shared" si="26"/>
        <v>4224915.6529179588</v>
      </c>
      <c r="X253" s="368">
        <f t="shared" si="21"/>
        <v>1163.5680674519303</v>
      </c>
      <c r="Y253" s="366">
        <f t="shared" si="23"/>
        <v>-1290947.992197914</v>
      </c>
      <c r="Z253" s="366">
        <f t="shared" si="22"/>
        <v>-355.53511214484001</v>
      </c>
    </row>
    <row r="254" spans="1:26" s="351" customFormat="1" ht="15" x14ac:dyDescent="0.2">
      <c r="A254" s="350">
        <v>783</v>
      </c>
      <c r="B254" s="350" t="s">
        <v>266</v>
      </c>
      <c r="C254" s="350">
        <v>4</v>
      </c>
      <c r="D254" s="350">
        <v>6646</v>
      </c>
      <c r="E254" s="350">
        <v>14926589.320570156</v>
      </c>
      <c r="F254" s="350">
        <v>10975519.678196017</v>
      </c>
      <c r="G254" s="350">
        <v>2268730.1002999996</v>
      </c>
      <c r="H254" s="350">
        <v>1229392.0245999999</v>
      </c>
      <c r="I254" s="350">
        <v>1707085.7332255417</v>
      </c>
      <c r="J254" s="350">
        <v>1244968.2785224654</v>
      </c>
      <c r="K254" s="350">
        <v>321640.53871847037</v>
      </c>
      <c r="L254" s="350">
        <v>-294267</v>
      </c>
      <c r="M254" s="350">
        <v>-2100</v>
      </c>
      <c r="N254" s="350">
        <v>67924.583634340917</v>
      </c>
      <c r="O254" s="368">
        <f t="shared" si="24"/>
        <v>2592304.6166266724</v>
      </c>
      <c r="P254" s="368">
        <f t="shared" si="25"/>
        <v>390.05486256796155</v>
      </c>
      <c r="Q254" s="350">
        <v>43310916</v>
      </c>
      <c r="R254" s="350">
        <v>25684234.814905092</v>
      </c>
      <c r="S254" s="350">
        <v>1844088.0368999999</v>
      </c>
      <c r="T254" s="350">
        <v>12420568.307536524</v>
      </c>
      <c r="U254" s="350">
        <v>4152137.4478289732</v>
      </c>
      <c r="V254" s="350">
        <v>1972363.1002999996</v>
      </c>
      <c r="W254" s="368">
        <f t="shared" si="26"/>
        <v>2762475.7074705884</v>
      </c>
      <c r="X254" s="368">
        <f t="shared" si="21"/>
        <v>415.65990181621851</v>
      </c>
      <c r="Y254" s="366">
        <f t="shared" si="23"/>
        <v>-170171.09084391594</v>
      </c>
      <c r="Z254" s="366">
        <f t="shared" si="22"/>
        <v>-25.605039248256986</v>
      </c>
    </row>
    <row r="255" spans="1:26" s="351" customFormat="1" ht="15" x14ac:dyDescent="0.2">
      <c r="A255" s="350">
        <v>785</v>
      </c>
      <c r="B255" s="350" t="s">
        <v>267</v>
      </c>
      <c r="C255" s="350">
        <v>17</v>
      </c>
      <c r="D255" s="350">
        <v>2737</v>
      </c>
      <c r="E255" s="350">
        <v>10030546.284296311</v>
      </c>
      <c r="F255" s="350">
        <v>3257608.2477521882</v>
      </c>
      <c r="G255" s="350">
        <v>3181424.4735000003</v>
      </c>
      <c r="H255" s="350">
        <v>545622.01199999999</v>
      </c>
      <c r="I255" s="350">
        <v>2511594.767862136</v>
      </c>
      <c r="J255" s="350">
        <v>587481.25151894032</v>
      </c>
      <c r="K255" s="350">
        <v>600980.02634213038</v>
      </c>
      <c r="L255" s="350">
        <v>113631</v>
      </c>
      <c r="M255" s="350">
        <v>-6600</v>
      </c>
      <c r="N255" s="350">
        <v>21527.798911240716</v>
      </c>
      <c r="O255" s="368">
        <f t="shared" si="24"/>
        <v>782723.293590324</v>
      </c>
      <c r="P255" s="368">
        <f t="shared" si="25"/>
        <v>285.97855081853271</v>
      </c>
      <c r="Q255" s="350">
        <v>25845930</v>
      </c>
      <c r="R255" s="350">
        <v>7841349.8505392205</v>
      </c>
      <c r="S255" s="350">
        <v>818433.01800000004</v>
      </c>
      <c r="T255" s="350">
        <v>13232871.244262075</v>
      </c>
      <c r="U255" s="350">
        <v>1959329.3631739765</v>
      </c>
      <c r="V255" s="350">
        <v>3288455.4735000003</v>
      </c>
      <c r="W255" s="368">
        <f t="shared" si="26"/>
        <v>1294508.9494752735</v>
      </c>
      <c r="X255" s="368">
        <f t="shared" si="21"/>
        <v>472.96636809472909</v>
      </c>
      <c r="Y255" s="366">
        <f t="shared" si="23"/>
        <v>-511785.65588494949</v>
      </c>
      <c r="Z255" s="366">
        <f t="shared" si="22"/>
        <v>-186.98781727619638</v>
      </c>
    </row>
    <row r="256" spans="1:26" s="351" customFormat="1" ht="15" x14ac:dyDescent="0.2">
      <c r="A256" s="350">
        <v>790</v>
      </c>
      <c r="B256" s="350" t="s">
        <v>268</v>
      </c>
      <c r="C256" s="350">
        <v>6</v>
      </c>
      <c r="D256" s="350">
        <v>24052</v>
      </c>
      <c r="E256" s="350">
        <v>59340900.982894063</v>
      </c>
      <c r="F256" s="350">
        <v>34506244.584984057</v>
      </c>
      <c r="G256" s="350">
        <v>6193250.7961000009</v>
      </c>
      <c r="H256" s="350">
        <v>4472972.3848000001</v>
      </c>
      <c r="I256" s="350">
        <v>12780699.740503646</v>
      </c>
      <c r="J256" s="350">
        <v>4450867.3051586486</v>
      </c>
      <c r="K256" s="350">
        <v>3278098.8190262555</v>
      </c>
      <c r="L256" s="350">
        <v>-2062635</v>
      </c>
      <c r="M256" s="350">
        <v>-220000</v>
      </c>
      <c r="N256" s="350">
        <v>211030.05560447651</v>
      </c>
      <c r="O256" s="368">
        <f t="shared" si="24"/>
        <v>4269627.7032830268</v>
      </c>
      <c r="P256" s="368">
        <f t="shared" si="25"/>
        <v>177.51653514398083</v>
      </c>
      <c r="Q256" s="350">
        <v>162488000</v>
      </c>
      <c r="R256" s="350">
        <v>79876974.128107011</v>
      </c>
      <c r="S256" s="350">
        <v>6709458.5772000002</v>
      </c>
      <c r="T256" s="350">
        <v>63238582.903746292</v>
      </c>
      <c r="U256" s="350">
        <v>14844243.931258827</v>
      </c>
      <c r="V256" s="350">
        <v>3910615.7961000009</v>
      </c>
      <c r="W256" s="368">
        <f t="shared" si="26"/>
        <v>6091875.3364121318</v>
      </c>
      <c r="X256" s="368">
        <f t="shared" si="21"/>
        <v>253.27936705521918</v>
      </c>
      <c r="Y256" s="366">
        <f t="shared" si="23"/>
        <v>-1822247.633129105</v>
      </c>
      <c r="Z256" s="366">
        <f t="shared" si="22"/>
        <v>-75.762831911238351</v>
      </c>
    </row>
    <row r="257" spans="1:26" s="351" customFormat="1" ht="15" x14ac:dyDescent="0.2">
      <c r="A257" s="350">
        <v>791</v>
      </c>
      <c r="B257" s="350" t="s">
        <v>269</v>
      </c>
      <c r="C257" s="350">
        <v>17</v>
      </c>
      <c r="D257" s="350">
        <v>5203</v>
      </c>
      <c r="E257" s="350">
        <v>15476503.480500486</v>
      </c>
      <c r="F257" s="350">
        <v>6517777.7854234315</v>
      </c>
      <c r="G257" s="350">
        <v>1364740.118</v>
      </c>
      <c r="H257" s="350">
        <v>1070237.4834</v>
      </c>
      <c r="I257" s="350">
        <v>5659527.6912136953</v>
      </c>
      <c r="J257" s="350">
        <v>1217708.875094262</v>
      </c>
      <c r="K257" s="350">
        <v>1147261.1355685191</v>
      </c>
      <c r="L257" s="350">
        <v>-107294</v>
      </c>
      <c r="M257" s="350">
        <v>38300</v>
      </c>
      <c r="N257" s="350">
        <v>38277.567241785277</v>
      </c>
      <c r="O257" s="368">
        <f t="shared" si="24"/>
        <v>1470033.1754412055</v>
      </c>
      <c r="P257" s="368">
        <f t="shared" si="25"/>
        <v>282.53568622740835</v>
      </c>
      <c r="Q257" s="350">
        <v>40964592</v>
      </c>
      <c r="R257" s="350">
        <v>14617866.935276497</v>
      </c>
      <c r="S257" s="350">
        <v>1605356.2251000002</v>
      </c>
      <c r="T257" s="350">
        <v>21149646.280204192</v>
      </c>
      <c r="U257" s="350">
        <v>4061223.6536927489</v>
      </c>
      <c r="V257" s="350">
        <v>1295746.118</v>
      </c>
      <c r="W257" s="368">
        <f t="shared" si="26"/>
        <v>1765247.2122734413</v>
      </c>
      <c r="X257" s="368">
        <f t="shared" si="21"/>
        <v>339.2748822359103</v>
      </c>
      <c r="Y257" s="366">
        <f t="shared" si="23"/>
        <v>-295214.03683223575</v>
      </c>
      <c r="Z257" s="366">
        <f t="shared" si="22"/>
        <v>-56.73919600850197</v>
      </c>
    </row>
    <row r="258" spans="1:26" s="351" customFormat="1" ht="15" x14ac:dyDescent="0.2">
      <c r="A258" s="350">
        <v>831</v>
      </c>
      <c r="B258" s="350" t="s">
        <v>270</v>
      </c>
      <c r="C258" s="350">
        <v>9</v>
      </c>
      <c r="D258" s="350">
        <v>4628</v>
      </c>
      <c r="E258" s="350">
        <v>13303324.852474855</v>
      </c>
      <c r="F258" s="350">
        <v>7740466.2179821646</v>
      </c>
      <c r="G258" s="350">
        <v>2143603.8130000001</v>
      </c>
      <c r="H258" s="350">
        <v>506515.81679999997</v>
      </c>
      <c r="I258" s="350">
        <v>2416768.8688298585</v>
      </c>
      <c r="J258" s="350">
        <v>698162.67396883247</v>
      </c>
      <c r="K258" s="350">
        <v>299823.68040519831</v>
      </c>
      <c r="L258" s="350">
        <v>-1110649</v>
      </c>
      <c r="M258" s="350">
        <v>-79900</v>
      </c>
      <c r="N258" s="350">
        <v>51030.577784418434</v>
      </c>
      <c r="O258" s="368">
        <f t="shared" si="24"/>
        <v>-637502.20370438322</v>
      </c>
      <c r="P258" s="368">
        <f t="shared" si="25"/>
        <v>-137.74896363534643</v>
      </c>
      <c r="Q258" s="350">
        <v>29230313</v>
      </c>
      <c r="R258" s="350">
        <v>18999424.987591982</v>
      </c>
      <c r="S258" s="350">
        <v>759773.72519999999</v>
      </c>
      <c r="T258" s="350">
        <v>5943343.450215077</v>
      </c>
      <c r="U258" s="350">
        <v>2328466.8639933462</v>
      </c>
      <c r="V258" s="350">
        <v>953054.81300000008</v>
      </c>
      <c r="W258" s="368">
        <f t="shared" si="26"/>
        <v>-246249.15999959409</v>
      </c>
      <c r="X258" s="368">
        <f t="shared" si="21"/>
        <v>-53.20854796879734</v>
      </c>
      <c r="Y258" s="366">
        <f t="shared" si="23"/>
        <v>-391253.04370478913</v>
      </c>
      <c r="Z258" s="366">
        <f t="shared" si="22"/>
        <v>-84.54041566654908</v>
      </c>
    </row>
    <row r="259" spans="1:26" s="351" customFormat="1" ht="15" x14ac:dyDescent="0.2">
      <c r="A259" s="350">
        <v>832</v>
      </c>
      <c r="B259" s="350" t="s">
        <v>271</v>
      </c>
      <c r="C259" s="350">
        <v>17</v>
      </c>
      <c r="D259" s="350">
        <v>3916</v>
      </c>
      <c r="E259" s="350">
        <v>15149845.673080888</v>
      </c>
      <c r="F259" s="350">
        <v>4295776.3954005223</v>
      </c>
      <c r="G259" s="350">
        <v>943510.0584000001</v>
      </c>
      <c r="H259" s="350">
        <v>1168289.2482</v>
      </c>
      <c r="I259" s="350">
        <v>5099673.7818799363</v>
      </c>
      <c r="J259" s="350">
        <v>770008.82818160555</v>
      </c>
      <c r="K259" s="350">
        <v>1686247.4493301946</v>
      </c>
      <c r="L259" s="350">
        <v>-82873</v>
      </c>
      <c r="M259" s="350">
        <v>54600</v>
      </c>
      <c r="N259" s="350">
        <v>30172.938147370944</v>
      </c>
      <c r="O259" s="368">
        <f t="shared" si="24"/>
        <v>-1184439.973541256</v>
      </c>
      <c r="P259" s="368">
        <f t="shared" si="25"/>
        <v>-302.46168885118897</v>
      </c>
      <c r="Q259" s="350">
        <v>33902850</v>
      </c>
      <c r="R259" s="350">
        <v>10518480.073746821</v>
      </c>
      <c r="S259" s="350">
        <v>1752433.8723000002</v>
      </c>
      <c r="T259" s="350">
        <v>18062006.902684331</v>
      </c>
      <c r="U259" s="350">
        <v>2568083.497232703</v>
      </c>
      <c r="V259" s="350">
        <v>915237.0584000001</v>
      </c>
      <c r="W259" s="368">
        <f t="shared" si="26"/>
        <v>-86608.59563614428</v>
      </c>
      <c r="X259" s="368">
        <f t="shared" si="21"/>
        <v>-22.116597455603749</v>
      </c>
      <c r="Y259" s="366">
        <f t="shared" si="23"/>
        <v>-1097831.3779051118</v>
      </c>
      <c r="Z259" s="366">
        <f t="shared" si="22"/>
        <v>-280.34509139558526</v>
      </c>
    </row>
    <row r="260" spans="1:26" s="351" customFormat="1" ht="15" x14ac:dyDescent="0.2">
      <c r="A260" s="350">
        <v>833</v>
      </c>
      <c r="B260" s="350" t="s">
        <v>272</v>
      </c>
      <c r="C260" s="350">
        <v>2</v>
      </c>
      <c r="D260" s="350">
        <v>1659</v>
      </c>
      <c r="E260" s="350">
        <v>5339978.6570278239</v>
      </c>
      <c r="F260" s="350">
        <v>1988003.7990756487</v>
      </c>
      <c r="G260" s="350">
        <v>1274168.23</v>
      </c>
      <c r="H260" s="350">
        <v>199676.43400000001</v>
      </c>
      <c r="I260" s="350">
        <v>493870.8750052274</v>
      </c>
      <c r="J260" s="350">
        <v>331456.43728755764</v>
      </c>
      <c r="K260" s="350">
        <v>511175.18887927657</v>
      </c>
      <c r="L260" s="350">
        <v>-377556</v>
      </c>
      <c r="M260" s="350">
        <v>-96000</v>
      </c>
      <c r="N260" s="350">
        <v>15579.001566671874</v>
      </c>
      <c r="O260" s="368">
        <f t="shared" si="24"/>
        <v>-999604.69121344201</v>
      </c>
      <c r="P260" s="368">
        <f t="shared" si="25"/>
        <v>-602.53447330526944</v>
      </c>
      <c r="Q260" s="350">
        <v>12300846</v>
      </c>
      <c r="R260" s="350">
        <v>5402702.3451170223</v>
      </c>
      <c r="S260" s="350">
        <v>299514.65100000001</v>
      </c>
      <c r="T260" s="350">
        <v>4329434.612071367</v>
      </c>
      <c r="U260" s="350">
        <v>1105452.0097644476</v>
      </c>
      <c r="V260" s="350">
        <v>800612.23</v>
      </c>
      <c r="W260" s="368">
        <f t="shared" si="26"/>
        <v>-363130.15204716288</v>
      </c>
      <c r="X260" s="368">
        <f t="shared" si="21"/>
        <v>-218.88496205374494</v>
      </c>
      <c r="Y260" s="366">
        <f t="shared" si="23"/>
        <v>-636474.53916627914</v>
      </c>
      <c r="Z260" s="366">
        <f t="shared" si="22"/>
        <v>-383.64951125152447</v>
      </c>
    </row>
    <row r="261" spans="1:26" s="351" customFormat="1" ht="15" x14ac:dyDescent="0.2">
      <c r="A261" s="350">
        <v>834</v>
      </c>
      <c r="B261" s="350" t="s">
        <v>273</v>
      </c>
      <c r="C261" s="350">
        <v>5</v>
      </c>
      <c r="D261" s="350">
        <v>6016</v>
      </c>
      <c r="E261" s="350">
        <v>16489315.255755745</v>
      </c>
      <c r="F261" s="350">
        <v>9043070.3350900244</v>
      </c>
      <c r="G261" s="350">
        <v>1898495.3959999999</v>
      </c>
      <c r="H261" s="350">
        <v>1120905.5358</v>
      </c>
      <c r="I261" s="350">
        <v>2960409.6481496603</v>
      </c>
      <c r="J261" s="350">
        <v>1117455.6917004087</v>
      </c>
      <c r="K261" s="350">
        <v>1228827.6821820433</v>
      </c>
      <c r="L261" s="350">
        <v>-1432150</v>
      </c>
      <c r="M261" s="350">
        <v>-47500</v>
      </c>
      <c r="N261" s="350">
        <v>57206.090910222898</v>
      </c>
      <c r="O261" s="368">
        <f t="shared" si="24"/>
        <v>-542594.87592338771</v>
      </c>
      <c r="P261" s="368">
        <f t="shared" si="25"/>
        <v>-90.191967407478003</v>
      </c>
      <c r="Q261" s="350">
        <v>38960912</v>
      </c>
      <c r="R261" s="350">
        <v>21387995.919803932</v>
      </c>
      <c r="S261" s="350">
        <v>1681358.3037</v>
      </c>
      <c r="T261" s="350">
        <v>11964721.532287501</v>
      </c>
      <c r="U261" s="350">
        <v>3726865.7393467641</v>
      </c>
      <c r="V261" s="350">
        <v>418845.39599999995</v>
      </c>
      <c r="W261" s="368">
        <f t="shared" si="26"/>
        <v>218874.89113819599</v>
      </c>
      <c r="X261" s="368">
        <f t="shared" si="21"/>
        <v>36.38212951100332</v>
      </c>
      <c r="Y261" s="366">
        <f t="shared" si="23"/>
        <v>-761469.7670615837</v>
      </c>
      <c r="Z261" s="366">
        <f t="shared" si="22"/>
        <v>-126.57409691848133</v>
      </c>
    </row>
    <row r="262" spans="1:26" s="351" customFormat="1" ht="15" x14ac:dyDescent="0.2">
      <c r="A262" s="350">
        <v>837</v>
      </c>
      <c r="B262" s="350" t="s">
        <v>274</v>
      </c>
      <c r="C262" s="350">
        <v>6</v>
      </c>
      <c r="D262" s="350">
        <v>241009</v>
      </c>
      <c r="E262" s="350">
        <v>615929001.04735923</v>
      </c>
      <c r="F262" s="350">
        <v>357633464.14045399</v>
      </c>
      <c r="G262" s="350">
        <v>98273384.317000017</v>
      </c>
      <c r="H262" s="350">
        <v>75648856.1664</v>
      </c>
      <c r="I262" s="350">
        <v>16965891.741859745</v>
      </c>
      <c r="J262" s="350">
        <v>35057942.588837191</v>
      </c>
      <c r="K262" s="350">
        <v>-52080224.427214928</v>
      </c>
      <c r="L262" s="350">
        <v>72471777</v>
      </c>
      <c r="M262" s="350">
        <v>17014000</v>
      </c>
      <c r="N262" s="350">
        <v>2654944.0744332806</v>
      </c>
      <c r="O262" s="368">
        <f t="shared" si="24"/>
        <v>7711034.5544102192</v>
      </c>
      <c r="P262" s="368">
        <f t="shared" si="25"/>
        <v>31.99479917517694</v>
      </c>
      <c r="Q262" s="350">
        <v>1526086912</v>
      </c>
      <c r="R262" s="350">
        <v>918749764.92759383</v>
      </c>
      <c r="S262" s="350">
        <v>113473284.24960001</v>
      </c>
      <c r="T262" s="350">
        <v>179171682.19027096</v>
      </c>
      <c r="U262" s="350">
        <v>116922976.09358117</v>
      </c>
      <c r="V262" s="350">
        <v>187759161.31700003</v>
      </c>
      <c r="W262" s="368">
        <f t="shared" si="26"/>
        <v>-10010043.221953869</v>
      </c>
      <c r="X262" s="368">
        <f t="shared" si="21"/>
        <v>-41.53389799531913</v>
      </c>
      <c r="Y262" s="366">
        <f t="shared" si="23"/>
        <v>17721077.776364088</v>
      </c>
      <c r="Z262" s="366">
        <f t="shared" si="22"/>
        <v>73.528697170496073</v>
      </c>
    </row>
    <row r="263" spans="1:26" s="351" customFormat="1" ht="15" x14ac:dyDescent="0.2">
      <c r="A263" s="350">
        <v>844</v>
      </c>
      <c r="B263" s="350" t="s">
        <v>275</v>
      </c>
      <c r="C263" s="350">
        <v>11</v>
      </c>
      <c r="D263" s="350">
        <v>1503</v>
      </c>
      <c r="E263" s="350">
        <v>4085606.4610146433</v>
      </c>
      <c r="F263" s="350">
        <v>1811442.1333503046</v>
      </c>
      <c r="G263" s="350">
        <v>520782.33699999994</v>
      </c>
      <c r="H263" s="350">
        <v>373427.1704</v>
      </c>
      <c r="I263" s="350">
        <v>593692.08952434559</v>
      </c>
      <c r="J263" s="350">
        <v>364144.87671409571</v>
      </c>
      <c r="K263" s="350">
        <v>32456.154893632938</v>
      </c>
      <c r="L263" s="350">
        <v>-322421</v>
      </c>
      <c r="M263" s="350">
        <v>196200</v>
      </c>
      <c r="N263" s="350">
        <v>10976.195043475276</v>
      </c>
      <c r="O263" s="368">
        <f t="shared" si="24"/>
        <v>-504906.50408878922</v>
      </c>
      <c r="P263" s="368">
        <f t="shared" si="25"/>
        <v>-335.93247111695888</v>
      </c>
      <c r="Q263" s="350">
        <v>12900750</v>
      </c>
      <c r="R263" s="350">
        <v>4100897.5653697676</v>
      </c>
      <c r="S263" s="350">
        <v>560140.75560000003</v>
      </c>
      <c r="T263" s="350">
        <v>5999576.4214789765</v>
      </c>
      <c r="U263" s="350">
        <v>1214472.3726086312</v>
      </c>
      <c r="V263" s="350">
        <v>394561.33699999994</v>
      </c>
      <c r="W263" s="368">
        <f t="shared" si="26"/>
        <v>-631101.54794262536</v>
      </c>
      <c r="X263" s="368">
        <f t="shared" ref="X263:X301" si="27">W263/D263</f>
        <v>-419.89457614279797</v>
      </c>
      <c r="Y263" s="366">
        <f t="shared" si="23"/>
        <v>126195.04385383613</v>
      </c>
      <c r="Z263" s="366">
        <f t="shared" ref="Z263:Z301" si="28">Y263/D263</f>
        <v>83.96210502583908</v>
      </c>
    </row>
    <row r="264" spans="1:26" s="351" customFormat="1" ht="15" x14ac:dyDescent="0.2">
      <c r="A264" s="350">
        <v>845</v>
      </c>
      <c r="B264" s="350" t="s">
        <v>276</v>
      </c>
      <c r="C264" s="350">
        <v>19</v>
      </c>
      <c r="D264" s="350">
        <v>2925</v>
      </c>
      <c r="E264" s="350">
        <v>10399781.517407089</v>
      </c>
      <c r="F264" s="350">
        <v>3471183.2581102527</v>
      </c>
      <c r="G264" s="350">
        <v>2821507.9970000004</v>
      </c>
      <c r="H264" s="350">
        <v>482869.38579999999</v>
      </c>
      <c r="I264" s="350">
        <v>3247811.1253090175</v>
      </c>
      <c r="J264" s="350">
        <v>570360.34984962479</v>
      </c>
      <c r="K264" s="350">
        <v>264983.62117338402</v>
      </c>
      <c r="L264" s="350">
        <v>-107289</v>
      </c>
      <c r="M264" s="350">
        <v>351700</v>
      </c>
      <c r="N264" s="350">
        <v>25597.870580521383</v>
      </c>
      <c r="O264" s="368">
        <f t="shared" si="24"/>
        <v>728943.09041570872</v>
      </c>
      <c r="P264" s="368">
        <f t="shared" si="25"/>
        <v>249.21131296263545</v>
      </c>
      <c r="Q264" s="350">
        <v>24093800</v>
      </c>
      <c r="R264" s="350">
        <v>9004486.877277622</v>
      </c>
      <c r="S264" s="350">
        <v>724304.07869999995</v>
      </c>
      <c r="T264" s="350">
        <v>10212063.45080452</v>
      </c>
      <c r="U264" s="350">
        <v>1902228.8424714492</v>
      </c>
      <c r="V264" s="350">
        <v>3065918.9970000004</v>
      </c>
      <c r="W264" s="368">
        <f t="shared" si="26"/>
        <v>815202.24625359476</v>
      </c>
      <c r="X264" s="368">
        <f t="shared" si="27"/>
        <v>278.70162265080165</v>
      </c>
      <c r="Y264" s="366">
        <f t="shared" ref="Y264:Y301" si="29">O264-W264</f>
        <v>-86259.155837886035</v>
      </c>
      <c r="Z264" s="366">
        <f t="shared" si="28"/>
        <v>-29.490309688166167</v>
      </c>
    </row>
    <row r="265" spans="1:26" s="351" customFormat="1" ht="15" x14ac:dyDescent="0.2">
      <c r="A265" s="350">
        <v>846</v>
      </c>
      <c r="B265" s="350" t="s">
        <v>277</v>
      </c>
      <c r="C265" s="350">
        <v>14</v>
      </c>
      <c r="D265" s="350">
        <v>4994</v>
      </c>
      <c r="E265" s="350">
        <v>11916698.574640796</v>
      </c>
      <c r="F265" s="350">
        <v>7234574.2586475639</v>
      </c>
      <c r="G265" s="350">
        <v>1386894.9885</v>
      </c>
      <c r="H265" s="350">
        <v>771817.6124000001</v>
      </c>
      <c r="I265" s="350">
        <v>3407400.1388231348</v>
      </c>
      <c r="J265" s="350">
        <v>1125364.3271504291</v>
      </c>
      <c r="K265" s="350">
        <v>1862295.3953796236</v>
      </c>
      <c r="L265" s="350">
        <v>-451698</v>
      </c>
      <c r="M265" s="350">
        <v>-127785</v>
      </c>
      <c r="N265" s="350">
        <v>38700.898762694109</v>
      </c>
      <c r="O265" s="368">
        <f t="shared" ref="O265:O301" si="30">SUM(F265:N265)-E265</f>
        <v>3330866.0450226497</v>
      </c>
      <c r="P265" s="368">
        <f t="shared" ref="P265:P301" si="31">O265/D265</f>
        <v>666.97357729728674</v>
      </c>
      <c r="Q265" s="350">
        <v>34825772</v>
      </c>
      <c r="R265" s="350">
        <v>15579374.598482251</v>
      </c>
      <c r="S265" s="350">
        <v>1157726.4186</v>
      </c>
      <c r="T265" s="350">
        <v>17636654.314308032</v>
      </c>
      <c r="U265" s="350">
        <v>3753242.1073071016</v>
      </c>
      <c r="V265" s="350">
        <v>807411.98849999998</v>
      </c>
      <c r="W265" s="368">
        <f t="shared" ref="W265:W301" si="32">R265+S265+T265+U265+V265-Q265</f>
        <v>4108637.4271973819</v>
      </c>
      <c r="X265" s="368">
        <f t="shared" si="27"/>
        <v>822.71474313123383</v>
      </c>
      <c r="Y265" s="366">
        <f t="shared" si="29"/>
        <v>-777771.38217473216</v>
      </c>
      <c r="Z265" s="366">
        <f t="shared" si="28"/>
        <v>-155.74116583394718</v>
      </c>
    </row>
    <row r="266" spans="1:26" s="351" customFormat="1" ht="15" x14ac:dyDescent="0.2">
      <c r="A266" s="350">
        <v>848</v>
      </c>
      <c r="B266" s="350" t="s">
        <v>278</v>
      </c>
      <c r="C266" s="350">
        <v>12</v>
      </c>
      <c r="D266" s="350">
        <v>4307</v>
      </c>
      <c r="E266" s="350">
        <v>12466609.181189843</v>
      </c>
      <c r="F266" s="350">
        <v>5335446.6327453004</v>
      </c>
      <c r="G266" s="350">
        <v>1010358.5795000001</v>
      </c>
      <c r="H266" s="350">
        <v>781272.26320000004</v>
      </c>
      <c r="I266" s="350">
        <v>3328665.1813187399</v>
      </c>
      <c r="J266" s="350">
        <v>955446.31930450071</v>
      </c>
      <c r="K266" s="350">
        <v>568124.55437067663</v>
      </c>
      <c r="L266" s="350">
        <v>547289</v>
      </c>
      <c r="M266" s="350">
        <v>134200</v>
      </c>
      <c r="N266" s="350">
        <v>31535.81294572448</v>
      </c>
      <c r="O266" s="368">
        <f t="shared" si="30"/>
        <v>225729.16219510138</v>
      </c>
      <c r="P266" s="368">
        <f t="shared" si="31"/>
        <v>52.409835661737027</v>
      </c>
      <c r="Q266" s="350">
        <v>32536950</v>
      </c>
      <c r="R266" s="350">
        <v>12059115.835528938</v>
      </c>
      <c r="S266" s="350">
        <v>1171908.3948000001</v>
      </c>
      <c r="T266" s="350">
        <v>15212006.361189684</v>
      </c>
      <c r="U266" s="350">
        <v>3186542.5892479792</v>
      </c>
      <c r="V266" s="350">
        <v>1691847.5795</v>
      </c>
      <c r="W266" s="368">
        <f t="shared" si="32"/>
        <v>784470.76026660204</v>
      </c>
      <c r="X266" s="368">
        <f t="shared" si="27"/>
        <v>182.13855590123103</v>
      </c>
      <c r="Y266" s="366">
        <f t="shared" si="29"/>
        <v>-558741.59807150066</v>
      </c>
      <c r="Z266" s="366">
        <f t="shared" si="28"/>
        <v>-129.72872023949401</v>
      </c>
    </row>
    <row r="267" spans="1:26" s="351" customFormat="1" ht="15" x14ac:dyDescent="0.2">
      <c r="A267" s="350">
        <v>849</v>
      </c>
      <c r="B267" s="350" t="s">
        <v>279</v>
      </c>
      <c r="C267" s="350">
        <v>16</v>
      </c>
      <c r="D267" s="350">
        <v>2966</v>
      </c>
      <c r="E267" s="350">
        <v>8310136.4886828437</v>
      </c>
      <c r="F267" s="350">
        <v>3817275.2171097398</v>
      </c>
      <c r="G267" s="350">
        <v>802390.33399999992</v>
      </c>
      <c r="H267" s="350">
        <v>670758.14380000008</v>
      </c>
      <c r="I267" s="350">
        <v>3547656.0648892187</v>
      </c>
      <c r="J267" s="350">
        <v>650058.88881456386</v>
      </c>
      <c r="K267" s="350">
        <v>571440.34936125285</v>
      </c>
      <c r="L267" s="350">
        <v>247305</v>
      </c>
      <c r="M267" s="350">
        <v>-89500</v>
      </c>
      <c r="N267" s="350">
        <v>22532.073786020203</v>
      </c>
      <c r="O267" s="368">
        <f t="shared" si="30"/>
        <v>1929779.5830779523</v>
      </c>
      <c r="P267" s="368">
        <f t="shared" si="31"/>
        <v>650.63370973632914</v>
      </c>
      <c r="Q267" s="350">
        <v>20397993</v>
      </c>
      <c r="R267" s="350">
        <v>8565007.6225164384</v>
      </c>
      <c r="S267" s="350">
        <v>1006137.2157000001</v>
      </c>
      <c r="T267" s="350">
        <v>9717859.3795839269</v>
      </c>
      <c r="U267" s="350">
        <v>2168034.2399923536</v>
      </c>
      <c r="V267" s="350">
        <v>960195.3339999998</v>
      </c>
      <c r="W267" s="368">
        <f t="shared" si="32"/>
        <v>2019240.7917927168</v>
      </c>
      <c r="X267" s="368">
        <f t="shared" si="27"/>
        <v>680.79595137987758</v>
      </c>
      <c r="Y267" s="366">
        <f t="shared" si="29"/>
        <v>-89461.208714764565</v>
      </c>
      <c r="Z267" s="366">
        <f t="shared" si="28"/>
        <v>-30.162241643548402</v>
      </c>
    </row>
    <row r="268" spans="1:26" s="351" customFormat="1" ht="15" x14ac:dyDescent="0.2">
      <c r="A268" s="350">
        <v>850</v>
      </c>
      <c r="B268" s="350" t="s">
        <v>280</v>
      </c>
      <c r="C268" s="350">
        <v>13</v>
      </c>
      <c r="D268" s="350">
        <v>2401</v>
      </c>
      <c r="E268" s="350">
        <v>6961689.3288760167</v>
      </c>
      <c r="F268" s="350">
        <v>3134277.7413092363</v>
      </c>
      <c r="G268" s="350">
        <v>766452.19250000012</v>
      </c>
      <c r="H268" s="350">
        <v>542719.21100000001</v>
      </c>
      <c r="I268" s="350">
        <v>2092068.2253421501</v>
      </c>
      <c r="J268" s="350">
        <v>429558.96902852703</v>
      </c>
      <c r="K268" s="350">
        <v>452798.20734385669</v>
      </c>
      <c r="L268" s="350">
        <v>-478735</v>
      </c>
      <c r="M268" s="350">
        <v>-10300</v>
      </c>
      <c r="N268" s="350">
        <v>20474.646987281423</v>
      </c>
      <c r="O268" s="368">
        <f t="shared" si="30"/>
        <v>-12375.135364964604</v>
      </c>
      <c r="P268" s="368">
        <f t="shared" si="31"/>
        <v>-5.1541588358869657</v>
      </c>
      <c r="Q268" s="350">
        <v>15814015</v>
      </c>
      <c r="R268" s="350">
        <v>7481885.4835651033</v>
      </c>
      <c r="S268" s="350">
        <v>814078.81649999996</v>
      </c>
      <c r="T268" s="350">
        <v>6191611.2020898554</v>
      </c>
      <c r="U268" s="350">
        <v>1432637.210219464</v>
      </c>
      <c r="V268" s="350">
        <v>277417.19250000012</v>
      </c>
      <c r="W268" s="368">
        <f t="shared" si="32"/>
        <v>383614.90487442166</v>
      </c>
      <c r="X268" s="368">
        <f t="shared" si="27"/>
        <v>159.77297162616478</v>
      </c>
      <c r="Y268" s="366">
        <f t="shared" si="29"/>
        <v>-395990.04023938626</v>
      </c>
      <c r="Z268" s="366">
        <f t="shared" si="28"/>
        <v>-164.92713046205176</v>
      </c>
    </row>
    <row r="269" spans="1:26" s="351" customFormat="1" ht="15" x14ac:dyDescent="0.2">
      <c r="A269" s="350">
        <v>851</v>
      </c>
      <c r="B269" s="350" t="s">
        <v>281</v>
      </c>
      <c r="C269" s="350">
        <v>19</v>
      </c>
      <c r="D269" s="350">
        <v>21467</v>
      </c>
      <c r="E269" s="350">
        <v>52099343.933216125</v>
      </c>
      <c r="F269" s="350">
        <v>33448515.681892492</v>
      </c>
      <c r="G269" s="350">
        <v>6923490.4434000012</v>
      </c>
      <c r="H269" s="350">
        <v>2716993.7946000001</v>
      </c>
      <c r="I269" s="350">
        <v>13126571.100288069</v>
      </c>
      <c r="J269" s="350">
        <v>3277908.0050416226</v>
      </c>
      <c r="K269" s="350">
        <v>-3093335.6213536244</v>
      </c>
      <c r="L269" s="350">
        <v>-328591</v>
      </c>
      <c r="M269" s="350">
        <v>478760</v>
      </c>
      <c r="N269" s="350">
        <v>219621.93896682392</v>
      </c>
      <c r="O269" s="368">
        <f t="shared" si="30"/>
        <v>4670590.4096192643</v>
      </c>
      <c r="P269" s="368">
        <f t="shared" si="31"/>
        <v>217.57070897746607</v>
      </c>
      <c r="Q269" s="350">
        <v>137688899</v>
      </c>
      <c r="R269" s="350">
        <v>81635515.982602283</v>
      </c>
      <c r="S269" s="350">
        <v>4075490.6919</v>
      </c>
      <c r="T269" s="350">
        <v>36199523.042406701</v>
      </c>
      <c r="U269" s="350">
        <v>10932266.157355018</v>
      </c>
      <c r="V269" s="350">
        <v>7073659.4434000012</v>
      </c>
      <c r="W269" s="368">
        <f t="shared" si="32"/>
        <v>2227556.3176639974</v>
      </c>
      <c r="X269" s="368">
        <f t="shared" si="27"/>
        <v>103.7665401622955</v>
      </c>
      <c r="Y269" s="366">
        <f t="shared" si="29"/>
        <v>2443034.0919552669</v>
      </c>
      <c r="Z269" s="366">
        <f t="shared" si="28"/>
        <v>113.80416881517058</v>
      </c>
    </row>
    <row r="270" spans="1:26" s="351" customFormat="1" ht="15" x14ac:dyDescent="0.2">
      <c r="A270" s="350">
        <v>853</v>
      </c>
      <c r="B270" s="350" t="s">
        <v>282</v>
      </c>
      <c r="C270" s="350">
        <v>2</v>
      </c>
      <c r="D270" s="350">
        <v>194391</v>
      </c>
      <c r="E270" s="350">
        <v>519729011.29146516</v>
      </c>
      <c r="F270" s="350">
        <v>252174078.5115276</v>
      </c>
      <c r="G270" s="350">
        <v>70064403.120000005</v>
      </c>
      <c r="H270" s="350">
        <v>100403655.347</v>
      </c>
      <c r="I270" s="350">
        <v>19228847.202033561</v>
      </c>
      <c r="J270" s="350">
        <v>30264509.948424906</v>
      </c>
      <c r="K270" s="350">
        <v>-14897571.48047613</v>
      </c>
      <c r="L270" s="350">
        <v>42244049</v>
      </c>
      <c r="M270" s="350">
        <v>29199000.239999998</v>
      </c>
      <c r="N270" s="350">
        <v>2151460.3041772083</v>
      </c>
      <c r="O270" s="368">
        <f t="shared" si="30"/>
        <v>11103420.90122205</v>
      </c>
      <c r="P270" s="368">
        <f t="shared" si="31"/>
        <v>57.119007059082215</v>
      </c>
      <c r="Q270" s="350">
        <v>1239535874.1599998</v>
      </c>
      <c r="R270" s="350">
        <v>687329820.18515658</v>
      </c>
      <c r="S270" s="350">
        <v>150605483.0205</v>
      </c>
      <c r="T270" s="350">
        <v>172728395.39301252</v>
      </c>
      <c r="U270" s="350">
        <v>100936230.47663862</v>
      </c>
      <c r="V270" s="350">
        <v>141507452.36000001</v>
      </c>
      <c r="W270" s="368">
        <f t="shared" si="32"/>
        <v>13571507.275307655</v>
      </c>
      <c r="X270" s="368">
        <f t="shared" si="27"/>
        <v>69.815512422425186</v>
      </c>
      <c r="Y270" s="366">
        <f t="shared" si="29"/>
        <v>-2468086.3740856051</v>
      </c>
      <c r="Z270" s="366">
        <f t="shared" si="28"/>
        <v>-12.696505363342979</v>
      </c>
    </row>
    <row r="271" spans="1:26" s="351" customFormat="1" ht="15" x14ac:dyDescent="0.2">
      <c r="A271" s="350">
        <v>854</v>
      </c>
      <c r="B271" s="350" t="s">
        <v>283</v>
      </c>
      <c r="C271" s="350">
        <v>19</v>
      </c>
      <c r="D271" s="350">
        <v>3304</v>
      </c>
      <c r="E271" s="350">
        <v>9268085.9282651916</v>
      </c>
      <c r="F271" s="350">
        <v>4510442.0809481889</v>
      </c>
      <c r="G271" s="350">
        <v>996236.73949999991</v>
      </c>
      <c r="H271" s="350">
        <v>714233.81839999999</v>
      </c>
      <c r="I271" s="350">
        <v>2596995.5866483622</v>
      </c>
      <c r="J271" s="350">
        <v>682174.72758959653</v>
      </c>
      <c r="K271" s="350">
        <v>711492.36806556024</v>
      </c>
      <c r="L271" s="350">
        <v>-318879</v>
      </c>
      <c r="M271" s="350">
        <v>154000</v>
      </c>
      <c r="N271" s="350">
        <v>28869.573875693022</v>
      </c>
      <c r="O271" s="368">
        <f t="shared" si="30"/>
        <v>807479.96676220931</v>
      </c>
      <c r="P271" s="368">
        <f t="shared" si="31"/>
        <v>244.39466306362266</v>
      </c>
      <c r="Q271" s="350">
        <v>28771140</v>
      </c>
      <c r="R271" s="350">
        <v>10666141.688598789</v>
      </c>
      <c r="S271" s="350">
        <v>1071350.7275999999</v>
      </c>
      <c r="T271" s="350">
        <v>15045788.050876277</v>
      </c>
      <c r="U271" s="350">
        <v>2275144.9022853002</v>
      </c>
      <c r="V271" s="350">
        <v>831357.73949999991</v>
      </c>
      <c r="W271" s="368">
        <f t="shared" si="32"/>
        <v>1118643.108860366</v>
      </c>
      <c r="X271" s="368">
        <f t="shared" si="27"/>
        <v>338.57236950979603</v>
      </c>
      <c r="Y271" s="366">
        <f t="shared" si="29"/>
        <v>-311163.14209815674</v>
      </c>
      <c r="Z271" s="366">
        <f t="shared" si="28"/>
        <v>-94.177706446173346</v>
      </c>
    </row>
    <row r="272" spans="1:26" s="351" customFormat="1" ht="15" x14ac:dyDescent="0.2">
      <c r="A272" s="350">
        <v>857</v>
      </c>
      <c r="B272" s="350" t="s">
        <v>284</v>
      </c>
      <c r="C272" s="350">
        <v>11</v>
      </c>
      <c r="D272" s="350">
        <v>2433</v>
      </c>
      <c r="E272" s="350">
        <v>5939976.8276014049</v>
      </c>
      <c r="F272" s="350">
        <v>3118325.2625620319</v>
      </c>
      <c r="G272" s="350">
        <v>994131.99250000005</v>
      </c>
      <c r="H272" s="350">
        <v>665267.57700000005</v>
      </c>
      <c r="I272" s="350">
        <v>1121189.611645536</v>
      </c>
      <c r="J272" s="350">
        <v>541029.35857542511</v>
      </c>
      <c r="K272" s="350">
        <v>-1167025.4108434487</v>
      </c>
      <c r="L272" s="350">
        <v>201316</v>
      </c>
      <c r="M272" s="350">
        <v>120750</v>
      </c>
      <c r="N272" s="350">
        <v>18453.733588140181</v>
      </c>
      <c r="O272" s="368">
        <f t="shared" si="30"/>
        <v>-326538.70257371943</v>
      </c>
      <c r="P272" s="368">
        <f t="shared" si="31"/>
        <v>-134.21237261558545</v>
      </c>
      <c r="Q272" s="350">
        <v>21346906</v>
      </c>
      <c r="R272" s="350">
        <v>6948751.9136756379</v>
      </c>
      <c r="S272" s="350">
        <v>997901.36550000007</v>
      </c>
      <c r="T272" s="350">
        <v>9154402.3067669235</v>
      </c>
      <c r="U272" s="350">
        <v>1804406.0229245233</v>
      </c>
      <c r="V272" s="350">
        <v>1316197.9925000002</v>
      </c>
      <c r="W272" s="368">
        <f t="shared" si="32"/>
        <v>-1125246.3986329138</v>
      </c>
      <c r="X272" s="368">
        <f t="shared" si="27"/>
        <v>-462.49338209326504</v>
      </c>
      <c r="Y272" s="366">
        <f t="shared" si="29"/>
        <v>798707.69605919439</v>
      </c>
      <c r="Z272" s="366">
        <f t="shared" si="28"/>
        <v>328.28100947767956</v>
      </c>
    </row>
    <row r="273" spans="1:26" s="351" customFormat="1" ht="15" x14ac:dyDescent="0.2">
      <c r="A273" s="350">
        <v>858</v>
      </c>
      <c r="B273" s="350" t="s">
        <v>285</v>
      </c>
      <c r="C273" s="350">
        <v>35</v>
      </c>
      <c r="D273" s="350">
        <v>38783</v>
      </c>
      <c r="E273" s="350">
        <v>109005136.09066327</v>
      </c>
      <c r="F273" s="350">
        <v>67139036.321496561</v>
      </c>
      <c r="G273" s="350">
        <v>14277295.438999999</v>
      </c>
      <c r="H273" s="350">
        <v>7436645.9305999996</v>
      </c>
      <c r="I273" s="350">
        <v>18923513.492810182</v>
      </c>
      <c r="J273" s="350">
        <v>4474934.6451953426</v>
      </c>
      <c r="K273" s="350">
        <v>2487034.7863207255</v>
      </c>
      <c r="L273" s="350">
        <v>-3001162</v>
      </c>
      <c r="M273" s="350">
        <v>-508800</v>
      </c>
      <c r="N273" s="350">
        <v>530587.37276327377</v>
      </c>
      <c r="O273" s="368">
        <f t="shared" si="30"/>
        <v>2753949.8975228071</v>
      </c>
      <c r="P273" s="368">
        <f t="shared" si="31"/>
        <v>71.009202421751979</v>
      </c>
      <c r="Q273" s="350">
        <v>241202191</v>
      </c>
      <c r="R273" s="350">
        <v>183118296.00304341</v>
      </c>
      <c r="S273" s="350">
        <v>11154968.8959</v>
      </c>
      <c r="T273" s="350">
        <v>24656839.418875162</v>
      </c>
      <c r="U273" s="350">
        <v>14924511.76262445</v>
      </c>
      <c r="V273" s="350">
        <v>10767333.438999999</v>
      </c>
      <c r="W273" s="368">
        <f t="shared" si="32"/>
        <v>3419758.5194430351</v>
      </c>
      <c r="X273" s="368">
        <f t="shared" si="27"/>
        <v>88.176740310007872</v>
      </c>
      <c r="Y273" s="366">
        <f t="shared" si="29"/>
        <v>-665808.621920228</v>
      </c>
      <c r="Z273" s="366">
        <f t="shared" si="28"/>
        <v>-17.167537888255886</v>
      </c>
    </row>
    <row r="274" spans="1:26" s="351" customFormat="1" ht="15" x14ac:dyDescent="0.2">
      <c r="A274" s="350">
        <v>859</v>
      </c>
      <c r="B274" s="350" t="s">
        <v>286</v>
      </c>
      <c r="C274" s="350">
        <v>17</v>
      </c>
      <c r="D274" s="350">
        <v>6603</v>
      </c>
      <c r="E274" s="350">
        <v>20056323.829525646</v>
      </c>
      <c r="F274" s="350">
        <v>9029178.8101458978</v>
      </c>
      <c r="G274" s="350">
        <v>968649.51740000001</v>
      </c>
      <c r="H274" s="350">
        <v>474822.5894</v>
      </c>
      <c r="I274" s="350">
        <v>14197107.803632421</v>
      </c>
      <c r="J274" s="350">
        <v>1000658.5915243896</v>
      </c>
      <c r="K274" s="350">
        <v>-1591538.826485574</v>
      </c>
      <c r="L274" s="350">
        <v>-1015472</v>
      </c>
      <c r="M274" s="350">
        <v>-310000</v>
      </c>
      <c r="N274" s="350">
        <v>50025.976610897909</v>
      </c>
      <c r="O274" s="368">
        <f t="shared" si="30"/>
        <v>2747108.6327023879</v>
      </c>
      <c r="P274" s="368">
        <f t="shared" si="31"/>
        <v>416.0394718616368</v>
      </c>
      <c r="Q274" s="350">
        <v>42983121</v>
      </c>
      <c r="R274" s="350">
        <v>20077351.71374112</v>
      </c>
      <c r="S274" s="350">
        <v>712233.88409999991</v>
      </c>
      <c r="T274" s="350">
        <v>20115761.316652197</v>
      </c>
      <c r="U274" s="350">
        <v>3337331.6268678242</v>
      </c>
      <c r="V274" s="350">
        <v>-356822.48259999999</v>
      </c>
      <c r="W274" s="368">
        <f t="shared" si="32"/>
        <v>902735.05876114219</v>
      </c>
      <c r="X274" s="368">
        <f t="shared" si="27"/>
        <v>136.7158956173167</v>
      </c>
      <c r="Y274" s="366">
        <f t="shared" si="29"/>
        <v>1844373.5739412457</v>
      </c>
      <c r="Z274" s="366">
        <f t="shared" si="28"/>
        <v>279.32357624432012</v>
      </c>
    </row>
    <row r="275" spans="1:26" s="351" customFormat="1" ht="15" x14ac:dyDescent="0.2">
      <c r="A275" s="350">
        <v>886</v>
      </c>
      <c r="B275" s="350" t="s">
        <v>287</v>
      </c>
      <c r="C275" s="350">
        <v>4</v>
      </c>
      <c r="D275" s="350">
        <v>12735</v>
      </c>
      <c r="E275" s="350">
        <v>31571613.678948678</v>
      </c>
      <c r="F275" s="350">
        <v>21182987.762861967</v>
      </c>
      <c r="G275" s="350">
        <v>2986704.1969999997</v>
      </c>
      <c r="H275" s="350">
        <v>2085588.2531999999</v>
      </c>
      <c r="I275" s="350">
        <v>7180410.0471108705</v>
      </c>
      <c r="J275" s="350">
        <v>1953853.1110095633</v>
      </c>
      <c r="K275" s="350">
        <v>-534326.5675859456</v>
      </c>
      <c r="L275" s="350">
        <v>-171841</v>
      </c>
      <c r="M275" s="350">
        <v>-47000</v>
      </c>
      <c r="N275" s="350">
        <v>130796.73720334488</v>
      </c>
      <c r="O275" s="368">
        <f t="shared" si="30"/>
        <v>3195558.8618511185</v>
      </c>
      <c r="P275" s="368">
        <f t="shared" si="31"/>
        <v>250.9272761563501</v>
      </c>
      <c r="Q275" s="350">
        <v>80214278.020000011</v>
      </c>
      <c r="R275" s="350">
        <v>49647215.599109106</v>
      </c>
      <c r="S275" s="350">
        <v>3128382.3797999998</v>
      </c>
      <c r="T275" s="350">
        <v>20470043.645640135</v>
      </c>
      <c r="U275" s="350">
        <v>6516364.159421077</v>
      </c>
      <c r="V275" s="350">
        <v>2767863.1969999997</v>
      </c>
      <c r="W275" s="368">
        <f t="shared" si="32"/>
        <v>2315590.9609702975</v>
      </c>
      <c r="X275" s="368">
        <f t="shared" si="27"/>
        <v>181.82889367650549</v>
      </c>
      <c r="Y275" s="366">
        <f t="shared" si="29"/>
        <v>879967.90088082105</v>
      </c>
      <c r="Z275" s="366">
        <f t="shared" si="28"/>
        <v>69.098382479844602</v>
      </c>
    </row>
    <row r="276" spans="1:26" s="351" customFormat="1" ht="15" x14ac:dyDescent="0.2">
      <c r="A276" s="350">
        <v>887</v>
      </c>
      <c r="B276" s="350" t="s">
        <v>288</v>
      </c>
      <c r="C276" s="350">
        <v>6</v>
      </c>
      <c r="D276" s="350">
        <v>4644</v>
      </c>
      <c r="E276" s="350">
        <v>11930547.371292882</v>
      </c>
      <c r="F276" s="350">
        <v>6392884.4792864341</v>
      </c>
      <c r="G276" s="350">
        <v>1694074.8800000001</v>
      </c>
      <c r="H276" s="350">
        <v>704140.1102</v>
      </c>
      <c r="I276" s="350">
        <v>2482395.2488930831</v>
      </c>
      <c r="J276" s="350">
        <v>1031074.9523479268</v>
      </c>
      <c r="K276" s="350">
        <v>-207635.47978009735</v>
      </c>
      <c r="L276" s="350">
        <v>-287146</v>
      </c>
      <c r="M276" s="350">
        <v>-136403.24</v>
      </c>
      <c r="N276" s="350">
        <v>36486.221910613713</v>
      </c>
      <c r="O276" s="368">
        <f t="shared" si="30"/>
        <v>-220676.19843492098</v>
      </c>
      <c r="P276" s="368">
        <f t="shared" si="31"/>
        <v>-47.518561247829666</v>
      </c>
      <c r="Q276" s="350">
        <v>33454706.52</v>
      </c>
      <c r="R276" s="350">
        <v>14271904.696599295</v>
      </c>
      <c r="S276" s="350">
        <v>1056210.1653</v>
      </c>
      <c r="T276" s="350">
        <v>13119352.724165142</v>
      </c>
      <c r="U276" s="350">
        <v>3438774.3005333515</v>
      </c>
      <c r="V276" s="350">
        <v>1270525.6400000001</v>
      </c>
      <c r="W276" s="368">
        <f t="shared" si="32"/>
        <v>-297938.99340221286</v>
      </c>
      <c r="X276" s="368">
        <f t="shared" si="27"/>
        <v>-64.155683333809833</v>
      </c>
      <c r="Y276" s="366">
        <f t="shared" si="29"/>
        <v>77262.794967291877</v>
      </c>
      <c r="Z276" s="366">
        <f t="shared" si="28"/>
        <v>16.637122085980163</v>
      </c>
    </row>
    <row r="277" spans="1:26" s="351" customFormat="1" ht="15" x14ac:dyDescent="0.2">
      <c r="A277" s="350">
        <v>889</v>
      </c>
      <c r="B277" s="350" t="s">
        <v>289</v>
      </c>
      <c r="C277" s="350">
        <v>17</v>
      </c>
      <c r="D277" s="350">
        <v>2619</v>
      </c>
      <c r="E277" s="350">
        <v>11754601.155064816</v>
      </c>
      <c r="F277" s="350">
        <v>2885454.8616280206</v>
      </c>
      <c r="G277" s="350">
        <v>3001502.2989999996</v>
      </c>
      <c r="H277" s="350">
        <v>676509.98720000009</v>
      </c>
      <c r="I277" s="350">
        <v>3058530.7784247515</v>
      </c>
      <c r="J277" s="350">
        <v>543263.96474505053</v>
      </c>
      <c r="K277" s="350">
        <v>977582.7936448477</v>
      </c>
      <c r="L277" s="350">
        <v>303421</v>
      </c>
      <c r="M277" s="350">
        <v>-105830</v>
      </c>
      <c r="N277" s="350">
        <v>20105.0270580865</v>
      </c>
      <c r="O277" s="368">
        <f t="shared" si="30"/>
        <v>-394060.44336405769</v>
      </c>
      <c r="P277" s="368">
        <f t="shared" si="31"/>
        <v>-150.46217768768906</v>
      </c>
      <c r="Q277" s="350">
        <v>23776942.359999999</v>
      </c>
      <c r="R277" s="350">
        <v>7082782.9999245508</v>
      </c>
      <c r="S277" s="350">
        <v>1014764.9808</v>
      </c>
      <c r="T277" s="350">
        <v>10617682.045177545</v>
      </c>
      <c r="U277" s="350">
        <v>1811858.7364740309</v>
      </c>
      <c r="V277" s="350">
        <v>3199093.2989999996</v>
      </c>
      <c r="W277" s="368">
        <f t="shared" si="32"/>
        <v>-50760.298623874784</v>
      </c>
      <c r="X277" s="368">
        <f t="shared" si="27"/>
        <v>-19.381557321067117</v>
      </c>
      <c r="Y277" s="366">
        <f t="shared" si="29"/>
        <v>-343300.14474018291</v>
      </c>
      <c r="Z277" s="366">
        <f t="shared" si="28"/>
        <v>-131.08062036662196</v>
      </c>
    </row>
    <row r="278" spans="1:26" s="351" customFormat="1" ht="15" x14ac:dyDescent="0.2">
      <c r="A278" s="350">
        <v>890</v>
      </c>
      <c r="B278" s="350" t="s">
        <v>290</v>
      </c>
      <c r="C278" s="350">
        <v>19</v>
      </c>
      <c r="D278" s="350">
        <v>1219</v>
      </c>
      <c r="E278" s="350">
        <v>5595003.0785929756</v>
      </c>
      <c r="F278" s="350">
        <v>1719090.1486793845</v>
      </c>
      <c r="G278" s="350">
        <v>664867.58699999994</v>
      </c>
      <c r="H278" s="350">
        <v>97796.697400000005</v>
      </c>
      <c r="I278" s="350">
        <v>2302287.8695589169</v>
      </c>
      <c r="J278" s="350">
        <v>231300.47638110735</v>
      </c>
      <c r="K278" s="350">
        <v>119504.00518397168</v>
      </c>
      <c r="L278" s="350">
        <v>409504</v>
      </c>
      <c r="M278" s="350">
        <v>-74975</v>
      </c>
      <c r="N278" s="350">
        <v>11089.385238899735</v>
      </c>
      <c r="O278" s="368">
        <f t="shared" si="30"/>
        <v>-114537.90915069543</v>
      </c>
      <c r="P278" s="368">
        <f t="shared" si="31"/>
        <v>-93.960548934122585</v>
      </c>
      <c r="Q278" s="350">
        <v>12549363.33</v>
      </c>
      <c r="R278" s="350">
        <v>4171895.9005180593</v>
      </c>
      <c r="S278" s="350">
        <v>146695.04610000001</v>
      </c>
      <c r="T278" s="350">
        <v>6917772.2364386749</v>
      </c>
      <c r="U278" s="350">
        <v>771418.34555212443</v>
      </c>
      <c r="V278" s="350">
        <v>999396.58699999982</v>
      </c>
      <c r="W278" s="368">
        <f t="shared" si="32"/>
        <v>457814.78560885787</v>
      </c>
      <c r="X278" s="368">
        <f t="shared" si="27"/>
        <v>375.5658618612452</v>
      </c>
      <c r="Y278" s="366">
        <f t="shared" si="29"/>
        <v>-572352.6947595533</v>
      </c>
      <c r="Z278" s="366">
        <f t="shared" si="28"/>
        <v>-469.52641079536778</v>
      </c>
    </row>
    <row r="279" spans="1:26" s="351" customFormat="1" ht="15" x14ac:dyDescent="0.2">
      <c r="A279" s="350">
        <v>892</v>
      </c>
      <c r="B279" s="350" t="s">
        <v>291</v>
      </c>
      <c r="C279" s="350">
        <v>13</v>
      </c>
      <c r="D279" s="350">
        <v>3646</v>
      </c>
      <c r="E279" s="350">
        <v>12504036.79160947</v>
      </c>
      <c r="F279" s="350">
        <v>4786070.2783230059</v>
      </c>
      <c r="G279" s="350">
        <v>748069.12740000011</v>
      </c>
      <c r="H279" s="350">
        <v>518018.5232</v>
      </c>
      <c r="I279" s="350">
        <v>5734125.557826967</v>
      </c>
      <c r="J279" s="350">
        <v>606653.39776543691</v>
      </c>
      <c r="K279" s="350">
        <v>288722.43027402594</v>
      </c>
      <c r="L279" s="350">
        <v>-623488</v>
      </c>
      <c r="M279" s="350">
        <v>77300</v>
      </c>
      <c r="N279" s="350">
        <v>28674.340168933253</v>
      </c>
      <c r="O279" s="368">
        <f t="shared" si="30"/>
        <v>-339891.13665110059</v>
      </c>
      <c r="P279" s="368">
        <f t="shared" si="31"/>
        <v>-93.223021571887159</v>
      </c>
      <c r="Q279" s="350">
        <v>23732150</v>
      </c>
      <c r="R279" s="350">
        <v>10995833.886947373</v>
      </c>
      <c r="S279" s="350">
        <v>777027.78480000002</v>
      </c>
      <c r="T279" s="350">
        <v>9450434.8282212391</v>
      </c>
      <c r="U279" s="350">
        <v>2023271.0617366163</v>
      </c>
      <c r="V279" s="350">
        <v>201881.12740000011</v>
      </c>
      <c r="W279" s="368">
        <f t="shared" si="32"/>
        <v>-283701.31089477241</v>
      </c>
      <c r="X279" s="368">
        <f t="shared" si="27"/>
        <v>-77.811659598127378</v>
      </c>
      <c r="Y279" s="366">
        <f t="shared" si="29"/>
        <v>-56189.82575632818</v>
      </c>
      <c r="Z279" s="366">
        <f t="shared" si="28"/>
        <v>-15.411361973759787</v>
      </c>
    </row>
    <row r="280" spans="1:26" s="351" customFormat="1" ht="15" x14ac:dyDescent="0.2">
      <c r="A280" s="350">
        <v>893</v>
      </c>
      <c r="B280" s="350" t="s">
        <v>292</v>
      </c>
      <c r="C280" s="350">
        <v>15</v>
      </c>
      <c r="D280" s="350">
        <v>7479</v>
      </c>
      <c r="E280" s="350">
        <v>22293174.342946075</v>
      </c>
      <c r="F280" s="350">
        <v>10103983.085568283</v>
      </c>
      <c r="G280" s="350">
        <v>2915909.3020000001</v>
      </c>
      <c r="H280" s="350">
        <v>1982920.9286000002</v>
      </c>
      <c r="I280" s="350">
        <v>8101529.8510988597</v>
      </c>
      <c r="J280" s="350">
        <v>1487629.6159334928</v>
      </c>
      <c r="K280" s="350">
        <v>-627522.68122144893</v>
      </c>
      <c r="L280" s="350">
        <v>-368958</v>
      </c>
      <c r="M280" s="350">
        <v>270000</v>
      </c>
      <c r="N280" s="350">
        <v>63663.039367357262</v>
      </c>
      <c r="O280" s="368">
        <f t="shared" si="30"/>
        <v>1635980.7984004691</v>
      </c>
      <c r="P280" s="368">
        <f t="shared" si="31"/>
        <v>218.74325423191189</v>
      </c>
      <c r="Q280" s="350">
        <v>52749062.350000001</v>
      </c>
      <c r="R280" s="350">
        <v>23474552.905814048</v>
      </c>
      <c r="S280" s="350">
        <v>2974381.3929000003</v>
      </c>
      <c r="T280" s="350">
        <v>19934989.776236251</v>
      </c>
      <c r="U280" s="350">
        <v>4961445.8001673725</v>
      </c>
      <c r="V280" s="350">
        <v>2816951.3020000001</v>
      </c>
      <c r="W280" s="368">
        <f t="shared" si="32"/>
        <v>1413258.8271176741</v>
      </c>
      <c r="X280" s="368">
        <f t="shared" si="27"/>
        <v>188.96360838583689</v>
      </c>
      <c r="Y280" s="366">
        <f t="shared" si="29"/>
        <v>222721.97128279507</v>
      </c>
      <c r="Z280" s="366">
        <f t="shared" si="28"/>
        <v>29.77964584607502</v>
      </c>
    </row>
    <row r="281" spans="1:26" s="351" customFormat="1" ht="15" x14ac:dyDescent="0.2">
      <c r="A281" s="350">
        <v>895</v>
      </c>
      <c r="B281" s="350" t="s">
        <v>293</v>
      </c>
      <c r="C281" s="350">
        <v>2</v>
      </c>
      <c r="D281" s="350">
        <v>15378</v>
      </c>
      <c r="E281" s="350">
        <v>42639480.760234207</v>
      </c>
      <c r="F281" s="350">
        <v>24199849.404703174</v>
      </c>
      <c r="G281" s="350">
        <v>5465956.4557000007</v>
      </c>
      <c r="H281" s="350">
        <v>3906556.5790000004</v>
      </c>
      <c r="I281" s="350">
        <v>3787097.5432249452</v>
      </c>
      <c r="J281" s="350">
        <v>2544959.376655696</v>
      </c>
      <c r="K281" s="350">
        <v>824573.90924913436</v>
      </c>
      <c r="L281" s="350">
        <v>-1740885</v>
      </c>
      <c r="M281" s="350">
        <v>398493</v>
      </c>
      <c r="N281" s="350">
        <v>163851.69939304303</v>
      </c>
      <c r="O281" s="368">
        <f t="shared" si="30"/>
        <v>-3089027.7923082113</v>
      </c>
      <c r="P281" s="368">
        <f t="shared" si="31"/>
        <v>-200.87318196828011</v>
      </c>
      <c r="Q281" s="350">
        <v>106511216.2</v>
      </c>
      <c r="R281" s="350">
        <v>59210610.096725322</v>
      </c>
      <c r="S281" s="350">
        <v>5859834.8685000008</v>
      </c>
      <c r="T281" s="350">
        <v>27207371.691499125</v>
      </c>
      <c r="U281" s="350">
        <v>8487783.4345760122</v>
      </c>
      <c r="V281" s="350">
        <v>4123564.4557000007</v>
      </c>
      <c r="W281" s="368">
        <f t="shared" si="32"/>
        <v>-1622051.6529995501</v>
      </c>
      <c r="X281" s="368">
        <f t="shared" si="27"/>
        <v>-105.47871329168618</v>
      </c>
      <c r="Y281" s="366">
        <f t="shared" si="29"/>
        <v>-1466976.1393086612</v>
      </c>
      <c r="Z281" s="366">
        <f t="shared" si="28"/>
        <v>-95.394468676593917</v>
      </c>
    </row>
    <row r="282" spans="1:26" s="351" customFormat="1" ht="15" x14ac:dyDescent="0.2">
      <c r="A282" s="350">
        <v>905</v>
      </c>
      <c r="B282" s="350" t="s">
        <v>294</v>
      </c>
      <c r="C282" s="350">
        <v>15</v>
      </c>
      <c r="D282" s="350">
        <v>67551</v>
      </c>
      <c r="E282" s="350">
        <v>199792316.87190318</v>
      </c>
      <c r="F282" s="350">
        <v>108979450.51484138</v>
      </c>
      <c r="G282" s="350">
        <v>26897410.751000002</v>
      </c>
      <c r="H282" s="350">
        <v>19917367.507599998</v>
      </c>
      <c r="I282" s="350">
        <v>24744048.598899622</v>
      </c>
      <c r="J282" s="350">
        <v>10202960.31406093</v>
      </c>
      <c r="K282" s="350">
        <v>-8472429.407875143</v>
      </c>
      <c r="L282" s="350">
        <v>26585586</v>
      </c>
      <c r="M282" s="350">
        <v>10331000</v>
      </c>
      <c r="N282" s="350">
        <v>736847.71414718754</v>
      </c>
      <c r="O282" s="368">
        <f t="shared" si="30"/>
        <v>20129925.120770782</v>
      </c>
      <c r="P282" s="368">
        <f t="shared" si="31"/>
        <v>297.99596039689692</v>
      </c>
      <c r="Q282" s="350">
        <v>454866900</v>
      </c>
      <c r="R282" s="350">
        <v>265249543.94233301</v>
      </c>
      <c r="S282" s="350">
        <v>29876051.261399999</v>
      </c>
      <c r="T282" s="350">
        <v>78580626.972830459</v>
      </c>
      <c r="U282" s="350">
        <v>34028251.42581398</v>
      </c>
      <c r="V282" s="350">
        <v>63813996.751000002</v>
      </c>
      <c r="W282" s="368">
        <f t="shared" si="32"/>
        <v>16681570.353377461</v>
      </c>
      <c r="X282" s="368">
        <f t="shared" si="27"/>
        <v>246.94779282878804</v>
      </c>
      <c r="Y282" s="366">
        <f t="shared" si="29"/>
        <v>3448354.7673933208</v>
      </c>
      <c r="Z282" s="366">
        <f t="shared" si="28"/>
        <v>51.048167568108845</v>
      </c>
    </row>
    <row r="283" spans="1:26" s="351" customFormat="1" ht="15" x14ac:dyDescent="0.2">
      <c r="A283" s="350">
        <v>908</v>
      </c>
      <c r="B283" s="350" t="s">
        <v>295</v>
      </c>
      <c r="C283" s="350">
        <v>6</v>
      </c>
      <c r="D283" s="350">
        <v>20765</v>
      </c>
      <c r="E283" s="350">
        <v>54517772.456042022</v>
      </c>
      <c r="F283" s="350">
        <v>30634175.60199571</v>
      </c>
      <c r="G283" s="350">
        <v>5981980.7499999991</v>
      </c>
      <c r="H283" s="350">
        <v>4067253.7796000005</v>
      </c>
      <c r="I283" s="350">
        <v>8181597.7160029821</v>
      </c>
      <c r="J283" s="350">
        <v>2872616.7776780641</v>
      </c>
      <c r="K283" s="350">
        <v>1285905.0545452489</v>
      </c>
      <c r="L283" s="350">
        <v>883573</v>
      </c>
      <c r="M283" s="350">
        <v>2102511</v>
      </c>
      <c r="N283" s="350">
        <v>223910.53737224621</v>
      </c>
      <c r="O283" s="368">
        <f t="shared" si="30"/>
        <v>1715751.7611522228</v>
      </c>
      <c r="P283" s="368">
        <f t="shared" si="31"/>
        <v>82.627101427990496</v>
      </c>
      <c r="Q283" s="350">
        <v>137074113</v>
      </c>
      <c r="R283" s="350">
        <v>79113530.038971603</v>
      </c>
      <c r="S283" s="350">
        <v>6100880.6694</v>
      </c>
      <c r="T283" s="350">
        <v>36190069.359767623</v>
      </c>
      <c r="U283" s="350">
        <v>9580565.1450127736</v>
      </c>
      <c r="V283" s="350">
        <v>8968064.75</v>
      </c>
      <c r="W283" s="368">
        <f t="shared" si="32"/>
        <v>2878996.9631519914</v>
      </c>
      <c r="X283" s="368">
        <f t="shared" si="27"/>
        <v>138.64661512891843</v>
      </c>
      <c r="Y283" s="366">
        <f t="shared" si="29"/>
        <v>-1163245.2019997686</v>
      </c>
      <c r="Z283" s="366">
        <f t="shared" si="28"/>
        <v>-56.019513700927938</v>
      </c>
    </row>
    <row r="284" spans="1:26" s="351" customFormat="1" ht="15" x14ac:dyDescent="0.2">
      <c r="A284" s="350">
        <v>915</v>
      </c>
      <c r="B284" s="350" t="s">
        <v>296</v>
      </c>
      <c r="C284" s="350">
        <v>11</v>
      </c>
      <c r="D284" s="350">
        <v>20278</v>
      </c>
      <c r="E284" s="350">
        <v>50283907.535988688</v>
      </c>
      <c r="F284" s="350">
        <v>30634451.297603678</v>
      </c>
      <c r="G284" s="350">
        <v>6615495.807</v>
      </c>
      <c r="H284" s="350">
        <v>3413946.1021999996</v>
      </c>
      <c r="I284" s="350">
        <v>3792008.9129902511</v>
      </c>
      <c r="J284" s="350">
        <v>3288781.5967686083</v>
      </c>
      <c r="K284" s="350">
        <v>519166.72017882176</v>
      </c>
      <c r="L284" s="350">
        <v>-2392541</v>
      </c>
      <c r="M284" s="350">
        <v>2000000</v>
      </c>
      <c r="N284" s="350">
        <v>201965.90171755292</v>
      </c>
      <c r="O284" s="368">
        <f t="shared" si="30"/>
        <v>-2210632.1975297779</v>
      </c>
      <c r="P284" s="368">
        <f t="shared" si="31"/>
        <v>-109.01628353534757</v>
      </c>
      <c r="Q284" s="350">
        <v>148891704</v>
      </c>
      <c r="R284" s="350">
        <v>74489870.895956248</v>
      </c>
      <c r="S284" s="350">
        <v>5120919.1532999994</v>
      </c>
      <c r="T284" s="350">
        <v>50659517.332217485</v>
      </c>
      <c r="U284" s="350">
        <v>10968531.055168804</v>
      </c>
      <c r="V284" s="350">
        <v>6222954.807</v>
      </c>
      <c r="W284" s="368">
        <f t="shared" si="32"/>
        <v>-1429910.7563574612</v>
      </c>
      <c r="X284" s="368">
        <f t="shared" si="27"/>
        <v>-70.51537411763789</v>
      </c>
      <c r="Y284" s="366">
        <f t="shared" si="29"/>
        <v>-780721.44117231667</v>
      </c>
      <c r="Z284" s="366">
        <f t="shared" si="28"/>
        <v>-38.500909417709671</v>
      </c>
    </row>
    <row r="285" spans="1:26" s="351" customFormat="1" ht="15" x14ac:dyDescent="0.2">
      <c r="A285" s="350">
        <v>918</v>
      </c>
      <c r="B285" s="350" t="s">
        <v>297</v>
      </c>
      <c r="C285" s="350">
        <v>2</v>
      </c>
      <c r="D285" s="350">
        <v>2292</v>
      </c>
      <c r="E285" s="350">
        <v>5590429.7080961242</v>
      </c>
      <c r="F285" s="350">
        <v>3509616.6644273247</v>
      </c>
      <c r="G285" s="350">
        <v>949601.76399999997</v>
      </c>
      <c r="H285" s="350">
        <v>463325.76540000003</v>
      </c>
      <c r="I285" s="350">
        <v>921209.52431897994</v>
      </c>
      <c r="J285" s="350">
        <v>509875.88004514156</v>
      </c>
      <c r="K285" s="350">
        <v>-50426.908010690902</v>
      </c>
      <c r="L285" s="350">
        <v>-498641</v>
      </c>
      <c r="M285" s="350">
        <v>-96436</v>
      </c>
      <c r="N285" s="350">
        <v>19378.147413076451</v>
      </c>
      <c r="O285" s="368">
        <f t="shared" si="30"/>
        <v>137074.12949770782</v>
      </c>
      <c r="P285" s="368">
        <f t="shared" si="31"/>
        <v>59.805466622036569</v>
      </c>
      <c r="Q285" s="350">
        <v>15564909</v>
      </c>
      <c r="R285" s="350">
        <v>7649556.8778197998</v>
      </c>
      <c r="S285" s="350">
        <v>694988.64809999999</v>
      </c>
      <c r="T285" s="350">
        <v>5279439.819993658</v>
      </c>
      <c r="U285" s="350">
        <v>1700504.962096497</v>
      </c>
      <c r="V285" s="350">
        <v>354524.76399999997</v>
      </c>
      <c r="W285" s="368">
        <f t="shared" si="32"/>
        <v>114106.07200995646</v>
      </c>
      <c r="X285" s="368">
        <f t="shared" si="27"/>
        <v>49.784499131743658</v>
      </c>
      <c r="Y285" s="366">
        <f t="shared" si="29"/>
        <v>22968.057487751357</v>
      </c>
      <c r="Z285" s="366">
        <f t="shared" si="28"/>
        <v>10.020967490292913</v>
      </c>
    </row>
    <row r="286" spans="1:26" s="351" customFormat="1" ht="15" x14ac:dyDescent="0.2">
      <c r="A286" s="350">
        <v>921</v>
      </c>
      <c r="B286" s="350" t="s">
        <v>298</v>
      </c>
      <c r="C286" s="350">
        <v>11</v>
      </c>
      <c r="D286" s="350">
        <v>1972</v>
      </c>
      <c r="E286" s="350">
        <v>5589731.1578537151</v>
      </c>
      <c r="F286" s="350">
        <v>2429974.6189982747</v>
      </c>
      <c r="G286" s="350">
        <v>799484.54950000008</v>
      </c>
      <c r="H286" s="350">
        <v>471334.32620000001</v>
      </c>
      <c r="I286" s="350">
        <v>1129994.0387829703</v>
      </c>
      <c r="J286" s="350">
        <v>481399.45580642624</v>
      </c>
      <c r="K286" s="350">
        <v>492864.53945027624</v>
      </c>
      <c r="L286" s="350">
        <v>291320</v>
      </c>
      <c r="M286" s="350">
        <v>140050</v>
      </c>
      <c r="N286" s="350">
        <v>14506.868706462226</v>
      </c>
      <c r="O286" s="368">
        <f t="shared" si="30"/>
        <v>661197.2395906942</v>
      </c>
      <c r="P286" s="368">
        <f t="shared" si="31"/>
        <v>335.2927178451796</v>
      </c>
      <c r="Q286" s="350">
        <v>17932080</v>
      </c>
      <c r="R286" s="350">
        <v>5466976.9634582391</v>
      </c>
      <c r="S286" s="350">
        <v>707001.48930000002</v>
      </c>
      <c r="T286" s="350">
        <v>9518236.4415020589</v>
      </c>
      <c r="U286" s="350">
        <v>1605532.2390949435</v>
      </c>
      <c r="V286" s="350">
        <v>1230854.5495000002</v>
      </c>
      <c r="W286" s="368">
        <f t="shared" si="32"/>
        <v>596521.682855241</v>
      </c>
      <c r="X286" s="368">
        <f t="shared" si="27"/>
        <v>302.49578238095387</v>
      </c>
      <c r="Y286" s="366">
        <f t="shared" si="29"/>
        <v>64675.556735453196</v>
      </c>
      <c r="Z286" s="366">
        <f t="shared" si="28"/>
        <v>32.796935464225761</v>
      </c>
    </row>
    <row r="287" spans="1:26" s="351" customFormat="1" ht="15" x14ac:dyDescent="0.2">
      <c r="A287" s="350">
        <v>922</v>
      </c>
      <c r="B287" s="350" t="s">
        <v>299</v>
      </c>
      <c r="C287" s="350">
        <v>6</v>
      </c>
      <c r="D287" s="350">
        <v>4367</v>
      </c>
      <c r="E287" s="350">
        <v>13277793.445677904</v>
      </c>
      <c r="F287" s="350">
        <v>7572065.6925789854</v>
      </c>
      <c r="G287" s="350">
        <v>1357549.2295000001</v>
      </c>
      <c r="H287" s="350">
        <v>478926.05359999998</v>
      </c>
      <c r="I287" s="350">
        <v>3890735.7296556365</v>
      </c>
      <c r="J287" s="350">
        <v>731784.71560404473</v>
      </c>
      <c r="K287" s="350">
        <v>-433863.17385756993</v>
      </c>
      <c r="L287" s="350">
        <v>-1009067</v>
      </c>
      <c r="M287" s="350">
        <v>-102216</v>
      </c>
      <c r="N287" s="350">
        <v>43813.253954310545</v>
      </c>
      <c r="O287" s="368">
        <f t="shared" si="30"/>
        <v>-748064.94464249723</v>
      </c>
      <c r="P287" s="368">
        <f t="shared" si="31"/>
        <v>-171.29950644435476</v>
      </c>
      <c r="Q287" s="350">
        <v>28321535</v>
      </c>
      <c r="R287" s="350">
        <v>17216630.924708519</v>
      </c>
      <c r="S287" s="350">
        <v>718389.08039999998</v>
      </c>
      <c r="T287" s="350">
        <v>6519476.5543413125</v>
      </c>
      <c r="U287" s="350">
        <v>2440600.9163659192</v>
      </c>
      <c r="V287" s="350">
        <v>246266.22950000013</v>
      </c>
      <c r="W287" s="368">
        <f t="shared" si="32"/>
        <v>-1180171.2946842499</v>
      </c>
      <c r="X287" s="368">
        <f t="shared" si="27"/>
        <v>-270.24760583564228</v>
      </c>
      <c r="Y287" s="366">
        <f t="shared" si="29"/>
        <v>432106.35004175268</v>
      </c>
      <c r="Z287" s="366">
        <f t="shared" si="28"/>
        <v>98.948099391287542</v>
      </c>
    </row>
    <row r="288" spans="1:26" s="351" customFormat="1" ht="15" x14ac:dyDescent="0.2">
      <c r="A288" s="350">
        <v>924</v>
      </c>
      <c r="B288" s="350" t="s">
        <v>300</v>
      </c>
      <c r="C288" s="350">
        <v>16</v>
      </c>
      <c r="D288" s="350">
        <v>3065</v>
      </c>
      <c r="E288" s="350">
        <v>8808736.0695576072</v>
      </c>
      <c r="F288" s="350">
        <v>4498400.5695991237</v>
      </c>
      <c r="G288" s="350">
        <v>809217.83949999989</v>
      </c>
      <c r="H288" s="350">
        <v>550211.75459999999</v>
      </c>
      <c r="I288" s="350">
        <v>2624229.8943772856</v>
      </c>
      <c r="J288" s="350">
        <v>701347.35795923951</v>
      </c>
      <c r="K288" s="350">
        <v>-206122.41685213419</v>
      </c>
      <c r="L288" s="350">
        <v>51531</v>
      </c>
      <c r="M288" s="350">
        <v>153569</v>
      </c>
      <c r="N288" s="350">
        <v>23864.936840562681</v>
      </c>
      <c r="O288" s="368">
        <f t="shared" si="30"/>
        <v>397513.8664664682</v>
      </c>
      <c r="P288" s="368">
        <f t="shared" si="31"/>
        <v>129.69457307225716</v>
      </c>
      <c r="Q288" s="350">
        <v>23502368</v>
      </c>
      <c r="R288" s="350">
        <v>9607092.7177932542</v>
      </c>
      <c r="S288" s="350">
        <v>825317.63190000004</v>
      </c>
      <c r="T288" s="350">
        <v>9732113.1617573351</v>
      </c>
      <c r="U288" s="350">
        <v>2339088.2154640555</v>
      </c>
      <c r="V288" s="350">
        <v>1014317.8394999999</v>
      </c>
      <c r="W288" s="368">
        <f t="shared" si="32"/>
        <v>15561.566414643079</v>
      </c>
      <c r="X288" s="368">
        <f t="shared" si="27"/>
        <v>5.0771831695409722</v>
      </c>
      <c r="Y288" s="366">
        <f t="shared" si="29"/>
        <v>381952.30005182512</v>
      </c>
      <c r="Z288" s="366">
        <f t="shared" si="28"/>
        <v>124.61738990271618</v>
      </c>
    </row>
    <row r="289" spans="1:26" s="351" customFormat="1" ht="15" x14ac:dyDescent="0.2">
      <c r="A289" s="350">
        <v>925</v>
      </c>
      <c r="B289" s="350" t="s">
        <v>301</v>
      </c>
      <c r="C289" s="350">
        <v>11</v>
      </c>
      <c r="D289" s="350">
        <v>3522</v>
      </c>
      <c r="E289" s="350">
        <v>11653328.490237143</v>
      </c>
      <c r="F289" s="350">
        <v>4341593.9641359542</v>
      </c>
      <c r="G289" s="350">
        <v>1107815.5806</v>
      </c>
      <c r="H289" s="350">
        <v>2416952.3419999997</v>
      </c>
      <c r="I289" s="350">
        <v>1325486.1878372126</v>
      </c>
      <c r="J289" s="350">
        <v>779008.44514984568</v>
      </c>
      <c r="K289" s="350">
        <v>964554.08980234561</v>
      </c>
      <c r="L289" s="350">
        <v>61098</v>
      </c>
      <c r="M289" s="350">
        <v>260000</v>
      </c>
      <c r="N289" s="350">
        <v>31307.000503291987</v>
      </c>
      <c r="O289" s="368">
        <f t="shared" si="30"/>
        <v>-365512.88020849228</v>
      </c>
      <c r="P289" s="368">
        <f t="shared" si="31"/>
        <v>-103.77992055891319</v>
      </c>
      <c r="Q289" s="350">
        <v>26222735.739999998</v>
      </c>
      <c r="R289" s="350">
        <v>10195804.30346795</v>
      </c>
      <c r="S289" s="350">
        <v>3625428.5129999998</v>
      </c>
      <c r="T289" s="350">
        <v>8750702.5840404592</v>
      </c>
      <c r="U289" s="350">
        <v>2598098.4359862385</v>
      </c>
      <c r="V289" s="350">
        <v>1428913.5806</v>
      </c>
      <c r="W289" s="368">
        <f t="shared" si="32"/>
        <v>376211.67709465325</v>
      </c>
      <c r="X289" s="368">
        <f t="shared" si="27"/>
        <v>106.81762552375163</v>
      </c>
      <c r="Y289" s="366">
        <f t="shared" si="29"/>
        <v>-741724.55730314553</v>
      </c>
      <c r="Z289" s="366">
        <f t="shared" si="28"/>
        <v>-210.59754608266482</v>
      </c>
    </row>
    <row r="290" spans="1:26" s="351" customFormat="1" ht="15" x14ac:dyDescent="0.2">
      <c r="A290" s="350">
        <v>927</v>
      </c>
      <c r="B290" s="350" t="s">
        <v>302</v>
      </c>
      <c r="C290" s="350">
        <v>33</v>
      </c>
      <c r="D290" s="350">
        <v>29160</v>
      </c>
      <c r="E290" s="350">
        <v>74876312.660127908</v>
      </c>
      <c r="F290" s="350">
        <v>49980519.350972958</v>
      </c>
      <c r="G290" s="350">
        <v>7475449.0969999991</v>
      </c>
      <c r="H290" s="350">
        <v>3256253.6641999995</v>
      </c>
      <c r="I290" s="350">
        <v>16123361.298877839</v>
      </c>
      <c r="J290" s="350">
        <v>4070795.5752173308</v>
      </c>
      <c r="K290" s="350">
        <v>-1183608.67459025</v>
      </c>
      <c r="L290" s="350">
        <v>-3174515</v>
      </c>
      <c r="M290" s="350">
        <v>-282174</v>
      </c>
      <c r="N290" s="350">
        <v>347801.51389172359</v>
      </c>
      <c r="O290" s="368">
        <f t="shared" si="30"/>
        <v>1737570.1654417068</v>
      </c>
      <c r="P290" s="368">
        <f t="shared" si="31"/>
        <v>59.587454233254689</v>
      </c>
      <c r="Q290" s="350">
        <v>173221659.74000001</v>
      </c>
      <c r="R290" s="350">
        <v>126814494.31549273</v>
      </c>
      <c r="S290" s="350">
        <v>4884380.4962999998</v>
      </c>
      <c r="T290" s="350">
        <v>25646613.24895731</v>
      </c>
      <c r="U290" s="350">
        <v>13576653.350859944</v>
      </c>
      <c r="V290" s="350">
        <v>4018760.0969999991</v>
      </c>
      <c r="W290" s="368">
        <f t="shared" si="32"/>
        <v>1719241.7686099708</v>
      </c>
      <c r="X290" s="368">
        <f t="shared" si="27"/>
        <v>58.958908388544955</v>
      </c>
      <c r="Y290" s="366">
        <f t="shared" si="29"/>
        <v>18328.396831735969</v>
      </c>
      <c r="Z290" s="366">
        <f t="shared" si="28"/>
        <v>0.62854584470973829</v>
      </c>
    </row>
    <row r="291" spans="1:26" s="351" customFormat="1" ht="15" x14ac:dyDescent="0.2">
      <c r="A291" s="350">
        <v>931</v>
      </c>
      <c r="B291" s="350" t="s">
        <v>303</v>
      </c>
      <c r="C291" s="350">
        <v>13</v>
      </c>
      <c r="D291" s="350">
        <v>6097</v>
      </c>
      <c r="E291" s="350">
        <v>18971001.6947538</v>
      </c>
      <c r="F291" s="350">
        <v>7476247.8216455225</v>
      </c>
      <c r="G291" s="350">
        <v>1904392.6967000002</v>
      </c>
      <c r="H291" s="350">
        <v>1829630.1597999998</v>
      </c>
      <c r="I291" s="350">
        <v>2638935.6445645662</v>
      </c>
      <c r="J291" s="350">
        <v>1306703.096794527</v>
      </c>
      <c r="K291" s="350">
        <v>2436275.0793183893</v>
      </c>
      <c r="L291" s="350">
        <v>25026</v>
      </c>
      <c r="M291" s="350">
        <v>59310</v>
      </c>
      <c r="N291" s="350">
        <v>49150.873826545583</v>
      </c>
      <c r="O291" s="368">
        <f t="shared" si="30"/>
        <v>-1245330.3221042491</v>
      </c>
      <c r="P291" s="368">
        <f t="shared" si="31"/>
        <v>-204.25296409779386</v>
      </c>
      <c r="Q291" s="350">
        <v>49664956</v>
      </c>
      <c r="R291" s="350">
        <v>17649598.582138676</v>
      </c>
      <c r="S291" s="350">
        <v>2744445.2396999998</v>
      </c>
      <c r="T291" s="350">
        <v>23369710.188685969</v>
      </c>
      <c r="U291" s="350">
        <v>4358031.409309308</v>
      </c>
      <c r="V291" s="350">
        <v>1988728.6967000002</v>
      </c>
      <c r="W291" s="368">
        <f t="shared" si="32"/>
        <v>445558.11653394997</v>
      </c>
      <c r="X291" s="368">
        <f t="shared" si="27"/>
        <v>73.078254310964411</v>
      </c>
      <c r="Y291" s="366">
        <f t="shared" si="29"/>
        <v>-1690888.4386381991</v>
      </c>
      <c r="Z291" s="366">
        <f t="shared" si="28"/>
        <v>-277.33121840875828</v>
      </c>
    </row>
    <row r="292" spans="1:26" s="351" customFormat="1" ht="15" x14ac:dyDescent="0.2">
      <c r="A292" s="350">
        <v>934</v>
      </c>
      <c r="B292" s="350" t="s">
        <v>304</v>
      </c>
      <c r="C292" s="350">
        <v>14</v>
      </c>
      <c r="D292" s="350">
        <v>2784</v>
      </c>
      <c r="E292" s="350">
        <v>6727182.6645569969</v>
      </c>
      <c r="F292" s="350">
        <v>4259298.8782882439</v>
      </c>
      <c r="G292" s="350">
        <v>825338.89950000006</v>
      </c>
      <c r="H292" s="350">
        <v>519270.49400000001</v>
      </c>
      <c r="I292" s="350">
        <v>1790329.7281282251</v>
      </c>
      <c r="J292" s="350">
        <v>550564.77880458138</v>
      </c>
      <c r="K292" s="350">
        <v>409813.59544919158</v>
      </c>
      <c r="L292" s="350">
        <v>-757153</v>
      </c>
      <c r="M292" s="350">
        <v>-36224</v>
      </c>
      <c r="N292" s="350">
        <v>24107.880888375876</v>
      </c>
      <c r="O292" s="368">
        <f t="shared" si="30"/>
        <v>858164.59050162137</v>
      </c>
      <c r="P292" s="368">
        <f t="shared" si="31"/>
        <v>308.24877532385824</v>
      </c>
      <c r="Q292" s="350">
        <v>19201609</v>
      </c>
      <c r="R292" s="350">
        <v>9438268.4930066001</v>
      </c>
      <c r="S292" s="350">
        <v>778905.74100000004</v>
      </c>
      <c r="T292" s="350">
        <v>8053908.6197256371</v>
      </c>
      <c r="U292" s="350">
        <v>1836207.9379590608</v>
      </c>
      <c r="V292" s="350">
        <v>31961.899500000058</v>
      </c>
      <c r="W292" s="368">
        <f t="shared" si="32"/>
        <v>937643.69119129702</v>
      </c>
      <c r="X292" s="368">
        <f t="shared" si="27"/>
        <v>336.79730287043714</v>
      </c>
      <c r="Y292" s="366">
        <f t="shared" si="29"/>
        <v>-79479.100689675659</v>
      </c>
      <c r="Z292" s="366">
        <f t="shared" si="28"/>
        <v>-28.548527546578899</v>
      </c>
    </row>
    <row r="293" spans="1:26" s="351" customFormat="1" ht="15" x14ac:dyDescent="0.2">
      <c r="A293" s="350">
        <v>935</v>
      </c>
      <c r="B293" s="350" t="s">
        <v>305</v>
      </c>
      <c r="C293" s="350">
        <v>8</v>
      </c>
      <c r="D293" s="350">
        <v>3087</v>
      </c>
      <c r="E293" s="350">
        <v>8270180.3569937665</v>
      </c>
      <c r="F293" s="350">
        <v>4187694.0042876462</v>
      </c>
      <c r="G293" s="350">
        <v>1554092.287</v>
      </c>
      <c r="H293" s="350">
        <v>672741.98320000002</v>
      </c>
      <c r="I293" s="350">
        <v>1039870.0705550327</v>
      </c>
      <c r="J293" s="350">
        <v>625918.73563073692</v>
      </c>
      <c r="K293" s="350">
        <v>-1384.6995544617216</v>
      </c>
      <c r="L293" s="350">
        <v>-83525</v>
      </c>
      <c r="M293" s="350">
        <v>126500</v>
      </c>
      <c r="N293" s="350">
        <v>25898.268284721824</v>
      </c>
      <c r="O293" s="368">
        <f t="shared" si="30"/>
        <v>-122374.70759009197</v>
      </c>
      <c r="P293" s="368">
        <f t="shared" si="31"/>
        <v>-39.641952572106241</v>
      </c>
      <c r="Q293" s="350">
        <v>22630900</v>
      </c>
      <c r="R293" s="350">
        <v>9693829.3887370005</v>
      </c>
      <c r="S293" s="350">
        <v>1009112.9748</v>
      </c>
      <c r="T293" s="350">
        <v>8249605.1626605671</v>
      </c>
      <c r="U293" s="350">
        <v>2087523.5669414282</v>
      </c>
      <c r="V293" s="350">
        <v>1597067.287</v>
      </c>
      <c r="W293" s="368">
        <f t="shared" si="32"/>
        <v>6238.3801389969885</v>
      </c>
      <c r="X293" s="368">
        <f t="shared" si="27"/>
        <v>2.0208552442491055</v>
      </c>
      <c r="Y293" s="366">
        <f t="shared" si="29"/>
        <v>-128613.08772908896</v>
      </c>
      <c r="Z293" s="366">
        <f t="shared" si="28"/>
        <v>-41.662807816355347</v>
      </c>
    </row>
    <row r="294" spans="1:26" s="351" customFormat="1" ht="15" x14ac:dyDescent="0.2">
      <c r="A294" s="350">
        <v>936</v>
      </c>
      <c r="B294" s="350" t="s">
        <v>306</v>
      </c>
      <c r="C294" s="350">
        <v>6</v>
      </c>
      <c r="D294" s="350">
        <v>6510</v>
      </c>
      <c r="E294" s="350">
        <v>19824395.215768095</v>
      </c>
      <c r="F294" s="350">
        <v>8498904.7483427227</v>
      </c>
      <c r="G294" s="350">
        <v>2017777.9037000001</v>
      </c>
      <c r="H294" s="350">
        <v>2168214.0776</v>
      </c>
      <c r="I294" s="350">
        <v>2393976.9332904648</v>
      </c>
      <c r="J294" s="350">
        <v>1384929.8658745387</v>
      </c>
      <c r="K294" s="350">
        <v>2496536.9565103459</v>
      </c>
      <c r="L294" s="350">
        <v>524883</v>
      </c>
      <c r="M294" s="350">
        <v>144500</v>
      </c>
      <c r="N294" s="350">
        <v>55308.531019740105</v>
      </c>
      <c r="O294" s="368">
        <f t="shared" si="30"/>
        <v>-139363.19943028316</v>
      </c>
      <c r="P294" s="368">
        <f t="shared" si="31"/>
        <v>-21.407557516172528</v>
      </c>
      <c r="Q294" s="350">
        <v>51914880</v>
      </c>
      <c r="R294" s="350">
        <v>19892097.02470139</v>
      </c>
      <c r="S294" s="350">
        <v>3252321.1164000002</v>
      </c>
      <c r="T294" s="350">
        <v>22643713.687847346</v>
      </c>
      <c r="U294" s="350">
        <v>4618928.2553761574</v>
      </c>
      <c r="V294" s="350">
        <v>2687160.9037000001</v>
      </c>
      <c r="W294" s="368">
        <f t="shared" si="32"/>
        <v>1179340.9880248979</v>
      </c>
      <c r="X294" s="368">
        <f t="shared" si="27"/>
        <v>181.15836989629767</v>
      </c>
      <c r="Y294" s="366">
        <f t="shared" si="29"/>
        <v>-1318704.187455181</v>
      </c>
      <c r="Z294" s="366">
        <f t="shared" si="28"/>
        <v>-202.56592741247022</v>
      </c>
    </row>
    <row r="295" spans="1:26" s="351" customFormat="1" ht="15" x14ac:dyDescent="0.2">
      <c r="A295" s="350">
        <v>946</v>
      </c>
      <c r="B295" s="350" t="s">
        <v>307</v>
      </c>
      <c r="C295" s="350">
        <v>15</v>
      </c>
      <c r="D295" s="350">
        <v>6388</v>
      </c>
      <c r="E295" s="350">
        <v>21284235.855061762</v>
      </c>
      <c r="F295" s="350">
        <v>9222561.1037226021</v>
      </c>
      <c r="G295" s="350">
        <v>2166866.7710000002</v>
      </c>
      <c r="H295" s="350">
        <v>1409972.5542000001</v>
      </c>
      <c r="I295" s="350">
        <v>6680455.7039223239</v>
      </c>
      <c r="J295" s="350">
        <v>1343328.9190683411</v>
      </c>
      <c r="K295" s="350">
        <v>-69238.727095952665</v>
      </c>
      <c r="L295" s="350">
        <v>701106</v>
      </c>
      <c r="M295" s="350">
        <v>-158000</v>
      </c>
      <c r="N295" s="350">
        <v>56230.770635768691</v>
      </c>
      <c r="O295" s="368">
        <f t="shared" si="30"/>
        <v>69047.240391317755</v>
      </c>
      <c r="P295" s="368">
        <f t="shared" si="31"/>
        <v>10.808897994883806</v>
      </c>
      <c r="Q295" s="350">
        <v>47758700</v>
      </c>
      <c r="R295" s="350">
        <v>21202926.308731407</v>
      </c>
      <c r="S295" s="350">
        <v>2114958.8313000002</v>
      </c>
      <c r="T295" s="350">
        <v>17541706.467270099</v>
      </c>
      <c r="U295" s="350">
        <v>4480183.4760279208</v>
      </c>
      <c r="V295" s="350">
        <v>2709972.7710000002</v>
      </c>
      <c r="W295" s="368">
        <f t="shared" si="32"/>
        <v>291047.85432942212</v>
      </c>
      <c r="X295" s="368">
        <f t="shared" si="27"/>
        <v>45.56165534273984</v>
      </c>
      <c r="Y295" s="366">
        <f t="shared" si="29"/>
        <v>-222000.61393810436</v>
      </c>
      <c r="Z295" s="366">
        <f t="shared" si="28"/>
        <v>-34.75275734785604</v>
      </c>
    </row>
    <row r="296" spans="1:26" s="351" customFormat="1" ht="15" x14ac:dyDescent="0.2">
      <c r="A296" s="350">
        <v>976</v>
      </c>
      <c r="B296" s="350" t="s">
        <v>308</v>
      </c>
      <c r="C296" s="350">
        <v>19</v>
      </c>
      <c r="D296" s="350">
        <v>3890</v>
      </c>
      <c r="E296" s="350">
        <v>10544695.551987033</v>
      </c>
      <c r="F296" s="350">
        <v>4377145.702058888</v>
      </c>
      <c r="G296" s="350">
        <v>1319688.0829999999</v>
      </c>
      <c r="H296" s="350">
        <v>583263.16280000005</v>
      </c>
      <c r="I296" s="350">
        <v>3363374.087780036</v>
      </c>
      <c r="J296" s="350">
        <v>808553.35142274271</v>
      </c>
      <c r="K296" s="350">
        <v>609999.86583882815</v>
      </c>
      <c r="L296" s="350">
        <v>-317114</v>
      </c>
      <c r="M296" s="350">
        <v>53300</v>
      </c>
      <c r="N296" s="350">
        <v>32301.744200031186</v>
      </c>
      <c r="O296" s="368">
        <f t="shared" si="30"/>
        <v>285816.44511349127</v>
      </c>
      <c r="P296" s="368">
        <f t="shared" si="31"/>
        <v>73.474664553596725</v>
      </c>
      <c r="Q296" s="350">
        <v>33721600</v>
      </c>
      <c r="R296" s="350">
        <v>11372609.318353284</v>
      </c>
      <c r="S296" s="350">
        <v>874894.74419999996</v>
      </c>
      <c r="T296" s="350">
        <v>18307040.938894469</v>
      </c>
      <c r="U296" s="350">
        <v>2696634.690961252</v>
      </c>
      <c r="V296" s="350">
        <v>1055874.0829999999</v>
      </c>
      <c r="W296" s="368">
        <f t="shared" si="32"/>
        <v>585453.77540900558</v>
      </c>
      <c r="X296" s="368">
        <f t="shared" si="27"/>
        <v>150.50225588920452</v>
      </c>
      <c r="Y296" s="366">
        <f t="shared" si="29"/>
        <v>-299637.33029551432</v>
      </c>
      <c r="Z296" s="366">
        <f t="shared" si="28"/>
        <v>-77.027591335607795</v>
      </c>
    </row>
    <row r="297" spans="1:26" s="351" customFormat="1" ht="15" x14ac:dyDescent="0.2">
      <c r="A297" s="350">
        <v>977</v>
      </c>
      <c r="B297" s="350" t="s">
        <v>309</v>
      </c>
      <c r="C297" s="350">
        <v>17</v>
      </c>
      <c r="D297" s="350">
        <v>15304</v>
      </c>
      <c r="E297" s="350">
        <v>49180007.271349989</v>
      </c>
      <c r="F297" s="350">
        <v>25959982.369629528</v>
      </c>
      <c r="G297" s="350">
        <v>5285356.0374999996</v>
      </c>
      <c r="H297" s="350">
        <v>2629048.81</v>
      </c>
      <c r="I297" s="350">
        <v>15719974.338332841</v>
      </c>
      <c r="J297" s="350">
        <v>2427978.4266392263</v>
      </c>
      <c r="K297" s="350">
        <v>-60573.918385576966</v>
      </c>
      <c r="L297" s="350">
        <v>360620</v>
      </c>
      <c r="M297" s="350">
        <v>-406800</v>
      </c>
      <c r="N297" s="350">
        <v>134261.40049309022</v>
      </c>
      <c r="O297" s="368">
        <f t="shared" si="30"/>
        <v>2869840.1928591207</v>
      </c>
      <c r="P297" s="368">
        <f t="shared" si="31"/>
        <v>187.5222290158861</v>
      </c>
      <c r="Q297" s="350">
        <v>109682314.39</v>
      </c>
      <c r="R297" s="350">
        <v>54934088.841967016</v>
      </c>
      <c r="S297" s="350">
        <v>3943573.2149999999</v>
      </c>
      <c r="T297" s="350">
        <v>39865368.86434558</v>
      </c>
      <c r="U297" s="350">
        <v>8097636.1580345966</v>
      </c>
      <c r="V297" s="350">
        <v>5239176.0374999996</v>
      </c>
      <c r="W297" s="368">
        <f t="shared" si="32"/>
        <v>2397528.7268471867</v>
      </c>
      <c r="X297" s="368">
        <f t="shared" si="27"/>
        <v>156.66026704437968</v>
      </c>
      <c r="Y297" s="366">
        <f t="shared" si="29"/>
        <v>472311.46601193398</v>
      </c>
      <c r="Z297" s="366">
        <f t="shared" si="28"/>
        <v>30.861961971506403</v>
      </c>
    </row>
    <row r="298" spans="1:26" s="351" customFormat="1" ht="15" x14ac:dyDescent="0.2">
      <c r="A298" s="350">
        <v>980</v>
      </c>
      <c r="B298" s="350" t="s">
        <v>310</v>
      </c>
      <c r="C298" s="350">
        <v>6</v>
      </c>
      <c r="D298" s="350">
        <v>33352</v>
      </c>
      <c r="E298" s="350">
        <v>94873979.91775395</v>
      </c>
      <c r="F298" s="350">
        <v>50960912.319599137</v>
      </c>
      <c r="G298" s="350">
        <v>7561771.8397000004</v>
      </c>
      <c r="H298" s="350">
        <v>6409679.2182</v>
      </c>
      <c r="I298" s="350">
        <v>27376060.485725213</v>
      </c>
      <c r="J298" s="350">
        <v>4352589.7738343459</v>
      </c>
      <c r="K298" s="350">
        <v>-62703.91624709098</v>
      </c>
      <c r="L298" s="350">
        <v>-3582915</v>
      </c>
      <c r="M298" s="350">
        <v>303500</v>
      </c>
      <c r="N298" s="350">
        <v>357092.53685994633</v>
      </c>
      <c r="O298" s="368">
        <f t="shared" si="30"/>
        <v>-1197992.6600823998</v>
      </c>
      <c r="P298" s="368">
        <f t="shared" si="31"/>
        <v>-35.919664790189486</v>
      </c>
      <c r="Q298" s="350">
        <v>200913917.72</v>
      </c>
      <c r="R298" s="350">
        <v>128314178.00569591</v>
      </c>
      <c r="S298" s="350">
        <v>9614518.8272999991</v>
      </c>
      <c r="T298" s="350">
        <v>41901095.010995068</v>
      </c>
      <c r="U298" s="350">
        <v>14516475.083544798</v>
      </c>
      <c r="V298" s="350">
        <v>4282356.8397000004</v>
      </c>
      <c r="W298" s="368">
        <f t="shared" si="32"/>
        <v>-2285293.9527642131</v>
      </c>
      <c r="X298" s="368">
        <f t="shared" si="27"/>
        <v>-68.520447132532169</v>
      </c>
      <c r="Y298" s="366">
        <f t="shared" si="29"/>
        <v>1087301.2926818132</v>
      </c>
      <c r="Z298" s="366">
        <f t="shared" si="28"/>
        <v>32.600782342342683</v>
      </c>
    </row>
    <row r="299" spans="1:26" s="351" customFormat="1" ht="15" x14ac:dyDescent="0.2">
      <c r="A299" s="350">
        <v>981</v>
      </c>
      <c r="B299" s="350" t="s">
        <v>311</v>
      </c>
      <c r="C299" s="350">
        <v>5</v>
      </c>
      <c r="D299" s="350">
        <v>2314</v>
      </c>
      <c r="E299" s="350">
        <v>5491961.3286034912</v>
      </c>
      <c r="F299" s="350">
        <v>3479123.5329893893</v>
      </c>
      <c r="G299" s="350">
        <v>554284.19499999995</v>
      </c>
      <c r="H299" s="350">
        <v>220380.848</v>
      </c>
      <c r="I299" s="350">
        <v>1057193.142564232</v>
      </c>
      <c r="J299" s="350">
        <v>496713.59426232381</v>
      </c>
      <c r="K299" s="350">
        <v>320344.08370615816</v>
      </c>
      <c r="L299" s="350">
        <v>-529170</v>
      </c>
      <c r="M299" s="350">
        <v>2600</v>
      </c>
      <c r="N299" s="350">
        <v>19657.674432622458</v>
      </c>
      <c r="O299" s="368">
        <f t="shared" si="30"/>
        <v>129165.74235123489</v>
      </c>
      <c r="P299" s="368">
        <f t="shared" si="31"/>
        <v>55.81924907140661</v>
      </c>
      <c r="Q299" s="350">
        <v>14204800</v>
      </c>
      <c r="R299" s="350">
        <v>7803595.9578043679</v>
      </c>
      <c r="S299" s="350">
        <v>330571.272</v>
      </c>
      <c r="T299" s="350">
        <v>4647657.8413396757</v>
      </c>
      <c r="U299" s="350">
        <v>1656606.9603235316</v>
      </c>
      <c r="V299" s="350">
        <v>27714.194999999949</v>
      </c>
      <c r="W299" s="368">
        <f t="shared" si="32"/>
        <v>261346.22646757588</v>
      </c>
      <c r="X299" s="368">
        <f t="shared" si="27"/>
        <v>112.9413251804563</v>
      </c>
      <c r="Y299" s="366">
        <f t="shared" si="29"/>
        <v>-132180.48411634099</v>
      </c>
      <c r="Z299" s="366">
        <f t="shared" si="28"/>
        <v>-57.122076109049694</v>
      </c>
    </row>
    <row r="300" spans="1:26" s="351" customFormat="1" ht="15" x14ac:dyDescent="0.2">
      <c r="A300" s="350">
        <v>989</v>
      </c>
      <c r="B300" s="350" t="s">
        <v>312</v>
      </c>
      <c r="C300" s="350">
        <v>14</v>
      </c>
      <c r="D300" s="350">
        <v>5522</v>
      </c>
      <c r="E300" s="350">
        <v>13508686.094384488</v>
      </c>
      <c r="F300" s="350">
        <v>8575959.3970143702</v>
      </c>
      <c r="G300" s="350">
        <v>2123592.1659999997</v>
      </c>
      <c r="H300" s="350">
        <v>1307078.9206000001</v>
      </c>
      <c r="I300" s="350">
        <v>2871127.9170205249</v>
      </c>
      <c r="J300" s="350">
        <v>1136445.637158927</v>
      </c>
      <c r="K300" s="350">
        <v>-779524.71954086318</v>
      </c>
      <c r="L300" s="350">
        <v>-386114</v>
      </c>
      <c r="M300" s="350">
        <v>489000</v>
      </c>
      <c r="N300" s="350">
        <v>47706.502810410115</v>
      </c>
      <c r="O300" s="368">
        <f t="shared" si="30"/>
        <v>1876585.7266788818</v>
      </c>
      <c r="P300" s="368">
        <f t="shared" si="31"/>
        <v>339.83805264014518</v>
      </c>
      <c r="Q300" s="350">
        <v>41984300</v>
      </c>
      <c r="R300" s="350">
        <v>18684743.648267943</v>
      </c>
      <c r="S300" s="350">
        <v>1960618.3809</v>
      </c>
      <c r="T300" s="350">
        <v>16713543.558423888</v>
      </c>
      <c r="U300" s="350">
        <v>3790199.7736597676</v>
      </c>
      <c r="V300" s="350">
        <v>2226478.1659999997</v>
      </c>
      <c r="W300" s="368">
        <f t="shared" si="32"/>
        <v>1391283.5272515938</v>
      </c>
      <c r="X300" s="368">
        <f t="shared" si="27"/>
        <v>251.95282999847768</v>
      </c>
      <c r="Y300" s="366">
        <f t="shared" si="29"/>
        <v>485302.19942728803</v>
      </c>
      <c r="Z300" s="366">
        <f t="shared" si="28"/>
        <v>87.885222641667511</v>
      </c>
    </row>
    <row r="301" spans="1:26" s="351" customFormat="1" ht="15" x14ac:dyDescent="0.2">
      <c r="A301" s="350">
        <v>992</v>
      </c>
      <c r="B301" s="350" t="s">
        <v>313</v>
      </c>
      <c r="C301" s="350">
        <v>13</v>
      </c>
      <c r="D301" s="350">
        <v>18577</v>
      </c>
      <c r="E301" s="350">
        <v>57055055.217742547</v>
      </c>
      <c r="F301" s="350">
        <v>27984228.714568701</v>
      </c>
      <c r="G301" s="350">
        <v>5691180.8820000002</v>
      </c>
      <c r="H301" s="350">
        <v>4515390.0444</v>
      </c>
      <c r="I301" s="350">
        <v>7098191.6527438089</v>
      </c>
      <c r="J301" s="350">
        <v>3009346.7931716815</v>
      </c>
      <c r="K301" s="350">
        <v>4499011.813399097</v>
      </c>
      <c r="L301" s="350">
        <v>-844774</v>
      </c>
      <c r="M301" s="350">
        <v>1170000</v>
      </c>
      <c r="N301" s="350">
        <v>176613.77285253091</v>
      </c>
      <c r="O301" s="368">
        <f t="shared" si="30"/>
        <v>-3755865.5446067229</v>
      </c>
      <c r="P301" s="368">
        <f t="shared" si="31"/>
        <v>-202.17826046222334</v>
      </c>
      <c r="Q301" s="350">
        <v>131254887</v>
      </c>
      <c r="R301" s="350">
        <v>65569626.004366018</v>
      </c>
      <c r="S301" s="350">
        <v>6773085.0666000005</v>
      </c>
      <c r="T301" s="350">
        <v>43142538.09252622</v>
      </c>
      <c r="U301" s="350">
        <v>10036578.223713107</v>
      </c>
      <c r="V301" s="350">
        <v>6016406.8820000002</v>
      </c>
      <c r="W301" s="368">
        <f t="shared" si="32"/>
        <v>283347.2692053318</v>
      </c>
      <c r="X301" s="368">
        <f t="shared" si="27"/>
        <v>15.25258487405565</v>
      </c>
      <c r="Y301" s="366">
        <f t="shared" si="29"/>
        <v>-4039212.8138120547</v>
      </c>
      <c r="Z301" s="366">
        <f t="shared" si="28"/>
        <v>-217.43084533627899</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dimension ref="A1:AC309"/>
  <sheetViews>
    <sheetView zoomScale="60" zoomScaleNormal="60" workbookViewId="0"/>
  </sheetViews>
  <sheetFormatPr defaultColWidth="8.625" defaultRowHeight="12.75" x14ac:dyDescent="0.2"/>
  <cols>
    <col min="1" max="1" width="4.625" style="15" customWidth="1"/>
    <col min="2" max="2" width="19.375" style="15" customWidth="1"/>
    <col min="3" max="3" width="8.375" style="15" bestFit="1" customWidth="1"/>
    <col min="4" max="4" width="6.75" style="15" customWidth="1"/>
    <col min="5" max="5" width="14.125" style="16" customWidth="1"/>
    <col min="6" max="6" width="21.375" style="16" customWidth="1"/>
    <col min="7" max="8" width="26.125" style="16" customWidth="1"/>
    <col min="9" max="9" width="16.125" style="16" customWidth="1"/>
    <col min="10" max="15" width="20.625" style="16" customWidth="1"/>
    <col min="16" max="19" width="15.5" style="16" customWidth="1"/>
    <col min="20" max="20" width="20.375" style="16" customWidth="1"/>
    <col min="21" max="21" width="13.125" style="17" customWidth="1"/>
    <col min="22" max="22" width="13.875" style="18" customWidth="1"/>
    <col min="23" max="23" width="19" style="18" customWidth="1"/>
    <col min="24" max="24" width="18.5" style="18" customWidth="1"/>
    <col min="25" max="28" width="24.125" style="11" customWidth="1"/>
    <col min="29" max="29" width="24.125" style="20" customWidth="1"/>
    <col min="30" max="16384" width="8.625" style="3"/>
  </cols>
  <sheetData>
    <row r="1" spans="1:29" s="25" customFormat="1" ht="23.25" x14ac:dyDescent="0.35">
      <c r="A1" s="198" t="s">
        <v>14</v>
      </c>
      <c r="B1" s="199"/>
      <c r="C1" s="199"/>
      <c r="D1" s="199"/>
      <c r="E1" s="199"/>
      <c r="F1" s="199"/>
      <c r="G1" s="199"/>
      <c r="H1" s="199"/>
      <c r="I1" s="199"/>
      <c r="J1" s="199"/>
      <c r="K1" s="199"/>
      <c r="L1" s="199"/>
      <c r="M1" s="199"/>
      <c r="N1" s="199"/>
      <c r="O1" s="199"/>
      <c r="P1" s="199"/>
      <c r="Q1" s="199"/>
      <c r="R1" s="199"/>
      <c r="S1" s="199"/>
      <c r="T1" s="199"/>
      <c r="U1" s="199"/>
      <c r="V1" s="199"/>
      <c r="W1" s="199"/>
      <c r="X1" s="199"/>
      <c r="Y1" s="11"/>
      <c r="Z1" s="11"/>
      <c r="AA1" s="11"/>
      <c r="AB1" s="11"/>
      <c r="AC1" s="20"/>
    </row>
    <row r="2" spans="1:29" s="200" customFormat="1" ht="15.75" x14ac:dyDescent="0.25">
      <c r="A2" s="200" t="s">
        <v>521</v>
      </c>
      <c r="E2" s="201"/>
      <c r="F2" s="201"/>
      <c r="G2" s="201"/>
      <c r="H2" s="201"/>
      <c r="I2" s="201"/>
      <c r="J2" s="201"/>
      <c r="K2" s="201"/>
      <c r="L2" s="201"/>
      <c r="M2" s="201"/>
      <c r="N2" s="201"/>
      <c r="O2" s="201"/>
      <c r="P2" s="201"/>
      <c r="Q2" s="201"/>
      <c r="R2" s="201"/>
      <c r="S2" s="201"/>
      <c r="T2" s="201"/>
      <c r="U2" s="202"/>
      <c r="V2" s="203"/>
      <c r="W2" s="203"/>
      <c r="X2" s="203"/>
      <c r="Y2" s="53"/>
      <c r="Z2" s="53"/>
      <c r="AA2" s="53"/>
      <c r="AB2" s="53"/>
      <c r="AC2" s="176"/>
    </row>
    <row r="3" spans="1:29" s="200" customFormat="1" ht="15.75" x14ac:dyDescent="0.25">
      <c r="A3" s="200" t="s">
        <v>485</v>
      </c>
      <c r="E3" s="201"/>
      <c r="F3" s="201"/>
      <c r="G3" s="201"/>
      <c r="H3" s="201"/>
      <c r="I3" s="201"/>
      <c r="J3" s="201"/>
      <c r="K3" s="201"/>
      <c r="L3" s="201"/>
      <c r="M3" s="201"/>
      <c r="N3" s="201"/>
      <c r="O3" s="201"/>
      <c r="P3" s="201"/>
      <c r="Q3" s="201"/>
      <c r="R3" s="201"/>
      <c r="S3" s="201"/>
      <c r="T3" s="201"/>
      <c r="U3" s="202"/>
      <c r="V3" s="203"/>
      <c r="W3" s="203"/>
      <c r="X3" s="203"/>
      <c r="Y3" s="53"/>
      <c r="Z3" s="53"/>
      <c r="AA3" s="53"/>
      <c r="AB3" s="53"/>
      <c r="AC3" s="176"/>
    </row>
    <row r="4" spans="1:29" s="200" customFormat="1" ht="15.75" x14ac:dyDescent="0.25">
      <c r="A4" s="200" t="s">
        <v>522</v>
      </c>
      <c r="E4" s="201"/>
      <c r="F4" s="201"/>
      <c r="G4" s="201"/>
      <c r="H4" s="201"/>
      <c r="I4" s="201"/>
      <c r="J4" s="201"/>
      <c r="K4" s="201"/>
      <c r="L4" s="201"/>
      <c r="M4" s="201"/>
      <c r="N4" s="201"/>
      <c r="O4" s="201"/>
      <c r="P4" s="201"/>
      <c r="Q4" s="201"/>
      <c r="R4" s="201"/>
      <c r="S4" s="201"/>
      <c r="T4" s="201"/>
      <c r="U4" s="202"/>
      <c r="V4" s="203"/>
      <c r="W4" s="203"/>
      <c r="X4" s="203"/>
      <c r="Y4" s="53"/>
      <c r="Z4" s="53"/>
      <c r="AA4" s="53"/>
      <c r="AB4" s="53"/>
      <c r="AC4" s="176"/>
    </row>
    <row r="5" spans="1:29" s="200" customFormat="1" ht="15.75" x14ac:dyDescent="0.25">
      <c r="A5" s="171" t="s">
        <v>523</v>
      </c>
      <c r="E5" s="201"/>
      <c r="F5" s="201"/>
      <c r="G5" s="201"/>
      <c r="H5" s="201"/>
      <c r="I5" s="201"/>
      <c r="J5" s="201"/>
      <c r="K5" s="201"/>
      <c r="L5" s="201"/>
      <c r="M5" s="201"/>
      <c r="N5" s="201"/>
      <c r="O5" s="201"/>
      <c r="P5" s="201"/>
      <c r="Q5" s="201"/>
      <c r="R5" s="201"/>
      <c r="S5" s="201"/>
      <c r="T5" s="201"/>
      <c r="U5" s="202"/>
      <c r="V5" s="203"/>
      <c r="W5" s="203"/>
      <c r="X5" s="203"/>
      <c r="Y5" s="53"/>
      <c r="Z5" s="53"/>
      <c r="AA5" s="53"/>
      <c r="AB5" s="53"/>
      <c r="AC5" s="176"/>
    </row>
    <row r="6" spans="1:29" s="200" customFormat="1" ht="15.75" x14ac:dyDescent="0.25">
      <c r="A6" s="204" t="s">
        <v>486</v>
      </c>
      <c r="E6" s="201"/>
      <c r="F6" s="201"/>
      <c r="G6" s="201"/>
      <c r="H6" s="201"/>
      <c r="I6" s="201"/>
      <c r="J6" s="201"/>
      <c r="K6" s="201"/>
      <c r="L6" s="201"/>
      <c r="M6" s="201"/>
      <c r="N6" s="201"/>
      <c r="O6" s="201"/>
      <c r="P6" s="201"/>
      <c r="Q6" s="201"/>
      <c r="R6" s="201"/>
      <c r="S6" s="201"/>
      <c r="T6" s="201"/>
      <c r="U6" s="202"/>
      <c r="V6" s="203"/>
      <c r="W6" s="203"/>
      <c r="X6" s="203"/>
      <c r="Y6" s="53"/>
      <c r="Z6" s="53"/>
      <c r="AA6" s="53"/>
      <c r="AB6" s="53"/>
      <c r="AC6" s="176"/>
    </row>
    <row r="7" spans="1:29" s="172" customFormat="1" ht="15.75" x14ac:dyDescent="0.25">
      <c r="A7" s="204" t="s">
        <v>487</v>
      </c>
      <c r="E7" s="173"/>
      <c r="F7" s="173"/>
      <c r="G7" s="173"/>
      <c r="H7" s="173"/>
      <c r="I7" s="173"/>
      <c r="J7" s="173"/>
      <c r="K7" s="173"/>
      <c r="L7" s="173"/>
      <c r="M7" s="173"/>
      <c r="N7" s="173"/>
      <c r="O7" s="173"/>
      <c r="P7" s="173"/>
      <c r="Q7" s="173"/>
      <c r="R7" s="173"/>
      <c r="S7" s="173"/>
      <c r="T7" s="173"/>
      <c r="U7" s="174"/>
      <c r="V7" s="175"/>
      <c r="W7" s="175"/>
      <c r="X7" s="175"/>
      <c r="Y7" s="170"/>
      <c r="Z7" s="170"/>
      <c r="AA7" s="170"/>
      <c r="AB7" s="170"/>
      <c r="AC7" s="176"/>
    </row>
    <row r="8" spans="1:29" s="172" customFormat="1" ht="15.75" x14ac:dyDescent="0.25">
      <c r="A8" s="172" t="s">
        <v>490</v>
      </c>
      <c r="E8" s="197">
        <v>12.64</v>
      </c>
      <c r="F8" s="173"/>
      <c r="G8" s="173"/>
      <c r="H8" s="173"/>
      <c r="I8" s="173"/>
      <c r="J8" s="173"/>
      <c r="K8" s="173"/>
      <c r="L8" s="173"/>
      <c r="M8" s="173"/>
      <c r="N8" s="173"/>
      <c r="O8" s="173"/>
      <c r="P8" s="173"/>
      <c r="Q8" s="173"/>
      <c r="R8" s="173"/>
      <c r="S8" s="173"/>
      <c r="T8" s="173"/>
      <c r="U8" s="174"/>
      <c r="V8" s="175"/>
      <c r="W8" s="175"/>
      <c r="X8" s="175"/>
      <c r="Y8" s="170"/>
      <c r="Z8" s="170"/>
      <c r="AA8" s="170"/>
      <c r="AB8" s="170"/>
      <c r="AC8" s="176"/>
    </row>
    <row r="9" spans="1:29" s="172" customFormat="1" ht="15.75" x14ac:dyDescent="0.25">
      <c r="A9" s="372"/>
      <c r="E9" s="173"/>
      <c r="F9" s="173"/>
      <c r="G9" s="173"/>
      <c r="H9" s="173"/>
      <c r="I9" s="173"/>
      <c r="J9" s="173"/>
      <c r="K9" s="173"/>
      <c r="L9" s="173"/>
      <c r="M9" s="173"/>
      <c r="N9" s="173"/>
      <c r="O9" s="173"/>
      <c r="P9" s="173"/>
      <c r="Q9" s="173"/>
      <c r="R9" s="173"/>
      <c r="S9" s="173"/>
      <c r="T9" s="173"/>
      <c r="U9" s="174"/>
      <c r="V9" s="175"/>
      <c r="W9" s="175"/>
      <c r="X9" s="175"/>
      <c r="Y9" s="170"/>
      <c r="Z9" s="170"/>
      <c r="AA9" s="170"/>
      <c r="AB9" s="170"/>
      <c r="AC9" s="176"/>
    </row>
    <row r="10" spans="1:29" s="25" customFormat="1" ht="18" x14ac:dyDescent="0.25">
      <c r="A10" s="210"/>
      <c r="B10" s="211"/>
      <c r="C10" s="211"/>
      <c r="D10" s="211"/>
      <c r="E10" s="212"/>
      <c r="F10" s="212"/>
      <c r="G10" s="212"/>
      <c r="H10" s="212"/>
      <c r="I10" s="312" t="s">
        <v>476</v>
      </c>
      <c r="J10" s="313"/>
      <c r="K10" s="313"/>
      <c r="L10" s="313"/>
      <c r="M10" s="313"/>
      <c r="N10" s="313"/>
      <c r="O10" s="314"/>
      <c r="P10" s="324" t="s">
        <v>496</v>
      </c>
      <c r="Q10" s="325"/>
      <c r="R10" s="325"/>
      <c r="S10" s="325"/>
      <c r="T10" s="326"/>
      <c r="U10" s="312" t="s">
        <v>484</v>
      </c>
      <c r="V10" s="333"/>
      <c r="W10" s="333"/>
      <c r="X10" s="333"/>
      <c r="Y10" s="334"/>
      <c r="Z10" s="335"/>
      <c r="AA10" s="335"/>
      <c r="AB10" s="335"/>
      <c r="AC10" s="336"/>
    </row>
    <row r="11" spans="1:29" s="55" customFormat="1" ht="63" x14ac:dyDescent="0.2">
      <c r="A11" s="207" t="s">
        <v>19</v>
      </c>
      <c r="B11" s="207" t="s">
        <v>493</v>
      </c>
      <c r="C11" s="207" t="s">
        <v>491</v>
      </c>
      <c r="D11" s="207" t="s">
        <v>492</v>
      </c>
      <c r="E11" s="208" t="s">
        <v>451</v>
      </c>
      <c r="F11" s="169" t="s">
        <v>494</v>
      </c>
      <c r="G11" s="208" t="s">
        <v>467</v>
      </c>
      <c r="H11" s="208" t="s">
        <v>473</v>
      </c>
      <c r="I11" s="169" t="s">
        <v>468</v>
      </c>
      <c r="J11" s="208" t="s">
        <v>469</v>
      </c>
      <c r="K11" s="208" t="s">
        <v>470</v>
      </c>
      <c r="L11" s="208" t="s">
        <v>471</v>
      </c>
      <c r="M11" s="208" t="s">
        <v>472</v>
      </c>
      <c r="N11" s="208" t="s">
        <v>474</v>
      </c>
      <c r="O11" s="315" t="s">
        <v>475</v>
      </c>
      <c r="P11" s="327" t="s">
        <v>461</v>
      </c>
      <c r="Q11" s="206" t="s">
        <v>462</v>
      </c>
      <c r="R11" s="206" t="s">
        <v>463</v>
      </c>
      <c r="S11" s="206" t="s">
        <v>464</v>
      </c>
      <c r="T11" s="328" t="s">
        <v>465</v>
      </c>
      <c r="U11" s="169" t="s">
        <v>477</v>
      </c>
      <c r="V11" s="209" t="s">
        <v>478</v>
      </c>
      <c r="W11" s="209" t="s">
        <v>488</v>
      </c>
      <c r="X11" s="209" t="s">
        <v>489</v>
      </c>
      <c r="Y11" s="207" t="s">
        <v>480</v>
      </c>
      <c r="Z11" s="207" t="s">
        <v>479</v>
      </c>
      <c r="AA11" s="207" t="s">
        <v>481</v>
      </c>
      <c r="AB11" s="207" t="s">
        <v>482</v>
      </c>
      <c r="AC11" s="337" t="s">
        <v>483</v>
      </c>
    </row>
    <row r="12" spans="1:29" ht="15.75" x14ac:dyDescent="0.25">
      <c r="A12" s="179"/>
      <c r="B12" s="180"/>
      <c r="C12" s="179"/>
      <c r="D12" s="179"/>
      <c r="E12" s="181" t="s">
        <v>15</v>
      </c>
      <c r="F12" s="228">
        <f t="shared" ref="F12:H12" si="0">MAX(F17:F309)</f>
        <v>1163.5680674519303</v>
      </c>
      <c r="G12" s="182">
        <f t="shared" si="0"/>
        <v>1053.2026627302489</v>
      </c>
      <c r="H12" s="213">
        <f t="shared" si="0"/>
        <v>487.69775785851891</v>
      </c>
      <c r="I12" s="228">
        <f t="shared" ref="I12:M12" si="1">MAX(I17:I309)</f>
        <v>473.70289858307643</v>
      </c>
      <c r="J12" s="182">
        <f t="shared" si="1"/>
        <v>458.36344173021166</v>
      </c>
      <c r="K12" s="182">
        <f t="shared" si="1"/>
        <v>442.68542402381786</v>
      </c>
      <c r="L12" s="182">
        <f t="shared" si="1"/>
        <v>426.62868057585109</v>
      </c>
      <c r="M12" s="182">
        <f t="shared" si="1"/>
        <v>410.38288035929082</v>
      </c>
      <c r="N12" s="213">
        <f t="shared" ref="N12:O12" si="2">MAX(N17:N309)</f>
        <v>1104.4245370158533</v>
      </c>
      <c r="O12" s="316">
        <f t="shared" si="2"/>
        <v>60.856469563923042</v>
      </c>
      <c r="P12" s="228">
        <f>MAX(P17:P309)</f>
        <v>4.1764877877086555</v>
      </c>
      <c r="Q12" s="182">
        <f>MAX(Q17:Q309)</f>
        <v>18.837030934843909</v>
      </c>
      <c r="R12" s="182">
        <f>MAX(R17:R309)</f>
        <v>33.159013228450107</v>
      </c>
      <c r="S12" s="182">
        <f>MAX(S17:S309)</f>
        <v>47.102269780483326</v>
      </c>
      <c r="T12" s="329">
        <f>MAX(T17:T309)</f>
        <v>60.856469563923042</v>
      </c>
      <c r="U12" s="338">
        <f t="shared" ref="U12:AC12" si="3">MAX(U17:U309)</f>
        <v>23.5</v>
      </c>
      <c r="V12" s="183">
        <f t="shared" si="3"/>
        <v>10.86</v>
      </c>
      <c r="W12" s="183">
        <f t="shared" si="3"/>
        <v>-12.64</v>
      </c>
      <c r="X12" s="182">
        <f t="shared" si="3"/>
        <v>393.11047415876112</v>
      </c>
      <c r="Y12" s="184">
        <f t="shared" si="3"/>
        <v>-1.0624208873208351E-2</v>
      </c>
      <c r="Z12" s="184">
        <f t="shared" si="3"/>
        <v>9.7745140698437288E-2</v>
      </c>
      <c r="AA12" s="184">
        <f t="shared" si="3"/>
        <v>0.23502493047832801</v>
      </c>
      <c r="AB12" s="184">
        <f t="shared" si="3"/>
        <v>0.37562091693314442</v>
      </c>
      <c r="AC12" s="339">
        <f t="shared" si="3"/>
        <v>0.51787232143474637</v>
      </c>
    </row>
    <row r="13" spans="1:29" ht="15.75" x14ac:dyDescent="0.25">
      <c r="A13" s="179"/>
      <c r="B13" s="180"/>
      <c r="C13" s="179"/>
      <c r="D13" s="179"/>
      <c r="E13" s="181" t="s">
        <v>16</v>
      </c>
      <c r="F13" s="228">
        <f t="shared" ref="F13:G13" si="4">MIN(F17:F309)</f>
        <v>-1896.8807785978381</v>
      </c>
      <c r="G13" s="182">
        <f t="shared" si="4"/>
        <v>-1961.6975660981768</v>
      </c>
      <c r="H13" s="213">
        <f t="shared" ref="H13:I13" si="5">MIN(H17:H309)</f>
        <v>-469.52641079536778</v>
      </c>
      <c r="I13" s="228">
        <f t="shared" si="5"/>
        <v>-483.52127007081026</v>
      </c>
      <c r="J13" s="182">
        <f t="shared" ref="J13:M13" si="6">MIN(J17:J309)</f>
        <v>-468.86072692367503</v>
      </c>
      <c r="K13" s="182">
        <f t="shared" si="6"/>
        <v>-454.53874463006883</v>
      </c>
      <c r="L13" s="182">
        <f t="shared" si="6"/>
        <v>-440.5954880780356</v>
      </c>
      <c r="M13" s="182">
        <f t="shared" si="6"/>
        <v>-426.84128829459587</v>
      </c>
      <c r="N13" s="213">
        <f t="shared" ref="N13:O13" si="7">MIN(N17:N309)</f>
        <v>-1956.0243090339152</v>
      </c>
      <c r="O13" s="316">
        <f t="shared" si="7"/>
        <v>-59.143530436077071</v>
      </c>
      <c r="P13" s="228">
        <f>MIN(P17:P309)</f>
        <v>4.1764877877086235</v>
      </c>
      <c r="Q13" s="182">
        <f>MIN(Q17:Q309)</f>
        <v>-11.162969065156119</v>
      </c>
      <c r="R13" s="182">
        <f>MIN(R17:R309)</f>
        <v>-26.840986771549922</v>
      </c>
      <c r="S13" s="182">
        <f>MIN(S17:S309)</f>
        <v>-42.897730219516689</v>
      </c>
      <c r="T13" s="329">
        <f>MIN(T17:T309)</f>
        <v>-59.143530436076986</v>
      </c>
      <c r="U13" s="338">
        <f t="shared" ref="U13:AC13" si="8">MIN(U17:U309)</f>
        <v>17</v>
      </c>
      <c r="V13" s="183">
        <f t="shared" si="8"/>
        <v>4.3599999999999994</v>
      </c>
      <c r="W13" s="183">
        <f t="shared" si="8"/>
        <v>-12.64</v>
      </c>
      <c r="X13" s="182">
        <f t="shared" si="8"/>
        <v>106.17212476571139</v>
      </c>
      <c r="Y13" s="184">
        <f t="shared" si="8"/>
        <v>-3.9336952113606577E-2</v>
      </c>
      <c r="Z13" s="184">
        <f t="shared" si="8"/>
        <v>-0.17741974154149531</v>
      </c>
      <c r="AA13" s="184">
        <f t="shared" si="8"/>
        <v>-0.31231373867313694</v>
      </c>
      <c r="AB13" s="184">
        <f t="shared" si="8"/>
        <v>-0.44364064376052825</v>
      </c>
      <c r="AC13" s="339">
        <f t="shared" si="8"/>
        <v>-0.57318688590074063</v>
      </c>
    </row>
    <row r="14" spans="1:29" ht="15.75" x14ac:dyDescent="0.25">
      <c r="A14" s="179"/>
      <c r="B14" s="180"/>
      <c r="C14" s="179"/>
      <c r="D14" s="179"/>
      <c r="E14" s="181" t="s">
        <v>17</v>
      </c>
      <c r="F14" s="228">
        <f t="shared" ref="F14:G14" si="9">F12-F13</f>
        <v>3060.4488460497687</v>
      </c>
      <c r="G14" s="182">
        <f t="shared" si="9"/>
        <v>3014.9002288284255</v>
      </c>
      <c r="H14" s="213">
        <f>H12-H13</f>
        <v>957.22416865388664</v>
      </c>
      <c r="I14" s="228">
        <f>I12-I13</f>
        <v>957.22416865388664</v>
      </c>
      <c r="J14" s="182">
        <f t="shared" ref="J14:M14" si="10">J12-J13</f>
        <v>927.22416865388664</v>
      </c>
      <c r="K14" s="182">
        <f t="shared" si="10"/>
        <v>897.22416865388664</v>
      </c>
      <c r="L14" s="182">
        <f t="shared" si="10"/>
        <v>867.22416865388664</v>
      </c>
      <c r="M14" s="182">
        <f t="shared" si="10"/>
        <v>837.22416865388664</v>
      </c>
      <c r="N14" s="213">
        <f t="shared" ref="N14" si="11">N12-N13</f>
        <v>3060.4488460497687</v>
      </c>
      <c r="O14" s="316">
        <f t="shared" ref="O14" si="12">O12-O13</f>
        <v>120.00000000000011</v>
      </c>
      <c r="P14" s="228">
        <f>P12-P13</f>
        <v>3.1974423109204508E-14</v>
      </c>
      <c r="Q14" s="182">
        <f>Q12-Q13</f>
        <v>30.000000000000028</v>
      </c>
      <c r="R14" s="182">
        <f>R12-R13</f>
        <v>60.000000000000028</v>
      </c>
      <c r="S14" s="182">
        <f>S12-S13</f>
        <v>90.000000000000014</v>
      </c>
      <c r="T14" s="329">
        <f>T12-T13</f>
        <v>120.00000000000003</v>
      </c>
      <c r="U14" s="338">
        <f t="shared" ref="U14:X14" si="13">U12-U13</f>
        <v>6.5</v>
      </c>
      <c r="V14" s="183">
        <f t="shared" si="13"/>
        <v>6.5</v>
      </c>
      <c r="W14" s="183">
        <f t="shared" si="13"/>
        <v>0</v>
      </c>
      <c r="X14" s="182">
        <f t="shared" si="13"/>
        <v>286.93834939304975</v>
      </c>
      <c r="Y14" s="184">
        <f t="shared" ref="Y14:AC14" si="14">Y12-Y13</f>
        <v>2.8712743240398228E-2</v>
      </c>
      <c r="Z14" s="184">
        <f t="shared" si="14"/>
        <v>0.27516488223993263</v>
      </c>
      <c r="AA14" s="184">
        <f t="shared" si="14"/>
        <v>0.54733866915146501</v>
      </c>
      <c r="AB14" s="184">
        <f t="shared" si="14"/>
        <v>0.81926156069367262</v>
      </c>
      <c r="AC14" s="339">
        <f t="shared" si="14"/>
        <v>1.091059207335487</v>
      </c>
    </row>
    <row r="15" spans="1:29" ht="15.75" x14ac:dyDescent="0.25">
      <c r="A15" s="179"/>
      <c r="B15" s="180"/>
      <c r="C15" s="179"/>
      <c r="D15" s="179"/>
      <c r="E15" s="181" t="s">
        <v>18</v>
      </c>
      <c r="F15" s="228">
        <f>MEDIAN(F17:F309)</f>
        <v>122.46997775278177</v>
      </c>
      <c r="G15" s="182">
        <f>MEDIAN(G17:G309)</f>
        <v>82.627101427990496</v>
      </c>
      <c r="H15" s="213">
        <f>MEDIAN(H17:H309)</f>
        <v>-28.644571350056282</v>
      </c>
      <c r="I15" s="228">
        <f>MEDIAN(I17:I309)</f>
        <v>32.821059137764934</v>
      </c>
      <c r="J15" s="182">
        <f t="shared" ref="J15:M15" si="15">MEDIAN(J17:J309)</f>
        <v>17.481602284900184</v>
      </c>
      <c r="K15" s="182">
        <f t="shared" si="15"/>
        <v>3.1590132284500925</v>
      </c>
      <c r="L15" s="182">
        <f t="shared" si="15"/>
        <v>2.1022697804833217</v>
      </c>
      <c r="M15" s="182">
        <f t="shared" si="15"/>
        <v>0.85646956392301532</v>
      </c>
      <c r="N15" s="213">
        <f t="shared" ref="N15:O15" si="16">MEDIAN(N17:N309)</f>
        <v>108.22963239614953</v>
      </c>
      <c r="O15" s="316">
        <f t="shared" si="16"/>
        <v>-27.788101786133268</v>
      </c>
      <c r="P15" s="228">
        <f>MEDIAN(P17:P309)</f>
        <v>4.1764877877086519</v>
      </c>
      <c r="Q15" s="182">
        <f>MEDIAN(Q17:Q309)</f>
        <v>-11.162969065156091</v>
      </c>
      <c r="R15" s="182">
        <f>MEDIAN(R17:R309)</f>
        <v>-25.485558121606189</v>
      </c>
      <c r="S15" s="182">
        <f>MEDIAN(S17:S309)</f>
        <v>-26.54230156957296</v>
      </c>
      <c r="T15" s="329">
        <f>MEDIAN(T17:T309)</f>
        <v>-27.788101786133268</v>
      </c>
      <c r="U15" s="338">
        <f t="shared" ref="U15:AC15" si="17">MEDIAN(U17:U309)</f>
        <v>21.25</v>
      </c>
      <c r="V15" s="183">
        <f t="shared" si="17"/>
        <v>8.61</v>
      </c>
      <c r="W15" s="183">
        <f t="shared" si="17"/>
        <v>-12.64</v>
      </c>
      <c r="X15" s="182">
        <f t="shared" si="17"/>
        <v>154.46566185688181</v>
      </c>
      <c r="Y15" s="184">
        <f t="shared" si="17"/>
        <v>-2.703829276683075E-2</v>
      </c>
      <c r="Z15" s="184">
        <f t="shared" si="17"/>
        <v>5.3566709968701852E-2</v>
      </c>
      <c r="AA15" s="184">
        <f t="shared" si="17"/>
        <v>0.11324549020101357</v>
      </c>
      <c r="AB15" s="184">
        <f t="shared" si="17"/>
        <v>0.13075286262886146</v>
      </c>
      <c r="AC15" s="339">
        <f t="shared" si="17"/>
        <v>0.14000930915876272</v>
      </c>
    </row>
    <row r="16" spans="1:29" s="195" customFormat="1" ht="15.75" x14ac:dyDescent="0.25">
      <c r="A16" s="205"/>
      <c r="B16" s="189" t="s">
        <v>20</v>
      </c>
      <c r="C16" s="189"/>
      <c r="D16" s="189"/>
      <c r="E16" s="190">
        <f>SUM(E17:E309)</f>
        <v>5503664</v>
      </c>
      <c r="F16" s="229">
        <v>103.91980912483181</v>
      </c>
      <c r="G16" s="191">
        <v>108.09629691254047</v>
      </c>
      <c r="H16" s="214">
        <f>G16-F16</f>
        <v>4.1764877877086519</v>
      </c>
      <c r="I16" s="317">
        <v>-6.7010584139534946E-14</v>
      </c>
      <c r="J16" s="196">
        <v>-3.8370309348439005</v>
      </c>
      <c r="K16" s="196">
        <v>-3.1590132284500925</v>
      </c>
      <c r="L16" s="196">
        <v>-2.1022697804833217</v>
      </c>
      <c r="M16" s="196">
        <v>-0.85646956392301532</v>
      </c>
      <c r="N16" s="214">
        <v>107.39593530019977</v>
      </c>
      <c r="O16" s="318">
        <f t="shared" ref="O16:O79" si="18">N16-F16</f>
        <v>3.476126175367952</v>
      </c>
      <c r="P16" s="229">
        <v>4.1764877877087656</v>
      </c>
      <c r="Q16" s="191">
        <v>4.1764877877087656</v>
      </c>
      <c r="R16" s="191">
        <v>4.1764877877087798</v>
      </c>
      <c r="S16" s="191">
        <v>4.1764877877087656</v>
      </c>
      <c r="T16" s="330">
        <v>4.1764877877088225</v>
      </c>
      <c r="U16" s="340">
        <v>19.963097813146291</v>
      </c>
      <c r="V16" s="193">
        <f t="shared" ref="V16:V79" si="19">U16-$E$8</f>
        <v>7.3230978131462905</v>
      </c>
      <c r="W16" s="192">
        <f t="shared" ref="W16:W79" si="20">V16-U16</f>
        <v>-12.64</v>
      </c>
      <c r="X16" s="191">
        <v>192.73587050775404</v>
      </c>
      <c r="Y16" s="194">
        <f t="shared" ref="Y16:Y79" si="21">-P16/$X16</f>
        <v>-2.1669488801985822E-2</v>
      </c>
      <c r="Z16" s="194">
        <f t="shared" ref="Z16:Z79" si="22">-Q16/$X16</f>
        <v>-2.1669488801985822E-2</v>
      </c>
      <c r="AA16" s="194">
        <f t="shared" ref="AA16:AA79" si="23">-R16/$X16</f>
        <v>-2.1669488801985895E-2</v>
      </c>
      <c r="AB16" s="194">
        <f t="shared" ref="AB16:AB79" si="24">-S16/$X16</f>
        <v>-2.1669488801985822E-2</v>
      </c>
      <c r="AC16" s="341">
        <f t="shared" ref="AC16:AC79" si="25">-T16/$X16</f>
        <v>-2.1669488801986117E-2</v>
      </c>
    </row>
    <row r="17" spans="1:29" ht="15.75" x14ac:dyDescent="0.25">
      <c r="A17" s="179">
        <v>5</v>
      </c>
      <c r="B17" s="180" t="s">
        <v>21</v>
      </c>
      <c r="C17" s="179">
        <v>14</v>
      </c>
      <c r="D17" s="179">
        <v>24</v>
      </c>
      <c r="E17" s="185">
        <f>'Tasapainon muutos, pl. tasaus'!D9</f>
        <v>9419</v>
      </c>
      <c r="F17" s="230">
        <v>411.78792849929488</v>
      </c>
      <c r="G17" s="186">
        <v>362.35656669572091</v>
      </c>
      <c r="H17" s="215">
        <f>G17-F17</f>
        <v>-49.431361803573964</v>
      </c>
      <c r="I17" s="230">
        <f t="shared" ref="I17:I80" si="26">H17*(-1)+$H$16</f>
        <v>53.607849591282616</v>
      </c>
      <c r="J17" s="186">
        <f>IF($H17&lt;-15,-$H17-15,IF($H17&gt;15,15-$H17,0))-$J$16</f>
        <v>38.268392738417866</v>
      </c>
      <c r="K17" s="186">
        <f t="shared" ref="K17:K80" si="27">IF($H17&lt;-30,-$H17-30,IF($H17&gt;30,30-$H17,0))-$K$16</f>
        <v>22.590375032024056</v>
      </c>
      <c r="L17" s="186">
        <f t="shared" ref="L17:L80" si="28">IF($H17&lt;-45,-$H17-45,IF($H17&gt;45,45-$H17,0))-$L$16</f>
        <v>6.5336315840572858</v>
      </c>
      <c r="M17" s="186">
        <f t="shared" ref="M17:M80" si="29">IF($H17&lt;-60,-$H17-60,IF($H17&gt;60,60-$H17,0))-$M$16</f>
        <v>0.85646956392301532</v>
      </c>
      <c r="N17" s="215">
        <f>G17+M17</f>
        <v>363.21303625964396</v>
      </c>
      <c r="O17" s="319">
        <f t="shared" si="18"/>
        <v>-48.574892239650922</v>
      </c>
      <c r="P17" s="230">
        <f>$H17+I17</f>
        <v>4.1764877877086519</v>
      </c>
      <c r="Q17" s="186">
        <f>$H17+J17</f>
        <v>-11.162969065156098</v>
      </c>
      <c r="R17" s="186">
        <f>$H17+K17</f>
        <v>-26.840986771549908</v>
      </c>
      <c r="S17" s="186">
        <f>$H17+L17</f>
        <v>-42.897730219516674</v>
      </c>
      <c r="T17" s="331">
        <f>$H17+M17</f>
        <v>-48.57489223965095</v>
      </c>
      <c r="U17" s="342">
        <v>21.75</v>
      </c>
      <c r="V17" s="188">
        <f t="shared" si="19"/>
        <v>9.11</v>
      </c>
      <c r="W17" s="187">
        <f t="shared" si="20"/>
        <v>-12.64</v>
      </c>
      <c r="X17" s="186">
        <v>132.18656302219196</v>
      </c>
      <c r="Y17" s="99">
        <f t="shared" si="21"/>
        <v>-3.1595403437545223E-2</v>
      </c>
      <c r="Z17" s="99">
        <f t="shared" si="22"/>
        <v>8.4448591520471086E-2</v>
      </c>
      <c r="AA17" s="99">
        <f t="shared" si="23"/>
        <v>0.20305382149200554</v>
      </c>
      <c r="AB17" s="99">
        <f t="shared" si="24"/>
        <v>0.32452413648363676</v>
      </c>
      <c r="AC17" s="343">
        <f t="shared" si="25"/>
        <v>0.3674722386986945</v>
      </c>
    </row>
    <row r="18" spans="1:29" ht="15.75" x14ac:dyDescent="0.25">
      <c r="A18" s="179">
        <v>9</v>
      </c>
      <c r="B18" s="180" t="s">
        <v>22</v>
      </c>
      <c r="C18" s="179">
        <v>17</v>
      </c>
      <c r="D18" s="179">
        <v>25</v>
      </c>
      <c r="E18" s="185">
        <f>'Tasapainon muutos, pl. tasaus'!D10</f>
        <v>2517</v>
      </c>
      <c r="F18" s="230">
        <v>171.3149282141253</v>
      </c>
      <c r="G18" s="186">
        <v>155.48648514446015</v>
      </c>
      <c r="H18" s="215">
        <f t="shared" ref="H18:H81" si="30">G18-F18</f>
        <v>-15.828443069665155</v>
      </c>
      <c r="I18" s="230">
        <f t="shared" si="26"/>
        <v>20.004930857373807</v>
      </c>
      <c r="J18" s="186">
        <f t="shared" ref="J18:J80" si="31">IF($H18&lt;-15,-$H18-15,IF($H18&gt;15,15-$H18,0))-$J$16</f>
        <v>4.6654740045090559</v>
      </c>
      <c r="K18" s="186">
        <f t="shared" si="27"/>
        <v>3.1590132284500925</v>
      </c>
      <c r="L18" s="186">
        <f t="shared" si="28"/>
        <v>2.1022697804833217</v>
      </c>
      <c r="M18" s="186">
        <f t="shared" si="29"/>
        <v>0.85646956392301532</v>
      </c>
      <c r="N18" s="215">
        <f t="shared" ref="N18:N80" si="32">G18+M18</f>
        <v>156.34295470838316</v>
      </c>
      <c r="O18" s="319">
        <f t="shared" si="18"/>
        <v>-14.971973505742142</v>
      </c>
      <c r="P18" s="230">
        <f t="shared" ref="P18:P81" si="33">$H18+I18</f>
        <v>4.1764877877086519</v>
      </c>
      <c r="Q18" s="186">
        <f t="shared" ref="Q18:Q81" si="34">$H18+J18</f>
        <v>-11.1629690651561</v>
      </c>
      <c r="R18" s="186">
        <f t="shared" ref="R18:R81" si="35">$H18+K18</f>
        <v>-12.669429841215063</v>
      </c>
      <c r="S18" s="186">
        <f t="shared" ref="S18:S81" si="36">$H18+L18</f>
        <v>-13.726173289181833</v>
      </c>
      <c r="T18" s="331">
        <f t="shared" ref="T18:T81" si="37">$H18+M18</f>
        <v>-14.97197350574214</v>
      </c>
      <c r="U18" s="342">
        <v>22</v>
      </c>
      <c r="V18" s="188">
        <f t="shared" si="19"/>
        <v>9.36</v>
      </c>
      <c r="W18" s="187">
        <f t="shared" si="20"/>
        <v>-12.64</v>
      </c>
      <c r="X18" s="186">
        <v>130.05175268758896</v>
      </c>
      <c r="Y18" s="99">
        <f t="shared" si="21"/>
        <v>-3.2114044612235514E-2</v>
      </c>
      <c r="Z18" s="99">
        <f t="shared" si="22"/>
        <v>8.5834822172461189E-2</v>
      </c>
      <c r="AA18" s="99">
        <f t="shared" si="23"/>
        <v>9.7418370605505317E-2</v>
      </c>
      <c r="AB18" s="99">
        <f t="shared" si="24"/>
        <v>0.10554393159279385</v>
      </c>
      <c r="AC18" s="343">
        <f t="shared" si="25"/>
        <v>0.11512319669930092</v>
      </c>
    </row>
    <row r="19" spans="1:29" ht="15.75" x14ac:dyDescent="0.25">
      <c r="A19" s="179">
        <v>10</v>
      </c>
      <c r="B19" s="180" t="s">
        <v>23</v>
      </c>
      <c r="C19" s="179">
        <v>14</v>
      </c>
      <c r="D19" s="179">
        <v>23</v>
      </c>
      <c r="E19" s="185">
        <f>'Tasapainon muutos, pl. tasaus'!D11</f>
        <v>11332</v>
      </c>
      <c r="F19" s="230">
        <v>-46.611191642108714</v>
      </c>
      <c r="G19" s="186">
        <v>9.2084241206861286</v>
      </c>
      <c r="H19" s="215">
        <f t="shared" si="30"/>
        <v>55.819615762794839</v>
      </c>
      <c r="I19" s="230">
        <f t="shared" si="26"/>
        <v>-51.643127975086188</v>
      </c>
      <c r="J19" s="186">
        <f t="shared" si="31"/>
        <v>-36.982584827950937</v>
      </c>
      <c r="K19" s="186">
        <f t="shared" si="27"/>
        <v>-22.660602534344747</v>
      </c>
      <c r="L19" s="186">
        <f t="shared" si="28"/>
        <v>-8.7173459823115174</v>
      </c>
      <c r="M19" s="186">
        <f t="shared" si="29"/>
        <v>0.85646956392301532</v>
      </c>
      <c r="N19" s="215">
        <f t="shared" si="32"/>
        <v>10.064893684609144</v>
      </c>
      <c r="O19" s="319">
        <f t="shared" si="18"/>
        <v>56.67608532671786</v>
      </c>
      <c r="P19" s="230">
        <f t="shared" si="33"/>
        <v>4.1764877877086519</v>
      </c>
      <c r="Q19" s="186">
        <f t="shared" si="34"/>
        <v>18.837030934843902</v>
      </c>
      <c r="R19" s="186">
        <f t="shared" si="35"/>
        <v>33.159013228450092</v>
      </c>
      <c r="S19" s="186">
        <f t="shared" si="36"/>
        <v>47.102269780483326</v>
      </c>
      <c r="T19" s="331">
        <f t="shared" si="37"/>
        <v>56.676085326717853</v>
      </c>
      <c r="U19" s="342">
        <v>21.25</v>
      </c>
      <c r="V19" s="188">
        <f t="shared" si="19"/>
        <v>8.61</v>
      </c>
      <c r="W19" s="187">
        <f t="shared" si="20"/>
        <v>-12.64</v>
      </c>
      <c r="X19" s="186">
        <v>130.34078428847877</v>
      </c>
      <c r="Y19" s="99">
        <f t="shared" si="21"/>
        <v>-3.2042831493671049E-2</v>
      </c>
      <c r="Z19" s="99">
        <f t="shared" si="22"/>
        <v>-0.14452138705221038</v>
      </c>
      <c r="AA19" s="99">
        <f t="shared" si="23"/>
        <v>-0.25440243749846086</v>
      </c>
      <c r="AB19" s="99">
        <f t="shared" si="24"/>
        <v>-0.36137782995254575</v>
      </c>
      <c r="AC19" s="343">
        <f t="shared" si="25"/>
        <v>-0.4348300160698636</v>
      </c>
    </row>
    <row r="20" spans="1:29" ht="15.75" x14ac:dyDescent="0.25">
      <c r="A20" s="179">
        <v>16</v>
      </c>
      <c r="B20" s="180" t="s">
        <v>24</v>
      </c>
      <c r="C20" s="179">
        <v>7</v>
      </c>
      <c r="D20" s="179">
        <v>24</v>
      </c>
      <c r="E20" s="185">
        <f>'Tasapainon muutos, pl. tasaus'!D12</f>
        <v>8059</v>
      </c>
      <c r="F20" s="230">
        <v>495.64834120487541</v>
      </c>
      <c r="G20" s="186">
        <v>121.1959212112269</v>
      </c>
      <c r="H20" s="215">
        <f t="shared" si="30"/>
        <v>-374.4524199936485</v>
      </c>
      <c r="I20" s="230">
        <f t="shared" si="26"/>
        <v>378.62890778135716</v>
      </c>
      <c r="J20" s="186">
        <f t="shared" si="31"/>
        <v>363.28945092849239</v>
      </c>
      <c r="K20" s="186">
        <f t="shared" si="27"/>
        <v>347.61143322209858</v>
      </c>
      <c r="L20" s="186">
        <f t="shared" si="28"/>
        <v>331.55468977413182</v>
      </c>
      <c r="M20" s="186">
        <f t="shared" si="29"/>
        <v>315.30888955757155</v>
      </c>
      <c r="N20" s="215">
        <f t="shared" si="32"/>
        <v>436.50481076879845</v>
      </c>
      <c r="O20" s="319">
        <f t="shared" si="18"/>
        <v>-59.143530436076958</v>
      </c>
      <c r="P20" s="230">
        <f t="shared" si="33"/>
        <v>4.1764877877086519</v>
      </c>
      <c r="Q20" s="186">
        <f t="shared" si="34"/>
        <v>-11.162969065156119</v>
      </c>
      <c r="R20" s="186">
        <f t="shared" si="35"/>
        <v>-26.840986771549922</v>
      </c>
      <c r="S20" s="186">
        <f t="shared" si="36"/>
        <v>-42.897730219516689</v>
      </c>
      <c r="T20" s="331">
        <f t="shared" si="37"/>
        <v>-59.143530436076958</v>
      </c>
      <c r="U20" s="342">
        <v>20.75</v>
      </c>
      <c r="V20" s="188">
        <f t="shared" si="19"/>
        <v>8.11</v>
      </c>
      <c r="W20" s="187">
        <f t="shared" si="20"/>
        <v>-12.64</v>
      </c>
      <c r="X20" s="186">
        <v>167.09507154146272</v>
      </c>
      <c r="Y20" s="99">
        <f t="shared" si="21"/>
        <v>-2.4994679670562903E-2</v>
      </c>
      <c r="Z20" s="99">
        <f t="shared" si="22"/>
        <v>6.6806094052786938E-2</v>
      </c>
      <c r="AA20" s="99">
        <f t="shared" si="23"/>
        <v>0.16063302480402386</v>
      </c>
      <c r="AB20" s="99">
        <f t="shared" si="24"/>
        <v>0.25672648405355336</v>
      </c>
      <c r="AC20" s="343">
        <f t="shared" si="25"/>
        <v>0.3539513756478519</v>
      </c>
    </row>
    <row r="21" spans="1:29" ht="15.75" x14ac:dyDescent="0.25">
      <c r="A21" s="179">
        <v>18</v>
      </c>
      <c r="B21" s="180" t="s">
        <v>25</v>
      </c>
      <c r="C21" s="179">
        <v>34</v>
      </c>
      <c r="D21" s="179">
        <v>25</v>
      </c>
      <c r="E21" s="185">
        <f>'Tasapainon muutos, pl. tasaus'!D13</f>
        <v>4878</v>
      </c>
      <c r="F21" s="230">
        <v>153.24046664140346</v>
      </c>
      <c r="G21" s="186">
        <v>251.87779290264174</v>
      </c>
      <c r="H21" s="215">
        <f t="shared" si="30"/>
        <v>98.637326261238286</v>
      </c>
      <c r="I21" s="230">
        <f t="shared" si="26"/>
        <v>-94.460838473529634</v>
      </c>
      <c r="J21" s="186">
        <f t="shared" si="31"/>
        <v>-79.800295326394391</v>
      </c>
      <c r="K21" s="186">
        <f t="shared" si="27"/>
        <v>-65.478313032788193</v>
      </c>
      <c r="L21" s="186">
        <f t="shared" si="28"/>
        <v>-51.535056480754967</v>
      </c>
      <c r="M21" s="186">
        <f t="shared" si="29"/>
        <v>-37.780856697315272</v>
      </c>
      <c r="N21" s="215">
        <f t="shared" si="32"/>
        <v>214.09693620532647</v>
      </c>
      <c r="O21" s="319">
        <f t="shared" si="18"/>
        <v>60.856469563923014</v>
      </c>
      <c r="P21" s="230">
        <f t="shared" si="33"/>
        <v>4.1764877877086519</v>
      </c>
      <c r="Q21" s="186">
        <f t="shared" si="34"/>
        <v>18.837030934843895</v>
      </c>
      <c r="R21" s="186">
        <f t="shared" si="35"/>
        <v>33.159013228450092</v>
      </c>
      <c r="S21" s="186">
        <f t="shared" si="36"/>
        <v>47.102269780483319</v>
      </c>
      <c r="T21" s="331">
        <f t="shared" si="37"/>
        <v>60.856469563923014</v>
      </c>
      <c r="U21" s="342">
        <v>21.499999999999996</v>
      </c>
      <c r="V21" s="188">
        <f t="shared" si="19"/>
        <v>8.8599999999999959</v>
      </c>
      <c r="W21" s="187">
        <f t="shared" si="20"/>
        <v>-12.64</v>
      </c>
      <c r="X21" s="186">
        <v>184.43287542698835</v>
      </c>
      <c r="Y21" s="99">
        <f t="shared" si="21"/>
        <v>-2.2645028865051788E-2</v>
      </c>
      <c r="Z21" s="99">
        <f t="shared" si="22"/>
        <v>-0.10213488723869586</v>
      </c>
      <c r="AA21" s="99">
        <f t="shared" si="23"/>
        <v>-0.17978905957889699</v>
      </c>
      <c r="AB21" s="99">
        <f t="shared" si="24"/>
        <v>-0.25538977078481728</v>
      </c>
      <c r="AC21" s="343">
        <f t="shared" si="25"/>
        <v>-0.32996541111790201</v>
      </c>
    </row>
    <row r="22" spans="1:29" ht="15.75" x14ac:dyDescent="0.25">
      <c r="A22" s="179">
        <v>19</v>
      </c>
      <c r="B22" s="180" t="s">
        <v>26</v>
      </c>
      <c r="C22" s="179">
        <v>2</v>
      </c>
      <c r="D22" s="179">
        <v>25</v>
      </c>
      <c r="E22" s="185">
        <f>'Tasapainon muutos, pl. tasaus'!D14</f>
        <v>3959</v>
      </c>
      <c r="F22" s="230">
        <v>579.44679570702885</v>
      </c>
      <c r="G22" s="186">
        <v>655.01257305168485</v>
      </c>
      <c r="H22" s="215">
        <f t="shared" si="30"/>
        <v>75.565777344655999</v>
      </c>
      <c r="I22" s="230">
        <f t="shared" si="26"/>
        <v>-71.389289556947347</v>
      </c>
      <c r="J22" s="186">
        <f t="shared" si="31"/>
        <v>-56.728746409812096</v>
      </c>
      <c r="K22" s="186">
        <f t="shared" si="27"/>
        <v>-42.406764116205906</v>
      </c>
      <c r="L22" s="186">
        <f t="shared" si="28"/>
        <v>-28.463507564172676</v>
      </c>
      <c r="M22" s="186">
        <f t="shared" si="29"/>
        <v>-14.709307780732983</v>
      </c>
      <c r="N22" s="215">
        <f t="shared" si="32"/>
        <v>640.3032652709519</v>
      </c>
      <c r="O22" s="319">
        <f t="shared" si="18"/>
        <v>60.856469563923042</v>
      </c>
      <c r="P22" s="230">
        <f t="shared" si="33"/>
        <v>4.1764877877086519</v>
      </c>
      <c r="Q22" s="186">
        <f t="shared" si="34"/>
        <v>18.837030934843902</v>
      </c>
      <c r="R22" s="186">
        <f t="shared" si="35"/>
        <v>33.159013228450092</v>
      </c>
      <c r="S22" s="186">
        <f t="shared" si="36"/>
        <v>47.102269780483326</v>
      </c>
      <c r="T22" s="331">
        <f t="shared" si="37"/>
        <v>60.856469563923014</v>
      </c>
      <c r="U22" s="342">
        <v>21.5</v>
      </c>
      <c r="V22" s="188">
        <f t="shared" si="19"/>
        <v>8.86</v>
      </c>
      <c r="W22" s="187">
        <f t="shared" si="20"/>
        <v>-12.64</v>
      </c>
      <c r="X22" s="186">
        <v>174.10702642541122</v>
      </c>
      <c r="Y22" s="99">
        <f t="shared" si="21"/>
        <v>-2.39880484633852E-2</v>
      </c>
      <c r="Z22" s="99">
        <f t="shared" si="22"/>
        <v>-0.10819225002911545</v>
      </c>
      <c r="AA22" s="99">
        <f t="shared" si="23"/>
        <v>-0.19045189564854045</v>
      </c>
      <c r="AB22" s="99">
        <f t="shared" si="24"/>
        <v>-0.27053629452836758</v>
      </c>
      <c r="AC22" s="343">
        <f t="shared" si="25"/>
        <v>-0.34953482816498732</v>
      </c>
    </row>
    <row r="23" spans="1:29" ht="15.75" x14ac:dyDescent="0.25">
      <c r="A23" s="179">
        <v>20</v>
      </c>
      <c r="B23" s="180" t="s">
        <v>27</v>
      </c>
      <c r="C23" s="179">
        <v>6</v>
      </c>
      <c r="D23" s="179">
        <v>23</v>
      </c>
      <c r="E23" s="185">
        <f>'Tasapainon muutos, pl. tasaus'!D15</f>
        <v>16391</v>
      </c>
      <c r="F23" s="230">
        <v>-17.97572937042392</v>
      </c>
      <c r="G23" s="186">
        <v>96.65574768474211</v>
      </c>
      <c r="H23" s="215">
        <f t="shared" si="30"/>
        <v>114.63147705516603</v>
      </c>
      <c r="I23" s="230">
        <f t="shared" si="26"/>
        <v>-110.45498926745738</v>
      </c>
      <c r="J23" s="186">
        <f t="shared" si="31"/>
        <v>-95.794446120322135</v>
      </c>
      <c r="K23" s="186">
        <f t="shared" si="27"/>
        <v>-81.472463826715938</v>
      </c>
      <c r="L23" s="186">
        <f t="shared" si="28"/>
        <v>-67.529207274682705</v>
      </c>
      <c r="M23" s="186">
        <f t="shared" si="29"/>
        <v>-53.775007491243016</v>
      </c>
      <c r="N23" s="215">
        <f t="shared" si="32"/>
        <v>42.880740193499093</v>
      </c>
      <c r="O23" s="319">
        <f t="shared" si="18"/>
        <v>60.856469563923014</v>
      </c>
      <c r="P23" s="230">
        <f t="shared" si="33"/>
        <v>4.1764877877086519</v>
      </c>
      <c r="Q23" s="186">
        <f t="shared" si="34"/>
        <v>18.837030934843895</v>
      </c>
      <c r="R23" s="186">
        <f t="shared" si="35"/>
        <v>33.159013228450092</v>
      </c>
      <c r="S23" s="186">
        <f t="shared" si="36"/>
        <v>47.102269780483326</v>
      </c>
      <c r="T23" s="331">
        <f t="shared" si="37"/>
        <v>60.856469563923014</v>
      </c>
      <c r="U23" s="342">
        <v>22</v>
      </c>
      <c r="V23" s="188">
        <f t="shared" si="19"/>
        <v>9.36</v>
      </c>
      <c r="W23" s="187">
        <f t="shared" si="20"/>
        <v>-12.64</v>
      </c>
      <c r="X23" s="186">
        <v>171.27679196306048</v>
      </c>
      <c r="Y23" s="99">
        <f t="shared" si="21"/>
        <v>-2.4384434924548337E-2</v>
      </c>
      <c r="Z23" s="99">
        <f t="shared" si="22"/>
        <v>-0.10998005461771204</v>
      </c>
      <c r="AA23" s="99">
        <f t="shared" si="23"/>
        <v>-0.19359898587779217</v>
      </c>
      <c r="AB23" s="99">
        <f t="shared" si="24"/>
        <v>-0.27500672590038905</v>
      </c>
      <c r="AC23" s="343">
        <f t="shared" si="25"/>
        <v>-0.35531065748270213</v>
      </c>
    </row>
    <row r="24" spans="1:29" ht="15.75" x14ac:dyDescent="0.25">
      <c r="A24" s="179">
        <v>46</v>
      </c>
      <c r="B24" s="180" t="s">
        <v>28</v>
      </c>
      <c r="C24" s="179">
        <v>10</v>
      </c>
      <c r="D24" s="179">
        <v>26</v>
      </c>
      <c r="E24" s="185">
        <f>'Tasapainon muutos, pl. tasaus'!D16</f>
        <v>1369</v>
      </c>
      <c r="F24" s="230">
        <v>189.77357223683288</v>
      </c>
      <c r="G24" s="186">
        <v>10.590771848997449</v>
      </c>
      <c r="H24" s="215">
        <f t="shared" si="30"/>
        <v>-179.18280038783541</v>
      </c>
      <c r="I24" s="230">
        <f t="shared" si="26"/>
        <v>183.35928817554407</v>
      </c>
      <c r="J24" s="186">
        <f t="shared" si="31"/>
        <v>168.01983132267932</v>
      </c>
      <c r="K24" s="186">
        <f t="shared" si="27"/>
        <v>152.34181361628549</v>
      </c>
      <c r="L24" s="186">
        <f t="shared" si="28"/>
        <v>136.28507016831873</v>
      </c>
      <c r="M24" s="186">
        <f t="shared" si="29"/>
        <v>120.03926995175843</v>
      </c>
      <c r="N24" s="215">
        <f t="shared" si="32"/>
        <v>130.63004180075586</v>
      </c>
      <c r="O24" s="319">
        <f t="shared" si="18"/>
        <v>-59.143530436077015</v>
      </c>
      <c r="P24" s="230">
        <f t="shared" si="33"/>
        <v>4.1764877877086519</v>
      </c>
      <c r="Q24" s="186">
        <f t="shared" si="34"/>
        <v>-11.162969065156091</v>
      </c>
      <c r="R24" s="186">
        <f t="shared" si="35"/>
        <v>-26.840986771549922</v>
      </c>
      <c r="S24" s="186">
        <f t="shared" si="36"/>
        <v>-42.897730219516689</v>
      </c>
      <c r="T24" s="331">
        <f t="shared" si="37"/>
        <v>-59.143530436076986</v>
      </c>
      <c r="U24" s="342">
        <v>21</v>
      </c>
      <c r="V24" s="188">
        <f t="shared" si="19"/>
        <v>8.36</v>
      </c>
      <c r="W24" s="187">
        <f t="shared" si="20"/>
        <v>-12.64</v>
      </c>
      <c r="X24" s="186">
        <v>125.99462616004692</v>
      </c>
      <c r="Y24" s="99">
        <f t="shared" si="21"/>
        <v>-3.3148142226346967E-2</v>
      </c>
      <c r="Z24" s="99">
        <f t="shared" si="22"/>
        <v>8.8598771275975929E-2</v>
      </c>
      <c r="AA24" s="99">
        <f t="shared" si="23"/>
        <v>0.21303279028309255</v>
      </c>
      <c r="AB24" s="99">
        <f t="shared" si="24"/>
        <v>0.34047269734365559</v>
      </c>
      <c r="AC24" s="343">
        <f t="shared" si="25"/>
        <v>0.46941311894484183</v>
      </c>
    </row>
    <row r="25" spans="1:29" ht="15.75" x14ac:dyDescent="0.25">
      <c r="A25" s="179">
        <v>47</v>
      </c>
      <c r="B25" s="180" t="s">
        <v>29</v>
      </c>
      <c r="C25" s="179">
        <v>19</v>
      </c>
      <c r="D25" s="179">
        <v>26</v>
      </c>
      <c r="E25" s="185">
        <f>'Tasapainon muutos, pl. tasaus'!D17</f>
        <v>1808</v>
      </c>
      <c r="F25" s="230">
        <v>252.10064736824992</v>
      </c>
      <c r="G25" s="186">
        <v>-109.70128771229246</v>
      </c>
      <c r="H25" s="215">
        <f t="shared" si="30"/>
        <v>-361.80193508054236</v>
      </c>
      <c r="I25" s="230">
        <f t="shared" si="26"/>
        <v>365.97842286825102</v>
      </c>
      <c r="J25" s="186">
        <f t="shared" si="31"/>
        <v>350.63896601538625</v>
      </c>
      <c r="K25" s="186">
        <f t="shared" si="27"/>
        <v>334.96094830899244</v>
      </c>
      <c r="L25" s="186">
        <f t="shared" si="28"/>
        <v>318.90420486102568</v>
      </c>
      <c r="M25" s="186">
        <f t="shared" si="29"/>
        <v>302.65840464446541</v>
      </c>
      <c r="N25" s="215">
        <f t="shared" si="32"/>
        <v>192.95711693217294</v>
      </c>
      <c r="O25" s="319">
        <f t="shared" si="18"/>
        <v>-59.143530436076986</v>
      </c>
      <c r="P25" s="230">
        <f t="shared" si="33"/>
        <v>4.1764877877086519</v>
      </c>
      <c r="Q25" s="186">
        <f t="shared" si="34"/>
        <v>-11.162969065156119</v>
      </c>
      <c r="R25" s="186">
        <f t="shared" si="35"/>
        <v>-26.840986771549922</v>
      </c>
      <c r="S25" s="186">
        <f t="shared" si="36"/>
        <v>-42.897730219516689</v>
      </c>
      <c r="T25" s="331">
        <f t="shared" si="37"/>
        <v>-59.143530436076958</v>
      </c>
      <c r="U25" s="342">
        <v>21.25</v>
      </c>
      <c r="V25" s="188">
        <f t="shared" si="19"/>
        <v>8.61</v>
      </c>
      <c r="W25" s="187">
        <f t="shared" si="20"/>
        <v>-12.64</v>
      </c>
      <c r="X25" s="186">
        <v>141.24994450719643</v>
      </c>
      <c r="Y25" s="99">
        <f t="shared" si="21"/>
        <v>-2.956806675060936E-2</v>
      </c>
      <c r="Z25" s="99">
        <f t="shared" si="22"/>
        <v>7.9029900536260994E-2</v>
      </c>
      <c r="AA25" s="99">
        <f t="shared" si="23"/>
        <v>0.19002475976323249</v>
      </c>
      <c r="AB25" s="99">
        <f t="shared" si="24"/>
        <v>0.30370086423171039</v>
      </c>
      <c r="AC25" s="343">
        <f t="shared" si="25"/>
        <v>0.41871542422491853</v>
      </c>
    </row>
    <row r="26" spans="1:29" ht="15.75" x14ac:dyDescent="0.25">
      <c r="A26" s="179">
        <v>49</v>
      </c>
      <c r="B26" s="180" t="s">
        <v>30</v>
      </c>
      <c r="C26" s="179">
        <v>33</v>
      </c>
      <c r="D26" s="179">
        <v>20</v>
      </c>
      <c r="E26" s="185">
        <f>'Tasapainon muutos, pl. tasaus'!D18</f>
        <v>292796</v>
      </c>
      <c r="F26" s="230">
        <v>232.81464807472244</v>
      </c>
      <c r="G26" s="186">
        <v>131.05964402982508</v>
      </c>
      <c r="H26" s="215">
        <f t="shared" si="30"/>
        <v>-101.75500404489736</v>
      </c>
      <c r="I26" s="230">
        <f t="shared" si="26"/>
        <v>105.93149183260601</v>
      </c>
      <c r="J26" s="186">
        <f t="shared" si="31"/>
        <v>90.592034979741257</v>
      </c>
      <c r="K26" s="186">
        <f t="shared" si="27"/>
        <v>74.914017273347454</v>
      </c>
      <c r="L26" s="186">
        <f t="shared" si="28"/>
        <v>58.85727382538068</v>
      </c>
      <c r="M26" s="186">
        <f t="shared" si="29"/>
        <v>42.611473608820376</v>
      </c>
      <c r="N26" s="215">
        <f t="shared" si="32"/>
        <v>173.67111763864546</v>
      </c>
      <c r="O26" s="319">
        <f t="shared" si="18"/>
        <v>-59.143530436076986</v>
      </c>
      <c r="P26" s="230">
        <f t="shared" si="33"/>
        <v>4.1764877877086519</v>
      </c>
      <c r="Q26" s="186">
        <f t="shared" si="34"/>
        <v>-11.162969065156105</v>
      </c>
      <c r="R26" s="186">
        <f t="shared" si="35"/>
        <v>-26.840986771549908</v>
      </c>
      <c r="S26" s="186">
        <f t="shared" si="36"/>
        <v>-42.897730219516681</v>
      </c>
      <c r="T26" s="331">
        <f t="shared" si="37"/>
        <v>-59.143530436076986</v>
      </c>
      <c r="U26" s="342">
        <v>18</v>
      </c>
      <c r="V26" s="188">
        <f t="shared" si="19"/>
        <v>5.3599999999999994</v>
      </c>
      <c r="W26" s="187">
        <f t="shared" si="20"/>
        <v>-12.64</v>
      </c>
      <c r="X26" s="186">
        <v>271.05958317915179</v>
      </c>
      <c r="Y26" s="99">
        <f t="shared" si="21"/>
        <v>-1.5408006382671518E-2</v>
      </c>
      <c r="Z26" s="99">
        <f t="shared" si="22"/>
        <v>4.1182713166714152E-2</v>
      </c>
      <c r="AA26" s="99">
        <f t="shared" si="23"/>
        <v>9.9022460142314375E-2</v>
      </c>
      <c r="AB26" s="99">
        <f t="shared" si="24"/>
        <v>0.15825941188422851</v>
      </c>
      <c r="AC26" s="343">
        <f t="shared" si="25"/>
        <v>0.21819383672920051</v>
      </c>
    </row>
    <row r="27" spans="1:29" ht="14.25" customHeight="1" x14ac:dyDescent="0.25">
      <c r="A27" s="179">
        <v>50</v>
      </c>
      <c r="B27" s="180" t="s">
        <v>31</v>
      </c>
      <c r="C27" s="179">
        <v>4</v>
      </c>
      <c r="D27" s="179">
        <v>23</v>
      </c>
      <c r="E27" s="185">
        <f>'Tasapainon muutos, pl. tasaus'!D19</f>
        <v>11483</v>
      </c>
      <c r="F27" s="230">
        <v>154.55376204607052</v>
      </c>
      <c r="G27" s="186">
        <v>122.32742253900533</v>
      </c>
      <c r="H27" s="215">
        <f t="shared" si="30"/>
        <v>-32.226339507065191</v>
      </c>
      <c r="I27" s="230">
        <f t="shared" si="26"/>
        <v>36.402827294773843</v>
      </c>
      <c r="J27" s="186">
        <f t="shared" si="31"/>
        <v>21.063370441909093</v>
      </c>
      <c r="K27" s="186">
        <f t="shared" si="27"/>
        <v>5.3853527355152835</v>
      </c>
      <c r="L27" s="186">
        <f t="shared" si="28"/>
        <v>2.1022697804833217</v>
      </c>
      <c r="M27" s="186">
        <f t="shared" si="29"/>
        <v>0.85646956392301532</v>
      </c>
      <c r="N27" s="215">
        <f t="shared" si="32"/>
        <v>123.18389210292834</v>
      </c>
      <c r="O27" s="319">
        <f t="shared" si="18"/>
        <v>-31.369869943142177</v>
      </c>
      <c r="P27" s="230">
        <f t="shared" si="33"/>
        <v>4.1764877877086519</v>
      </c>
      <c r="Q27" s="186">
        <f t="shared" si="34"/>
        <v>-11.162969065156098</v>
      </c>
      <c r="R27" s="186">
        <f t="shared" si="35"/>
        <v>-26.840986771549908</v>
      </c>
      <c r="S27" s="186">
        <f t="shared" si="36"/>
        <v>-30.124069726581869</v>
      </c>
      <c r="T27" s="331">
        <f t="shared" si="37"/>
        <v>-31.369869943142177</v>
      </c>
      <c r="U27" s="342">
        <v>21</v>
      </c>
      <c r="V27" s="188">
        <f t="shared" si="19"/>
        <v>8.36</v>
      </c>
      <c r="W27" s="187">
        <f t="shared" si="20"/>
        <v>-12.64</v>
      </c>
      <c r="X27" s="186">
        <v>177.67699998771926</v>
      </c>
      <c r="Y27" s="99">
        <f t="shared" si="21"/>
        <v>-2.3506068810241754E-2</v>
      </c>
      <c r="Z27" s="99">
        <f t="shared" si="22"/>
        <v>6.28273162307314E-2</v>
      </c>
      <c r="AA27" s="99">
        <f t="shared" si="23"/>
        <v>0.15106618624473125</v>
      </c>
      <c r="AB27" s="99">
        <f t="shared" si="24"/>
        <v>0.1695440024801409</v>
      </c>
      <c r="AC27" s="343">
        <f t="shared" si="25"/>
        <v>0.17655560340004847</v>
      </c>
    </row>
    <row r="28" spans="1:29" ht="15.75" x14ac:dyDescent="0.25">
      <c r="A28" s="179">
        <v>51</v>
      </c>
      <c r="B28" s="180" t="s">
        <v>32</v>
      </c>
      <c r="C28" s="179">
        <v>4</v>
      </c>
      <c r="D28" s="179">
        <v>24</v>
      </c>
      <c r="E28" s="185">
        <f>'Tasapainon muutos, pl. tasaus'!D20</f>
        <v>9452</v>
      </c>
      <c r="F28" s="230">
        <v>216.76607956053863</v>
      </c>
      <c r="G28" s="186">
        <v>704.46383741905754</v>
      </c>
      <c r="H28" s="215">
        <f t="shared" si="30"/>
        <v>487.69775785851891</v>
      </c>
      <c r="I28" s="230">
        <f t="shared" si="26"/>
        <v>-483.52127007081026</v>
      </c>
      <c r="J28" s="186">
        <f t="shared" si="31"/>
        <v>-468.86072692367503</v>
      </c>
      <c r="K28" s="186">
        <f t="shared" si="27"/>
        <v>-454.53874463006883</v>
      </c>
      <c r="L28" s="186">
        <f t="shared" si="28"/>
        <v>-440.5954880780356</v>
      </c>
      <c r="M28" s="186">
        <f t="shared" si="29"/>
        <v>-426.84128829459587</v>
      </c>
      <c r="N28" s="215">
        <f t="shared" si="32"/>
        <v>277.62254912446167</v>
      </c>
      <c r="O28" s="319">
        <f t="shared" si="18"/>
        <v>60.856469563923042</v>
      </c>
      <c r="P28" s="230">
        <f t="shared" si="33"/>
        <v>4.1764877877086519</v>
      </c>
      <c r="Q28" s="186">
        <f t="shared" si="34"/>
        <v>18.837030934843881</v>
      </c>
      <c r="R28" s="186">
        <f t="shared" si="35"/>
        <v>33.159013228450078</v>
      </c>
      <c r="S28" s="186">
        <f t="shared" si="36"/>
        <v>47.102269780483311</v>
      </c>
      <c r="T28" s="331">
        <f t="shared" si="37"/>
        <v>60.856469563923042</v>
      </c>
      <c r="U28" s="342">
        <v>18</v>
      </c>
      <c r="V28" s="188">
        <f t="shared" si="19"/>
        <v>5.3599999999999994</v>
      </c>
      <c r="W28" s="187">
        <f t="shared" si="20"/>
        <v>-12.64</v>
      </c>
      <c r="X28" s="186">
        <v>184.00780449530725</v>
      </c>
      <c r="Y28" s="99">
        <f t="shared" si="21"/>
        <v>-2.2697340469681897E-2</v>
      </c>
      <c r="Z28" s="99">
        <f t="shared" si="22"/>
        <v>-0.10237082599028717</v>
      </c>
      <c r="AA28" s="99">
        <f t="shared" si="23"/>
        <v>-0.18020438491398733</v>
      </c>
      <c r="AB28" s="99">
        <f t="shared" si="24"/>
        <v>-0.25597973906419041</v>
      </c>
      <c r="AC28" s="343">
        <f t="shared" si="25"/>
        <v>-0.33072765435596002</v>
      </c>
    </row>
    <row r="29" spans="1:29" ht="15.75" x14ac:dyDescent="0.25">
      <c r="A29" s="179">
        <v>52</v>
      </c>
      <c r="B29" s="180" t="s">
        <v>33</v>
      </c>
      <c r="C29" s="179">
        <v>14</v>
      </c>
      <c r="D29" s="179">
        <v>25</v>
      </c>
      <c r="E29" s="185">
        <f>'Tasapainon muutos, pl. tasaus'!D21</f>
        <v>2408</v>
      </c>
      <c r="F29" s="230">
        <v>298.10764342026346</v>
      </c>
      <c r="G29" s="186">
        <v>149.26129400792016</v>
      </c>
      <c r="H29" s="215">
        <f t="shared" si="30"/>
        <v>-148.8463494123433</v>
      </c>
      <c r="I29" s="230">
        <f t="shared" si="26"/>
        <v>153.02283720005195</v>
      </c>
      <c r="J29" s="186">
        <f t="shared" si="31"/>
        <v>137.68338034718721</v>
      </c>
      <c r="K29" s="186">
        <f t="shared" si="27"/>
        <v>122.00536264079339</v>
      </c>
      <c r="L29" s="186">
        <f t="shared" si="28"/>
        <v>105.94861919282663</v>
      </c>
      <c r="M29" s="186">
        <f t="shared" si="29"/>
        <v>89.702818976266315</v>
      </c>
      <c r="N29" s="215">
        <f t="shared" si="32"/>
        <v>238.96411298418647</v>
      </c>
      <c r="O29" s="319">
        <f t="shared" si="18"/>
        <v>-59.143530436076986</v>
      </c>
      <c r="P29" s="230">
        <f t="shared" si="33"/>
        <v>4.1764877877086519</v>
      </c>
      <c r="Q29" s="186">
        <f t="shared" si="34"/>
        <v>-11.162969065156091</v>
      </c>
      <c r="R29" s="186">
        <f t="shared" si="35"/>
        <v>-26.840986771549908</v>
      </c>
      <c r="S29" s="186">
        <f t="shared" si="36"/>
        <v>-42.897730219516674</v>
      </c>
      <c r="T29" s="331">
        <f t="shared" si="37"/>
        <v>-59.143530436076986</v>
      </c>
      <c r="U29" s="342">
        <v>22.499999999999996</v>
      </c>
      <c r="V29" s="188">
        <f t="shared" si="19"/>
        <v>9.8599999999999959</v>
      </c>
      <c r="W29" s="187">
        <f t="shared" si="20"/>
        <v>-12.64</v>
      </c>
      <c r="X29" s="186">
        <v>136.55617531774706</v>
      </c>
      <c r="Y29" s="99">
        <f t="shared" si="21"/>
        <v>-3.058439340433013E-2</v>
      </c>
      <c r="Z29" s="99">
        <f t="shared" si="22"/>
        <v>8.1746351193429573E-2</v>
      </c>
      <c r="AA29" s="99">
        <f t="shared" si="23"/>
        <v>0.19655637476001869</v>
      </c>
      <c r="AB29" s="99">
        <f t="shared" si="24"/>
        <v>0.31413980451414719</v>
      </c>
      <c r="AC29" s="343">
        <f t="shared" si="25"/>
        <v>0.43310769577764086</v>
      </c>
    </row>
    <row r="30" spans="1:29" ht="15.75" x14ac:dyDescent="0.25">
      <c r="A30" s="179">
        <v>61</v>
      </c>
      <c r="B30" s="180" t="s">
        <v>34</v>
      </c>
      <c r="C30" s="179">
        <v>5</v>
      </c>
      <c r="D30" s="179">
        <v>23</v>
      </c>
      <c r="E30" s="185">
        <f>'Tasapainon muutos, pl. tasaus'!D22</f>
        <v>16800</v>
      </c>
      <c r="F30" s="230">
        <v>175.9705066683232</v>
      </c>
      <c r="G30" s="186">
        <v>53.145592762645158</v>
      </c>
      <c r="H30" s="215">
        <f t="shared" si="30"/>
        <v>-122.82491390567805</v>
      </c>
      <c r="I30" s="230">
        <f t="shared" si="26"/>
        <v>127.0014016933867</v>
      </c>
      <c r="J30" s="186">
        <f t="shared" si="31"/>
        <v>111.66194484052194</v>
      </c>
      <c r="K30" s="186">
        <f t="shared" si="27"/>
        <v>95.983927134128137</v>
      </c>
      <c r="L30" s="186">
        <f t="shared" si="28"/>
        <v>79.927183686161371</v>
      </c>
      <c r="M30" s="186">
        <f t="shared" si="29"/>
        <v>63.681383469601059</v>
      </c>
      <c r="N30" s="215">
        <f t="shared" si="32"/>
        <v>116.82697623224621</v>
      </c>
      <c r="O30" s="319">
        <f t="shared" si="18"/>
        <v>-59.143530436076986</v>
      </c>
      <c r="P30" s="230">
        <f t="shared" si="33"/>
        <v>4.1764877877086519</v>
      </c>
      <c r="Q30" s="186">
        <f t="shared" si="34"/>
        <v>-11.162969065156105</v>
      </c>
      <c r="R30" s="186">
        <f t="shared" si="35"/>
        <v>-26.840986771549908</v>
      </c>
      <c r="S30" s="186">
        <f t="shared" si="36"/>
        <v>-42.897730219516674</v>
      </c>
      <c r="T30" s="331">
        <f t="shared" si="37"/>
        <v>-59.143530436076986</v>
      </c>
      <c r="U30" s="342">
        <v>20.5</v>
      </c>
      <c r="V30" s="188">
        <f t="shared" si="19"/>
        <v>7.8599999999999994</v>
      </c>
      <c r="W30" s="187">
        <f t="shared" si="20"/>
        <v>-12.64</v>
      </c>
      <c r="X30" s="186">
        <v>161.88324395017113</v>
      </c>
      <c r="Y30" s="99">
        <f t="shared" si="21"/>
        <v>-2.5799382850236224E-2</v>
      </c>
      <c r="Z30" s="99">
        <f t="shared" si="22"/>
        <v>6.8956914828023519E-2</v>
      </c>
      <c r="AA30" s="99">
        <f t="shared" si="23"/>
        <v>0.16580460161653149</v>
      </c>
      <c r="AB30" s="99">
        <f t="shared" si="24"/>
        <v>0.26499178774006354</v>
      </c>
      <c r="AC30" s="343">
        <f t="shared" si="25"/>
        <v>0.36534683264860818</v>
      </c>
    </row>
    <row r="31" spans="1:29" ht="15.75" x14ac:dyDescent="0.25">
      <c r="A31" s="179">
        <v>69</v>
      </c>
      <c r="B31" s="180" t="s">
        <v>35</v>
      </c>
      <c r="C31" s="179">
        <v>17</v>
      </c>
      <c r="D31" s="179">
        <v>24</v>
      </c>
      <c r="E31" s="185">
        <f>'Tasapainon muutos, pl. tasaus'!D23</f>
        <v>6896</v>
      </c>
      <c r="F31" s="230">
        <v>154.66020508624155</v>
      </c>
      <c r="G31" s="186">
        <v>409.73691963667011</v>
      </c>
      <c r="H31" s="215">
        <f t="shared" si="30"/>
        <v>255.07671455042856</v>
      </c>
      <c r="I31" s="230">
        <f t="shared" si="26"/>
        <v>-250.90022676271991</v>
      </c>
      <c r="J31" s="186">
        <f t="shared" si="31"/>
        <v>-236.23968361558465</v>
      </c>
      <c r="K31" s="186">
        <f t="shared" si="27"/>
        <v>-221.91770132197848</v>
      </c>
      <c r="L31" s="186">
        <f t="shared" si="28"/>
        <v>-207.97444476994525</v>
      </c>
      <c r="M31" s="186">
        <f t="shared" si="29"/>
        <v>-194.22024498650555</v>
      </c>
      <c r="N31" s="215">
        <f t="shared" si="32"/>
        <v>215.51667465016456</v>
      </c>
      <c r="O31" s="319">
        <f t="shared" si="18"/>
        <v>60.856469563923014</v>
      </c>
      <c r="P31" s="230">
        <f t="shared" si="33"/>
        <v>4.1764877877086519</v>
      </c>
      <c r="Q31" s="186">
        <f t="shared" si="34"/>
        <v>18.837030934843909</v>
      </c>
      <c r="R31" s="186">
        <f t="shared" si="35"/>
        <v>33.159013228450078</v>
      </c>
      <c r="S31" s="186">
        <f t="shared" si="36"/>
        <v>47.102269780483311</v>
      </c>
      <c r="T31" s="331">
        <f t="shared" si="37"/>
        <v>60.856469563923014</v>
      </c>
      <c r="U31" s="342">
        <v>22.5</v>
      </c>
      <c r="V31" s="188">
        <f t="shared" si="19"/>
        <v>9.86</v>
      </c>
      <c r="W31" s="187">
        <f t="shared" si="20"/>
        <v>-12.64</v>
      </c>
      <c r="X31" s="186">
        <v>140.72215147501737</v>
      </c>
      <c r="Y31" s="99">
        <f t="shared" si="21"/>
        <v>-2.967896485330606E-2</v>
      </c>
      <c r="Z31" s="99">
        <f t="shared" si="22"/>
        <v>-0.13385974231774078</v>
      </c>
      <c r="AA31" s="99">
        <f t="shared" si="23"/>
        <v>-0.23563463805012141</v>
      </c>
      <c r="AB31" s="99">
        <f t="shared" si="24"/>
        <v>-0.33471823225247843</v>
      </c>
      <c r="AC31" s="343">
        <f t="shared" si="25"/>
        <v>-0.43245835091376472</v>
      </c>
    </row>
    <row r="32" spans="1:29" ht="15.75" x14ac:dyDescent="0.25">
      <c r="A32" s="179">
        <v>71</v>
      </c>
      <c r="B32" s="180" t="s">
        <v>36</v>
      </c>
      <c r="C32" s="179">
        <v>17</v>
      </c>
      <c r="D32" s="179">
        <v>24</v>
      </c>
      <c r="E32" s="185">
        <f>'Tasapainon muutos, pl. tasaus'!D24</f>
        <v>6667</v>
      </c>
      <c r="F32" s="230">
        <v>-22.718808081995089</v>
      </c>
      <c r="G32" s="186">
        <v>77.020189566928039</v>
      </c>
      <c r="H32" s="215">
        <f t="shared" si="30"/>
        <v>99.738997648923132</v>
      </c>
      <c r="I32" s="230">
        <f t="shared" si="26"/>
        <v>-95.56250986121448</v>
      </c>
      <c r="J32" s="186">
        <f t="shared" si="31"/>
        <v>-80.901966714079236</v>
      </c>
      <c r="K32" s="186">
        <f t="shared" si="27"/>
        <v>-66.579984420473039</v>
      </c>
      <c r="L32" s="186">
        <f t="shared" si="28"/>
        <v>-52.636727868439813</v>
      </c>
      <c r="M32" s="186">
        <f t="shared" si="29"/>
        <v>-38.882528085000118</v>
      </c>
      <c r="N32" s="215">
        <f t="shared" si="32"/>
        <v>38.137661481927921</v>
      </c>
      <c r="O32" s="319">
        <f t="shared" si="18"/>
        <v>60.856469563923014</v>
      </c>
      <c r="P32" s="230">
        <f t="shared" si="33"/>
        <v>4.1764877877086519</v>
      </c>
      <c r="Q32" s="186">
        <f t="shared" si="34"/>
        <v>18.837030934843895</v>
      </c>
      <c r="R32" s="186">
        <f t="shared" si="35"/>
        <v>33.159013228450092</v>
      </c>
      <c r="S32" s="186">
        <f t="shared" si="36"/>
        <v>47.102269780483319</v>
      </c>
      <c r="T32" s="331">
        <f t="shared" si="37"/>
        <v>60.856469563923014</v>
      </c>
      <c r="U32" s="342">
        <v>22</v>
      </c>
      <c r="V32" s="188">
        <f t="shared" si="19"/>
        <v>9.36</v>
      </c>
      <c r="W32" s="187">
        <f t="shared" si="20"/>
        <v>-12.64</v>
      </c>
      <c r="X32" s="186">
        <v>134.34498756399142</v>
      </c>
      <c r="Y32" s="99">
        <f t="shared" si="21"/>
        <v>-3.1087782755715394E-2</v>
      </c>
      <c r="Z32" s="99">
        <f t="shared" si="22"/>
        <v>-0.14021387233276128</v>
      </c>
      <c r="AA32" s="99">
        <f t="shared" si="23"/>
        <v>-0.24681987642193004</v>
      </c>
      <c r="AB32" s="99">
        <f t="shared" si="24"/>
        <v>-0.35060682675672949</v>
      </c>
      <c r="AC32" s="343">
        <f t="shared" si="25"/>
        <v>-0.45298652869304679</v>
      </c>
    </row>
    <row r="33" spans="1:29" ht="15.75" x14ac:dyDescent="0.25">
      <c r="A33" s="179">
        <v>72</v>
      </c>
      <c r="B33" s="180" t="s">
        <v>37</v>
      </c>
      <c r="C33" s="179">
        <v>17</v>
      </c>
      <c r="D33" s="179">
        <v>26</v>
      </c>
      <c r="E33" s="185">
        <f>'Tasapainon muutos, pl. tasaus'!D25</f>
        <v>949</v>
      </c>
      <c r="F33" s="230">
        <v>111.14620128521956</v>
      </c>
      <c r="G33" s="186">
        <v>117.52957230705073</v>
      </c>
      <c r="H33" s="215">
        <f t="shared" si="30"/>
        <v>6.3833710218311666</v>
      </c>
      <c r="I33" s="230">
        <f t="shared" si="26"/>
        <v>-2.2068832341225146</v>
      </c>
      <c r="J33" s="186">
        <f t="shared" si="31"/>
        <v>3.8370309348439005</v>
      </c>
      <c r="K33" s="186">
        <f t="shared" si="27"/>
        <v>3.1590132284500925</v>
      </c>
      <c r="L33" s="186">
        <f t="shared" si="28"/>
        <v>2.1022697804833217</v>
      </c>
      <c r="M33" s="186">
        <f t="shared" si="29"/>
        <v>0.85646956392301532</v>
      </c>
      <c r="N33" s="215">
        <f t="shared" si="32"/>
        <v>118.38604187097374</v>
      </c>
      <c r="O33" s="319">
        <f t="shared" si="18"/>
        <v>7.2398405857541803</v>
      </c>
      <c r="P33" s="230">
        <f t="shared" si="33"/>
        <v>4.1764877877086519</v>
      </c>
      <c r="Q33" s="186">
        <f t="shared" si="34"/>
        <v>10.220401956675067</v>
      </c>
      <c r="R33" s="186">
        <f t="shared" si="35"/>
        <v>9.542384250281259</v>
      </c>
      <c r="S33" s="186">
        <f t="shared" si="36"/>
        <v>8.4856408023144887</v>
      </c>
      <c r="T33" s="331">
        <f t="shared" si="37"/>
        <v>7.2398405857541821</v>
      </c>
      <c r="U33" s="342">
        <v>20.5</v>
      </c>
      <c r="V33" s="188">
        <f t="shared" si="19"/>
        <v>7.8599999999999994</v>
      </c>
      <c r="W33" s="187">
        <f t="shared" si="20"/>
        <v>-12.64</v>
      </c>
      <c r="X33" s="186">
        <v>172.21785441764436</v>
      </c>
      <c r="Y33" s="99">
        <f t="shared" si="21"/>
        <v>-2.4251189296437752E-2</v>
      </c>
      <c r="Z33" s="99">
        <f t="shared" si="22"/>
        <v>-5.9345774520507259E-2</v>
      </c>
      <c r="AA33" s="99">
        <f t="shared" si="23"/>
        <v>-5.5408797668214396E-2</v>
      </c>
      <c r="AB33" s="99">
        <f t="shared" si="24"/>
        <v>-4.9272712350346776E-2</v>
      </c>
      <c r="AC33" s="343">
        <f t="shared" si="25"/>
        <v>-4.2038850212341473E-2</v>
      </c>
    </row>
    <row r="34" spans="1:29" ht="15.75" x14ac:dyDescent="0.25">
      <c r="A34" s="179">
        <v>74</v>
      </c>
      <c r="B34" s="180" t="s">
        <v>38</v>
      </c>
      <c r="C34" s="179">
        <v>16</v>
      </c>
      <c r="D34" s="179">
        <v>26</v>
      </c>
      <c r="E34" s="185">
        <f>'Tasapainon muutos, pl. tasaus'!D26</f>
        <v>1103</v>
      </c>
      <c r="F34" s="230">
        <v>96.886542142552074</v>
      </c>
      <c r="G34" s="186">
        <v>9.4610273089029349</v>
      </c>
      <c r="H34" s="215">
        <f t="shared" si="30"/>
        <v>-87.425514833649146</v>
      </c>
      <c r="I34" s="230">
        <f t="shared" si="26"/>
        <v>91.602002621357798</v>
      </c>
      <c r="J34" s="186">
        <f t="shared" si="31"/>
        <v>76.262545768493041</v>
      </c>
      <c r="K34" s="186">
        <f t="shared" si="27"/>
        <v>60.584528062099238</v>
      </c>
      <c r="L34" s="186">
        <f t="shared" si="28"/>
        <v>44.527784614132464</v>
      </c>
      <c r="M34" s="186">
        <f t="shared" si="29"/>
        <v>28.28198439757216</v>
      </c>
      <c r="N34" s="215">
        <f t="shared" si="32"/>
        <v>37.743011706475095</v>
      </c>
      <c r="O34" s="319">
        <f t="shared" si="18"/>
        <v>-59.143530436076979</v>
      </c>
      <c r="P34" s="230">
        <f t="shared" si="33"/>
        <v>4.1764877877086519</v>
      </c>
      <c r="Q34" s="186">
        <f t="shared" si="34"/>
        <v>-11.162969065156105</v>
      </c>
      <c r="R34" s="186">
        <f t="shared" si="35"/>
        <v>-26.840986771549908</v>
      </c>
      <c r="S34" s="186">
        <f t="shared" si="36"/>
        <v>-42.897730219516681</v>
      </c>
      <c r="T34" s="331">
        <f t="shared" si="37"/>
        <v>-59.143530436076986</v>
      </c>
      <c r="U34" s="342">
        <v>23.5</v>
      </c>
      <c r="V34" s="188">
        <f t="shared" si="19"/>
        <v>10.86</v>
      </c>
      <c r="W34" s="187">
        <f t="shared" si="20"/>
        <v>-12.64</v>
      </c>
      <c r="X34" s="186">
        <v>125.18300609763926</v>
      </c>
      <c r="Y34" s="99">
        <f t="shared" si="21"/>
        <v>-3.3363057158502067E-2</v>
      </c>
      <c r="Z34" s="99">
        <f t="shared" si="22"/>
        <v>8.9173198608517995E-2</v>
      </c>
      <c r="AA34" s="99">
        <f t="shared" si="23"/>
        <v>0.21441398164391964</v>
      </c>
      <c r="AB34" s="99">
        <f t="shared" si="24"/>
        <v>0.34268014131293223</v>
      </c>
      <c r="AC34" s="343">
        <f t="shared" si="25"/>
        <v>0.47245654406115378</v>
      </c>
    </row>
    <row r="35" spans="1:29" ht="15.75" x14ac:dyDescent="0.25">
      <c r="A35" s="179">
        <v>75</v>
      </c>
      <c r="B35" s="180" t="s">
        <v>39</v>
      </c>
      <c r="C35" s="179">
        <v>8</v>
      </c>
      <c r="D35" s="179">
        <v>22</v>
      </c>
      <c r="E35" s="185">
        <f>'Tasapainon muutos, pl. tasaus'!D27</f>
        <v>19877</v>
      </c>
      <c r="F35" s="230">
        <v>579.14472862460536</v>
      </c>
      <c r="G35" s="186">
        <v>515.67141616349215</v>
      </c>
      <c r="H35" s="215">
        <f t="shared" si="30"/>
        <v>-63.47331246111321</v>
      </c>
      <c r="I35" s="230">
        <f t="shared" si="26"/>
        <v>67.649800248821862</v>
      </c>
      <c r="J35" s="186">
        <f t="shared" si="31"/>
        <v>52.310343395957112</v>
      </c>
      <c r="K35" s="186">
        <f t="shared" si="27"/>
        <v>36.632325689563302</v>
      </c>
      <c r="L35" s="186">
        <f t="shared" si="28"/>
        <v>20.575582241596532</v>
      </c>
      <c r="M35" s="186">
        <f t="shared" si="29"/>
        <v>4.3297820250362253</v>
      </c>
      <c r="N35" s="215">
        <f t="shared" si="32"/>
        <v>520.00119818852841</v>
      </c>
      <c r="O35" s="319">
        <f t="shared" si="18"/>
        <v>-59.143530436076958</v>
      </c>
      <c r="P35" s="230">
        <f t="shared" si="33"/>
        <v>4.1764877877086519</v>
      </c>
      <c r="Q35" s="186">
        <f t="shared" si="34"/>
        <v>-11.162969065156098</v>
      </c>
      <c r="R35" s="186">
        <f t="shared" si="35"/>
        <v>-26.840986771549908</v>
      </c>
      <c r="S35" s="186">
        <f t="shared" si="36"/>
        <v>-42.897730219516674</v>
      </c>
      <c r="T35" s="331">
        <f t="shared" si="37"/>
        <v>-59.143530436076986</v>
      </c>
      <c r="U35" s="342">
        <v>21</v>
      </c>
      <c r="V35" s="188">
        <f t="shared" si="19"/>
        <v>8.36</v>
      </c>
      <c r="W35" s="187">
        <f t="shared" si="20"/>
        <v>-12.64</v>
      </c>
      <c r="X35" s="186">
        <v>189.15365409136416</v>
      </c>
      <c r="Y35" s="99">
        <f t="shared" si="21"/>
        <v>-2.2079868389385401E-2</v>
      </c>
      <c r="Z35" s="99">
        <f t="shared" si="22"/>
        <v>5.9015349815892057E-2</v>
      </c>
      <c r="AA35" s="99">
        <f t="shared" si="23"/>
        <v>0.1419004401500237</v>
      </c>
      <c r="AB35" s="99">
        <f t="shared" si="24"/>
        <v>0.22678774261900542</v>
      </c>
      <c r="AC35" s="343">
        <f t="shared" si="25"/>
        <v>0.31267453288272051</v>
      </c>
    </row>
    <row r="36" spans="1:29" ht="15.75" x14ac:dyDescent="0.25">
      <c r="A36" s="179">
        <v>77</v>
      </c>
      <c r="B36" s="180" t="s">
        <v>40</v>
      </c>
      <c r="C36" s="179">
        <v>13</v>
      </c>
      <c r="D36" s="179">
        <v>25</v>
      </c>
      <c r="E36" s="185">
        <f>'Tasapainon muutos, pl. tasaus'!D28</f>
        <v>4782</v>
      </c>
      <c r="F36" s="230">
        <v>295.25480263355837</v>
      </c>
      <c r="G36" s="186">
        <v>294.63944783956453</v>
      </c>
      <c r="H36" s="215">
        <f t="shared" si="30"/>
        <v>-0.61535479399384485</v>
      </c>
      <c r="I36" s="230">
        <f t="shared" si="26"/>
        <v>4.7918425817024968</v>
      </c>
      <c r="J36" s="186">
        <f t="shared" si="31"/>
        <v>3.8370309348439005</v>
      </c>
      <c r="K36" s="186">
        <f t="shared" si="27"/>
        <v>3.1590132284500925</v>
      </c>
      <c r="L36" s="186">
        <f t="shared" si="28"/>
        <v>2.1022697804833217</v>
      </c>
      <c r="M36" s="186">
        <f t="shared" si="29"/>
        <v>0.85646956392301532</v>
      </c>
      <c r="N36" s="215">
        <f t="shared" si="32"/>
        <v>295.49591740348757</v>
      </c>
      <c r="O36" s="319">
        <f t="shared" si="18"/>
        <v>0.24111476992919734</v>
      </c>
      <c r="P36" s="230">
        <f t="shared" si="33"/>
        <v>4.1764877877086519</v>
      </c>
      <c r="Q36" s="186">
        <f t="shared" si="34"/>
        <v>3.2216761408500556</v>
      </c>
      <c r="R36" s="186">
        <f t="shared" si="35"/>
        <v>2.5436584344562476</v>
      </c>
      <c r="S36" s="186">
        <f t="shared" si="36"/>
        <v>1.4869149864894768</v>
      </c>
      <c r="T36" s="331">
        <f t="shared" si="37"/>
        <v>0.24111476992917047</v>
      </c>
      <c r="U36" s="342">
        <v>22</v>
      </c>
      <c r="V36" s="188">
        <f t="shared" si="19"/>
        <v>9.36</v>
      </c>
      <c r="W36" s="187">
        <f t="shared" si="20"/>
        <v>-12.64</v>
      </c>
      <c r="X36" s="186">
        <v>133.25142437216883</v>
      </c>
      <c r="Y36" s="99">
        <f t="shared" si="21"/>
        <v>-3.1342912898580329E-2</v>
      </c>
      <c r="Z36" s="99">
        <f t="shared" si="22"/>
        <v>-2.4177423663794932E-2</v>
      </c>
      <c r="AA36" s="99">
        <f t="shared" si="23"/>
        <v>-1.9089165061019202E-2</v>
      </c>
      <c r="AB36" s="99">
        <f t="shared" si="24"/>
        <v>-1.1158717390791637E-2</v>
      </c>
      <c r="AC36" s="343">
        <f t="shared" si="25"/>
        <v>-1.8094723644810073E-3</v>
      </c>
    </row>
    <row r="37" spans="1:29" ht="15.75" x14ac:dyDescent="0.25">
      <c r="A37" s="179">
        <v>78</v>
      </c>
      <c r="B37" s="180" t="s">
        <v>41</v>
      </c>
      <c r="C37" s="179">
        <v>33</v>
      </c>
      <c r="D37" s="179">
        <v>24</v>
      </c>
      <c r="E37" s="185">
        <f>'Tasapainon muutos, pl. tasaus'!D29</f>
        <v>8042</v>
      </c>
      <c r="F37" s="230">
        <v>436.79609338943266</v>
      </c>
      <c r="G37" s="186">
        <v>510.4301303849773</v>
      </c>
      <c r="H37" s="215">
        <f t="shared" si="30"/>
        <v>73.634036995544648</v>
      </c>
      <c r="I37" s="230">
        <f t="shared" si="26"/>
        <v>-69.457549207835996</v>
      </c>
      <c r="J37" s="186">
        <f t="shared" si="31"/>
        <v>-54.797006060700745</v>
      </c>
      <c r="K37" s="186">
        <f t="shared" si="27"/>
        <v>-40.475023767094555</v>
      </c>
      <c r="L37" s="186">
        <f t="shared" si="28"/>
        <v>-26.531767215061326</v>
      </c>
      <c r="M37" s="186">
        <f t="shared" si="29"/>
        <v>-12.777567431621632</v>
      </c>
      <c r="N37" s="215">
        <f t="shared" si="32"/>
        <v>497.6525629533557</v>
      </c>
      <c r="O37" s="319">
        <f t="shared" si="18"/>
        <v>60.856469563923042</v>
      </c>
      <c r="P37" s="230">
        <f t="shared" si="33"/>
        <v>4.1764877877086519</v>
      </c>
      <c r="Q37" s="186">
        <f t="shared" si="34"/>
        <v>18.837030934843902</v>
      </c>
      <c r="R37" s="186">
        <f t="shared" si="35"/>
        <v>33.159013228450092</v>
      </c>
      <c r="S37" s="186">
        <f t="shared" si="36"/>
        <v>47.102269780483326</v>
      </c>
      <c r="T37" s="331">
        <f t="shared" si="37"/>
        <v>60.856469563923014</v>
      </c>
      <c r="U37" s="342">
        <v>21.75</v>
      </c>
      <c r="V37" s="188">
        <f t="shared" si="19"/>
        <v>9.11</v>
      </c>
      <c r="W37" s="187">
        <f t="shared" si="20"/>
        <v>-12.64</v>
      </c>
      <c r="X37" s="186">
        <v>205.00278845168341</v>
      </c>
      <c r="Y37" s="99">
        <f t="shared" si="21"/>
        <v>-2.0372834044123246E-2</v>
      </c>
      <c r="Z37" s="99">
        <f t="shared" si="22"/>
        <v>-9.1886705918068787E-2</v>
      </c>
      <c r="AA37" s="99">
        <f t="shared" si="23"/>
        <v>-0.16174908389729176</v>
      </c>
      <c r="AB37" s="99">
        <f t="shared" si="24"/>
        <v>-0.22976404436364406</v>
      </c>
      <c r="AC37" s="343">
        <f t="shared" si="25"/>
        <v>-0.29685678923467973</v>
      </c>
    </row>
    <row r="38" spans="1:29" ht="15.75" x14ac:dyDescent="0.25">
      <c r="A38" s="179">
        <v>79</v>
      </c>
      <c r="B38" s="180" t="s">
        <v>42</v>
      </c>
      <c r="C38" s="179">
        <v>4</v>
      </c>
      <c r="D38" s="179">
        <v>24</v>
      </c>
      <c r="E38" s="185">
        <f>'Tasapainon muutos, pl. tasaus'!D30</f>
        <v>6869</v>
      </c>
      <c r="F38" s="230">
        <v>436.67822892841536</v>
      </c>
      <c r="G38" s="186">
        <v>570.45472631081702</v>
      </c>
      <c r="H38" s="215">
        <f t="shared" si="30"/>
        <v>133.77649738240166</v>
      </c>
      <c r="I38" s="230">
        <f t="shared" si="26"/>
        <v>-129.60000959469301</v>
      </c>
      <c r="J38" s="186">
        <f t="shared" si="31"/>
        <v>-114.93946644755776</v>
      </c>
      <c r="K38" s="186">
        <f t="shared" si="27"/>
        <v>-100.61748415395157</v>
      </c>
      <c r="L38" s="186">
        <f t="shared" si="28"/>
        <v>-86.674227601918332</v>
      </c>
      <c r="M38" s="186">
        <f t="shared" si="29"/>
        <v>-72.920027818478644</v>
      </c>
      <c r="N38" s="215">
        <f t="shared" si="32"/>
        <v>497.53469849233841</v>
      </c>
      <c r="O38" s="319">
        <f t="shared" si="18"/>
        <v>60.856469563923042</v>
      </c>
      <c r="P38" s="230">
        <f t="shared" si="33"/>
        <v>4.1764877877086519</v>
      </c>
      <c r="Q38" s="186">
        <f t="shared" si="34"/>
        <v>18.837030934843895</v>
      </c>
      <c r="R38" s="186">
        <f t="shared" si="35"/>
        <v>33.159013228450092</v>
      </c>
      <c r="S38" s="186">
        <f t="shared" si="36"/>
        <v>47.102269780483326</v>
      </c>
      <c r="T38" s="331">
        <f t="shared" si="37"/>
        <v>60.856469563923014</v>
      </c>
      <c r="U38" s="342">
        <v>21.5</v>
      </c>
      <c r="V38" s="188">
        <f t="shared" si="19"/>
        <v>8.86</v>
      </c>
      <c r="W38" s="187">
        <f t="shared" si="20"/>
        <v>-12.64</v>
      </c>
      <c r="X38" s="186">
        <v>179.48369651682486</v>
      </c>
      <c r="Y38" s="99">
        <f t="shared" si="21"/>
        <v>-2.3269454935240574E-2</v>
      </c>
      <c r="Z38" s="99">
        <f t="shared" si="22"/>
        <v>-0.10495120894213422</v>
      </c>
      <c r="AA38" s="99">
        <f t="shared" si="23"/>
        <v>-0.1847466587325482</v>
      </c>
      <c r="AB38" s="99">
        <f t="shared" si="24"/>
        <v>-0.26243202415918565</v>
      </c>
      <c r="AC38" s="343">
        <f t="shared" si="25"/>
        <v>-0.33906405286353297</v>
      </c>
    </row>
    <row r="39" spans="1:29" ht="15.75" x14ac:dyDescent="0.25">
      <c r="A39" s="179">
        <v>81</v>
      </c>
      <c r="B39" s="180" t="s">
        <v>43</v>
      </c>
      <c r="C39" s="179">
        <v>7</v>
      </c>
      <c r="D39" s="179">
        <v>25</v>
      </c>
      <c r="E39" s="185">
        <f>'Tasapainon muutos, pl. tasaus'!D31</f>
        <v>2655</v>
      </c>
      <c r="F39" s="230">
        <v>41.551804118618904</v>
      </c>
      <c r="G39" s="186">
        <v>-110.80734201139803</v>
      </c>
      <c r="H39" s="215">
        <f t="shared" si="30"/>
        <v>-152.35914613001694</v>
      </c>
      <c r="I39" s="230">
        <f t="shared" si="26"/>
        <v>156.53563391772559</v>
      </c>
      <c r="J39" s="186">
        <f t="shared" si="31"/>
        <v>141.19617706486085</v>
      </c>
      <c r="K39" s="186">
        <f t="shared" si="27"/>
        <v>125.51815935846703</v>
      </c>
      <c r="L39" s="186">
        <f t="shared" si="28"/>
        <v>109.46141591050026</v>
      </c>
      <c r="M39" s="186">
        <f t="shared" si="29"/>
        <v>93.215615693939952</v>
      </c>
      <c r="N39" s="215">
        <f t="shared" si="32"/>
        <v>-17.591726317458082</v>
      </c>
      <c r="O39" s="319">
        <f t="shared" si="18"/>
        <v>-59.143530436076986</v>
      </c>
      <c r="P39" s="230">
        <f t="shared" si="33"/>
        <v>4.1764877877086519</v>
      </c>
      <c r="Q39" s="186">
        <f t="shared" si="34"/>
        <v>-11.162969065156091</v>
      </c>
      <c r="R39" s="186">
        <f t="shared" si="35"/>
        <v>-26.840986771549908</v>
      </c>
      <c r="S39" s="186">
        <f t="shared" si="36"/>
        <v>-42.897730219516674</v>
      </c>
      <c r="T39" s="331">
        <f t="shared" si="37"/>
        <v>-59.143530436076986</v>
      </c>
      <c r="U39" s="342">
        <v>21.5</v>
      </c>
      <c r="V39" s="188">
        <f t="shared" si="19"/>
        <v>8.86</v>
      </c>
      <c r="W39" s="187">
        <f t="shared" si="20"/>
        <v>-12.64</v>
      </c>
      <c r="X39" s="186">
        <v>132.61711611863012</v>
      </c>
      <c r="Y39" s="99">
        <f t="shared" si="21"/>
        <v>-3.1492826189740503E-2</v>
      </c>
      <c r="Z39" s="99">
        <f t="shared" si="22"/>
        <v>8.4174421762953047E-2</v>
      </c>
      <c r="AA39" s="99">
        <f t="shared" si="23"/>
        <v>0.2023945894551033</v>
      </c>
      <c r="AB39" s="99">
        <f t="shared" si="24"/>
        <v>0.32347054041759832</v>
      </c>
      <c r="AC39" s="343">
        <f t="shared" si="25"/>
        <v>0.44597207485021212</v>
      </c>
    </row>
    <row r="40" spans="1:29" ht="15.75" x14ac:dyDescent="0.25">
      <c r="A40" s="179">
        <v>82</v>
      </c>
      <c r="B40" s="180" t="s">
        <v>44</v>
      </c>
      <c r="C40" s="179">
        <v>5</v>
      </c>
      <c r="D40" s="179">
        <v>24</v>
      </c>
      <c r="E40" s="185">
        <f>'Tasapainon muutos, pl. tasaus'!D32</f>
        <v>9389</v>
      </c>
      <c r="F40" s="230">
        <v>156.84245490043281</v>
      </c>
      <c r="G40" s="186">
        <v>199.73602844429453</v>
      </c>
      <c r="H40" s="215">
        <f t="shared" si="30"/>
        <v>42.89357354386172</v>
      </c>
      <c r="I40" s="230">
        <f t="shared" si="26"/>
        <v>-38.717085756153068</v>
      </c>
      <c r="J40" s="186">
        <f t="shared" si="31"/>
        <v>-24.056542609017818</v>
      </c>
      <c r="K40" s="186">
        <f t="shared" si="27"/>
        <v>-9.7345603154116276</v>
      </c>
      <c r="L40" s="186">
        <f t="shared" si="28"/>
        <v>2.1022697804833217</v>
      </c>
      <c r="M40" s="186">
        <f t="shared" si="29"/>
        <v>0.85646956392301532</v>
      </c>
      <c r="N40" s="215">
        <f t="shared" si="32"/>
        <v>200.59249800821755</v>
      </c>
      <c r="O40" s="319">
        <f t="shared" si="18"/>
        <v>43.750043107784734</v>
      </c>
      <c r="P40" s="230">
        <f t="shared" si="33"/>
        <v>4.1764877877086519</v>
      </c>
      <c r="Q40" s="186">
        <f t="shared" si="34"/>
        <v>18.837030934843902</v>
      </c>
      <c r="R40" s="186">
        <f t="shared" si="35"/>
        <v>33.159013228450092</v>
      </c>
      <c r="S40" s="186">
        <f t="shared" si="36"/>
        <v>44.995843324345039</v>
      </c>
      <c r="T40" s="331">
        <f t="shared" si="37"/>
        <v>43.750043107784734</v>
      </c>
      <c r="U40" s="342">
        <v>20.75</v>
      </c>
      <c r="V40" s="188">
        <f t="shared" si="19"/>
        <v>8.11</v>
      </c>
      <c r="W40" s="187">
        <f t="shared" si="20"/>
        <v>-12.64</v>
      </c>
      <c r="X40" s="186">
        <v>192.61542810546339</v>
      </c>
      <c r="Y40" s="99">
        <f t="shared" si="21"/>
        <v>-2.1683038730531415E-2</v>
      </c>
      <c r="Z40" s="99">
        <f t="shared" si="22"/>
        <v>-9.7796065040698599E-2</v>
      </c>
      <c r="AA40" s="99">
        <f t="shared" si="23"/>
        <v>-0.17215138763596041</v>
      </c>
      <c r="AB40" s="99">
        <f t="shared" si="24"/>
        <v>-0.23360456515304842</v>
      </c>
      <c r="AC40" s="343">
        <f t="shared" si="25"/>
        <v>-0.22713675398748495</v>
      </c>
    </row>
    <row r="41" spans="1:29" ht="15.75" x14ac:dyDescent="0.25">
      <c r="A41" s="179">
        <v>86</v>
      </c>
      <c r="B41" s="180" t="s">
        <v>45</v>
      </c>
      <c r="C41" s="179">
        <v>5</v>
      </c>
      <c r="D41" s="179">
        <v>24</v>
      </c>
      <c r="E41" s="185">
        <f>'Tasapainon muutos, pl. tasaus'!D33</f>
        <v>8175</v>
      </c>
      <c r="F41" s="230">
        <v>230.36237462249827</v>
      </c>
      <c r="G41" s="186">
        <v>225.53423813296521</v>
      </c>
      <c r="H41" s="215">
        <f t="shared" si="30"/>
        <v>-4.8281364895330512</v>
      </c>
      <c r="I41" s="230">
        <f t="shared" si="26"/>
        <v>9.0046242772417031</v>
      </c>
      <c r="J41" s="186">
        <f t="shared" si="31"/>
        <v>3.8370309348439005</v>
      </c>
      <c r="K41" s="186">
        <f t="shared" si="27"/>
        <v>3.1590132284500925</v>
      </c>
      <c r="L41" s="186">
        <f t="shared" si="28"/>
        <v>2.1022697804833217</v>
      </c>
      <c r="M41" s="186">
        <f t="shared" si="29"/>
        <v>0.85646956392301532</v>
      </c>
      <c r="N41" s="215">
        <f t="shared" si="32"/>
        <v>226.39070769688823</v>
      </c>
      <c r="O41" s="319">
        <f t="shared" si="18"/>
        <v>-3.9716669256100374</v>
      </c>
      <c r="P41" s="230">
        <f t="shared" si="33"/>
        <v>4.1764877877086519</v>
      </c>
      <c r="Q41" s="186">
        <f t="shared" si="34"/>
        <v>-0.99110555468915074</v>
      </c>
      <c r="R41" s="186">
        <f t="shared" si="35"/>
        <v>-1.6691232610829587</v>
      </c>
      <c r="S41" s="186">
        <f t="shared" si="36"/>
        <v>-2.7258667090497295</v>
      </c>
      <c r="T41" s="331">
        <f t="shared" si="37"/>
        <v>-3.9716669256100356</v>
      </c>
      <c r="U41" s="342">
        <v>21.5</v>
      </c>
      <c r="V41" s="188">
        <f t="shared" si="19"/>
        <v>8.86</v>
      </c>
      <c r="W41" s="187">
        <f t="shared" si="20"/>
        <v>-12.64</v>
      </c>
      <c r="X41" s="186">
        <v>182.71034758844254</v>
      </c>
      <c r="Y41" s="99">
        <f t="shared" si="21"/>
        <v>-2.2858518101647126E-2</v>
      </c>
      <c r="Z41" s="99">
        <f t="shared" si="22"/>
        <v>5.424463188705814E-3</v>
      </c>
      <c r="AA41" s="99">
        <f t="shared" si="23"/>
        <v>9.1353515721106331E-3</v>
      </c>
      <c r="AB41" s="99">
        <f t="shared" si="24"/>
        <v>1.4919060387262685E-2</v>
      </c>
      <c r="AC41" s="343">
        <f t="shared" si="25"/>
        <v>2.1737504076979084E-2</v>
      </c>
    </row>
    <row r="42" spans="1:29" ht="15.75" x14ac:dyDescent="0.25">
      <c r="A42" s="179">
        <v>90</v>
      </c>
      <c r="B42" s="180" t="s">
        <v>46</v>
      </c>
      <c r="C42" s="179">
        <v>12</v>
      </c>
      <c r="D42" s="179">
        <v>25</v>
      </c>
      <c r="E42" s="185">
        <f>'Tasapainon muutos, pl. tasaus'!D34</f>
        <v>3196</v>
      </c>
      <c r="F42" s="230">
        <v>-173.55769961752995</v>
      </c>
      <c r="G42" s="186">
        <v>35.206507751990337</v>
      </c>
      <c r="H42" s="215">
        <f t="shared" si="30"/>
        <v>208.76420736952028</v>
      </c>
      <c r="I42" s="230">
        <f t="shared" si="26"/>
        <v>-204.58771958181163</v>
      </c>
      <c r="J42" s="186">
        <f t="shared" si="31"/>
        <v>-189.92717643467637</v>
      </c>
      <c r="K42" s="186">
        <f t="shared" si="27"/>
        <v>-175.60519414107017</v>
      </c>
      <c r="L42" s="186">
        <f t="shared" si="28"/>
        <v>-161.66193758903697</v>
      </c>
      <c r="M42" s="186">
        <f t="shared" si="29"/>
        <v>-147.90773780559726</v>
      </c>
      <c r="N42" s="215">
        <f t="shared" si="32"/>
        <v>-112.70123005360693</v>
      </c>
      <c r="O42" s="319">
        <f t="shared" si="18"/>
        <v>60.856469563923014</v>
      </c>
      <c r="P42" s="230">
        <f t="shared" si="33"/>
        <v>4.1764877877086519</v>
      </c>
      <c r="Q42" s="186">
        <f t="shared" si="34"/>
        <v>18.837030934843909</v>
      </c>
      <c r="R42" s="186">
        <f t="shared" si="35"/>
        <v>33.159013228450107</v>
      </c>
      <c r="S42" s="186">
        <f t="shared" si="36"/>
        <v>47.102269780483311</v>
      </c>
      <c r="T42" s="331">
        <f t="shared" si="37"/>
        <v>60.856469563923014</v>
      </c>
      <c r="U42" s="342">
        <v>21.5</v>
      </c>
      <c r="V42" s="188">
        <f t="shared" si="19"/>
        <v>8.86</v>
      </c>
      <c r="W42" s="187">
        <f t="shared" si="20"/>
        <v>-12.64</v>
      </c>
      <c r="X42" s="186">
        <v>134.74840099582079</v>
      </c>
      <c r="Y42" s="99">
        <f t="shared" si="21"/>
        <v>-3.0994711305243505E-2</v>
      </c>
      <c r="Z42" s="99">
        <f t="shared" si="22"/>
        <v>-0.13979409622402969</v>
      </c>
      <c r="AA42" s="99">
        <f t="shared" si="23"/>
        <v>-0.24608094035548914</v>
      </c>
      <c r="AB42" s="99">
        <f t="shared" si="24"/>
        <v>-0.34955717049246604</v>
      </c>
      <c r="AC42" s="343">
        <f t="shared" si="25"/>
        <v>-0.45163036528953299</v>
      </c>
    </row>
    <row r="43" spans="1:29" ht="15.75" x14ac:dyDescent="0.25">
      <c r="A43" s="179">
        <v>91</v>
      </c>
      <c r="B43" s="180" t="s">
        <v>47</v>
      </c>
      <c r="C43" s="179">
        <v>31</v>
      </c>
      <c r="D43" s="179">
        <v>20</v>
      </c>
      <c r="E43" s="185">
        <f>'Tasapainon muutos, pl. tasaus'!D35</f>
        <v>656920</v>
      </c>
      <c r="F43" s="230">
        <v>215.82043615271473</v>
      </c>
      <c r="G43" s="186">
        <v>348.29987614943218</v>
      </c>
      <c r="H43" s="215">
        <f t="shared" si="30"/>
        <v>132.47943999671745</v>
      </c>
      <c r="I43" s="230">
        <f t="shared" si="26"/>
        <v>-128.30295220900879</v>
      </c>
      <c r="J43" s="186">
        <f t="shared" si="31"/>
        <v>-113.64240906187355</v>
      </c>
      <c r="K43" s="186">
        <f t="shared" si="27"/>
        <v>-99.320426768267353</v>
      </c>
      <c r="L43" s="186">
        <f t="shared" si="28"/>
        <v>-85.37717021623412</v>
      </c>
      <c r="M43" s="186">
        <f t="shared" si="29"/>
        <v>-71.622970432794432</v>
      </c>
      <c r="N43" s="215">
        <f t="shared" si="32"/>
        <v>276.67690571663775</v>
      </c>
      <c r="O43" s="319">
        <f t="shared" si="18"/>
        <v>60.856469563923014</v>
      </c>
      <c r="P43" s="230">
        <f t="shared" si="33"/>
        <v>4.1764877877086519</v>
      </c>
      <c r="Q43" s="186">
        <f t="shared" si="34"/>
        <v>18.837030934843895</v>
      </c>
      <c r="R43" s="186">
        <f t="shared" si="35"/>
        <v>33.159013228450092</v>
      </c>
      <c r="S43" s="186">
        <f t="shared" si="36"/>
        <v>47.102269780483326</v>
      </c>
      <c r="T43" s="331">
        <f t="shared" si="37"/>
        <v>60.856469563923014</v>
      </c>
      <c r="U43" s="342">
        <v>18</v>
      </c>
      <c r="V43" s="188">
        <f t="shared" si="19"/>
        <v>5.3599999999999994</v>
      </c>
      <c r="W43" s="187">
        <f t="shared" si="20"/>
        <v>-12.64</v>
      </c>
      <c r="X43" s="186">
        <v>249.83063840038179</v>
      </c>
      <c r="Y43" s="99">
        <f t="shared" si="21"/>
        <v>-1.6717276209394939E-2</v>
      </c>
      <c r="Z43" s="99">
        <f t="shared" si="22"/>
        <v>-7.5399202657663741E-2</v>
      </c>
      <c r="AA43" s="99">
        <f t="shared" si="23"/>
        <v>-0.13272596764256364</v>
      </c>
      <c r="AB43" s="99">
        <f t="shared" si="24"/>
        <v>-0.18853680269990195</v>
      </c>
      <c r="AC43" s="343">
        <f t="shared" si="25"/>
        <v>-0.24359089803226477</v>
      </c>
    </row>
    <row r="44" spans="1:29" ht="15.75" x14ac:dyDescent="0.25">
      <c r="A44" s="179">
        <v>92</v>
      </c>
      <c r="B44" s="180" t="s">
        <v>48</v>
      </c>
      <c r="C44" s="179">
        <v>32</v>
      </c>
      <c r="D44" s="179">
        <v>20</v>
      </c>
      <c r="E44" s="185">
        <f>'Tasapainon muutos, pl. tasaus'!D36</f>
        <v>237231</v>
      </c>
      <c r="F44" s="230">
        <v>-40.405530230227981</v>
      </c>
      <c r="G44" s="186">
        <v>-36.813698633817786</v>
      </c>
      <c r="H44" s="215">
        <f t="shared" si="30"/>
        <v>3.591831596410195</v>
      </c>
      <c r="I44" s="230">
        <f t="shared" si="26"/>
        <v>0.58465619129845692</v>
      </c>
      <c r="J44" s="186">
        <f t="shared" si="31"/>
        <v>3.8370309348439005</v>
      </c>
      <c r="K44" s="186">
        <f t="shared" si="27"/>
        <v>3.1590132284500925</v>
      </c>
      <c r="L44" s="186">
        <f t="shared" si="28"/>
        <v>2.1022697804833217</v>
      </c>
      <c r="M44" s="186">
        <f t="shared" si="29"/>
        <v>0.85646956392301532</v>
      </c>
      <c r="N44" s="215">
        <f t="shared" si="32"/>
        <v>-35.957229069894773</v>
      </c>
      <c r="O44" s="319">
        <f t="shared" si="18"/>
        <v>4.4483011603332088</v>
      </c>
      <c r="P44" s="230">
        <f t="shared" si="33"/>
        <v>4.1764877877086519</v>
      </c>
      <c r="Q44" s="186">
        <f t="shared" si="34"/>
        <v>7.4288625312540955</v>
      </c>
      <c r="R44" s="186">
        <f t="shared" si="35"/>
        <v>6.7508448248602875</v>
      </c>
      <c r="S44" s="186">
        <f t="shared" si="36"/>
        <v>5.6941013768935171</v>
      </c>
      <c r="T44" s="331">
        <f t="shared" si="37"/>
        <v>4.4483011603332105</v>
      </c>
      <c r="U44" s="342">
        <v>19</v>
      </c>
      <c r="V44" s="188">
        <f t="shared" si="19"/>
        <v>6.3599999999999994</v>
      </c>
      <c r="W44" s="187">
        <f t="shared" si="20"/>
        <v>-12.64</v>
      </c>
      <c r="X44" s="186">
        <v>210.50466352555679</v>
      </c>
      <c r="Y44" s="99">
        <f t="shared" si="21"/>
        <v>-1.9840357537739755E-2</v>
      </c>
      <c r="Z44" s="99">
        <f t="shared" si="22"/>
        <v>-3.5290726613057564E-2</v>
      </c>
      <c r="AA44" s="99">
        <f t="shared" si="23"/>
        <v>-3.2069811242166069E-2</v>
      </c>
      <c r="AB44" s="99">
        <f t="shared" si="24"/>
        <v>-2.704976356118691E-2</v>
      </c>
      <c r="AC44" s="343">
        <f t="shared" si="25"/>
        <v>-2.1131603860135642E-2</v>
      </c>
    </row>
    <row r="45" spans="1:29" ht="15.75" x14ac:dyDescent="0.25">
      <c r="A45" s="179">
        <v>97</v>
      </c>
      <c r="B45" s="180" t="s">
        <v>49</v>
      </c>
      <c r="C45" s="179">
        <v>10</v>
      </c>
      <c r="D45" s="179">
        <v>25</v>
      </c>
      <c r="E45" s="185">
        <f>'Tasapainon muutos, pl. tasaus'!D37</f>
        <v>2156</v>
      </c>
      <c r="F45" s="230">
        <v>-55.575319318312474</v>
      </c>
      <c r="G45" s="186">
        <v>-330.83238676118754</v>
      </c>
      <c r="H45" s="215">
        <f t="shared" si="30"/>
        <v>-275.25706744287504</v>
      </c>
      <c r="I45" s="230">
        <f t="shared" si="26"/>
        <v>279.43355523058369</v>
      </c>
      <c r="J45" s="186">
        <f t="shared" si="31"/>
        <v>264.09409837771892</v>
      </c>
      <c r="K45" s="186">
        <f t="shared" si="27"/>
        <v>248.41608067132512</v>
      </c>
      <c r="L45" s="186">
        <f t="shared" si="28"/>
        <v>232.35933722335835</v>
      </c>
      <c r="M45" s="186">
        <f t="shared" si="29"/>
        <v>216.11353700679805</v>
      </c>
      <c r="N45" s="215">
        <f t="shared" si="32"/>
        <v>-114.71884975438948</v>
      </c>
      <c r="O45" s="319">
        <f t="shared" si="18"/>
        <v>-59.143530436077008</v>
      </c>
      <c r="P45" s="230">
        <f t="shared" si="33"/>
        <v>4.1764877877086519</v>
      </c>
      <c r="Q45" s="186">
        <f t="shared" si="34"/>
        <v>-11.162969065156119</v>
      </c>
      <c r="R45" s="186">
        <f t="shared" si="35"/>
        <v>-26.840986771549922</v>
      </c>
      <c r="S45" s="186">
        <f t="shared" si="36"/>
        <v>-42.897730219516689</v>
      </c>
      <c r="T45" s="331">
        <f t="shared" si="37"/>
        <v>-59.143530436076986</v>
      </c>
      <c r="U45" s="342">
        <v>20</v>
      </c>
      <c r="V45" s="188">
        <f t="shared" si="19"/>
        <v>7.3599999999999994</v>
      </c>
      <c r="W45" s="187">
        <f t="shared" si="20"/>
        <v>-12.64</v>
      </c>
      <c r="X45" s="186">
        <v>137.70905538388396</v>
      </c>
      <c r="Y45" s="99">
        <f t="shared" si="21"/>
        <v>-3.032834533695759E-2</v>
      </c>
      <c r="Z45" s="99">
        <f t="shared" si="22"/>
        <v>8.1061982699959151E-2</v>
      </c>
      <c r="AA45" s="99">
        <f t="shared" si="23"/>
        <v>0.19491083354487312</v>
      </c>
      <c r="AB45" s="99">
        <f t="shared" si="24"/>
        <v>0.3115098720264477</v>
      </c>
      <c r="AC45" s="343">
        <f t="shared" si="25"/>
        <v>0.42948178150816457</v>
      </c>
    </row>
    <row r="46" spans="1:29" ht="15.75" x14ac:dyDescent="0.25">
      <c r="A46" s="179">
        <v>98</v>
      </c>
      <c r="B46" s="180" t="s">
        <v>50</v>
      </c>
      <c r="C46" s="179">
        <v>7</v>
      </c>
      <c r="D46" s="179">
        <v>22</v>
      </c>
      <c r="E46" s="185">
        <f>'Tasapainon muutos, pl. tasaus'!D38</f>
        <v>23251</v>
      </c>
      <c r="F46" s="230">
        <v>195.22591392560869</v>
      </c>
      <c r="G46" s="186">
        <v>90.670988745211304</v>
      </c>
      <c r="H46" s="215">
        <f t="shared" si="30"/>
        <v>-104.55492518039739</v>
      </c>
      <c r="I46" s="230">
        <f t="shared" si="26"/>
        <v>108.73141296810604</v>
      </c>
      <c r="J46" s="186">
        <f t="shared" si="31"/>
        <v>93.391956115241285</v>
      </c>
      <c r="K46" s="186">
        <f t="shared" si="27"/>
        <v>77.713938408847483</v>
      </c>
      <c r="L46" s="186">
        <f t="shared" si="28"/>
        <v>61.657194960880709</v>
      </c>
      <c r="M46" s="186">
        <f t="shared" si="29"/>
        <v>45.411394744320404</v>
      </c>
      <c r="N46" s="215">
        <f t="shared" si="32"/>
        <v>136.08238348953171</v>
      </c>
      <c r="O46" s="319">
        <f t="shared" si="18"/>
        <v>-59.143530436076986</v>
      </c>
      <c r="P46" s="230">
        <f t="shared" si="33"/>
        <v>4.1764877877086519</v>
      </c>
      <c r="Q46" s="186">
        <f t="shared" si="34"/>
        <v>-11.162969065156105</v>
      </c>
      <c r="R46" s="186">
        <f t="shared" si="35"/>
        <v>-26.840986771549908</v>
      </c>
      <c r="S46" s="186">
        <f t="shared" si="36"/>
        <v>-42.897730219516681</v>
      </c>
      <c r="T46" s="331">
        <f t="shared" si="37"/>
        <v>-59.143530436076986</v>
      </c>
      <c r="U46" s="342">
        <v>21</v>
      </c>
      <c r="V46" s="188">
        <f t="shared" si="19"/>
        <v>8.36</v>
      </c>
      <c r="W46" s="187">
        <f t="shared" si="20"/>
        <v>-12.64</v>
      </c>
      <c r="X46" s="186">
        <v>189.22272354548363</v>
      </c>
      <c r="Y46" s="99">
        <f t="shared" si="21"/>
        <v>-2.2071808868688786E-2</v>
      </c>
      <c r="Z46" s="99">
        <f t="shared" si="22"/>
        <v>5.8993808227651115E-2</v>
      </c>
      <c r="AA46" s="99">
        <f t="shared" si="23"/>
        <v>0.14184864411962719</v>
      </c>
      <c r="AB46" s="99">
        <f t="shared" si="24"/>
        <v>0.22670496130558715</v>
      </c>
      <c r="AC46" s="343">
        <f t="shared" si="25"/>
        <v>0.3125604014565439</v>
      </c>
    </row>
    <row r="47" spans="1:29" ht="15.75" x14ac:dyDescent="0.25">
      <c r="A47" s="179">
        <v>102</v>
      </c>
      <c r="B47" s="180" t="s">
        <v>51</v>
      </c>
      <c r="C47" s="179">
        <v>4</v>
      </c>
      <c r="D47" s="179">
        <v>23</v>
      </c>
      <c r="E47" s="185">
        <f>'Tasapainon muutos, pl. tasaus'!D39</f>
        <v>9937</v>
      </c>
      <c r="F47" s="230">
        <v>186.62710267630629</v>
      </c>
      <c r="G47" s="186">
        <v>128.56510813162555</v>
      </c>
      <c r="H47" s="215">
        <f t="shared" si="30"/>
        <v>-58.061994544680744</v>
      </c>
      <c r="I47" s="230">
        <f t="shared" si="26"/>
        <v>62.238482332389395</v>
      </c>
      <c r="J47" s="186">
        <f t="shared" si="31"/>
        <v>46.899025479524646</v>
      </c>
      <c r="K47" s="186">
        <f t="shared" si="27"/>
        <v>31.221007773130836</v>
      </c>
      <c r="L47" s="186">
        <f t="shared" si="28"/>
        <v>15.164264325164066</v>
      </c>
      <c r="M47" s="186">
        <f t="shared" si="29"/>
        <v>0.85646956392301532</v>
      </c>
      <c r="N47" s="215">
        <f t="shared" si="32"/>
        <v>129.42157769554856</v>
      </c>
      <c r="O47" s="319">
        <f t="shared" si="18"/>
        <v>-57.20552498075773</v>
      </c>
      <c r="P47" s="230">
        <f t="shared" si="33"/>
        <v>4.1764877877086519</v>
      </c>
      <c r="Q47" s="186">
        <f t="shared" si="34"/>
        <v>-11.162969065156098</v>
      </c>
      <c r="R47" s="186">
        <f t="shared" si="35"/>
        <v>-26.840986771549908</v>
      </c>
      <c r="S47" s="186">
        <f t="shared" si="36"/>
        <v>-42.897730219516674</v>
      </c>
      <c r="T47" s="331">
        <f t="shared" si="37"/>
        <v>-57.20552498075773</v>
      </c>
      <c r="U47" s="342">
        <v>21</v>
      </c>
      <c r="V47" s="188">
        <f t="shared" si="19"/>
        <v>8.36</v>
      </c>
      <c r="W47" s="187">
        <f t="shared" si="20"/>
        <v>-12.64</v>
      </c>
      <c r="X47" s="186">
        <v>155.31471869310792</v>
      </c>
      <c r="Y47" s="99">
        <f t="shared" si="21"/>
        <v>-2.6890482903691362E-2</v>
      </c>
      <c r="Z47" s="99">
        <f t="shared" si="22"/>
        <v>7.1873220768042076E-2</v>
      </c>
      <c r="AA47" s="99">
        <f t="shared" si="23"/>
        <v>0.17281676197467158</v>
      </c>
      <c r="AB47" s="99">
        <f t="shared" si="24"/>
        <v>0.27619874394699118</v>
      </c>
      <c r="AC47" s="343">
        <f t="shared" si="25"/>
        <v>0.36832005016724934</v>
      </c>
    </row>
    <row r="48" spans="1:29" ht="15.75" x14ac:dyDescent="0.25">
      <c r="A48" s="179">
        <v>103</v>
      </c>
      <c r="B48" s="180" t="s">
        <v>52</v>
      </c>
      <c r="C48" s="179">
        <v>5</v>
      </c>
      <c r="D48" s="179">
        <v>25</v>
      </c>
      <c r="E48" s="185">
        <f>'Tasapainon muutos, pl. tasaus'!D40</f>
        <v>2174</v>
      </c>
      <c r="F48" s="230">
        <v>164.5362998307267</v>
      </c>
      <c r="G48" s="186">
        <v>98.888816255064242</v>
      </c>
      <c r="H48" s="215">
        <f t="shared" si="30"/>
        <v>-65.647483575662463</v>
      </c>
      <c r="I48" s="230">
        <f t="shared" si="26"/>
        <v>69.823971363371115</v>
      </c>
      <c r="J48" s="186">
        <f t="shared" si="31"/>
        <v>54.484514510506365</v>
      </c>
      <c r="K48" s="186">
        <f t="shared" si="27"/>
        <v>38.806496804112555</v>
      </c>
      <c r="L48" s="186">
        <f t="shared" si="28"/>
        <v>22.749753356145785</v>
      </c>
      <c r="M48" s="186">
        <f t="shared" si="29"/>
        <v>6.5039531395854784</v>
      </c>
      <c r="N48" s="215">
        <f t="shared" si="32"/>
        <v>105.39276939464972</v>
      </c>
      <c r="O48" s="319">
        <f t="shared" si="18"/>
        <v>-59.143530436076986</v>
      </c>
      <c r="P48" s="230">
        <f t="shared" si="33"/>
        <v>4.1764877877086519</v>
      </c>
      <c r="Q48" s="186">
        <f t="shared" si="34"/>
        <v>-11.162969065156098</v>
      </c>
      <c r="R48" s="186">
        <f t="shared" si="35"/>
        <v>-26.840986771549908</v>
      </c>
      <c r="S48" s="186">
        <f t="shared" si="36"/>
        <v>-42.897730219516674</v>
      </c>
      <c r="T48" s="331">
        <f t="shared" si="37"/>
        <v>-59.143530436076986</v>
      </c>
      <c r="U48" s="342">
        <v>22</v>
      </c>
      <c r="V48" s="188">
        <f t="shared" si="19"/>
        <v>9.36</v>
      </c>
      <c r="W48" s="187">
        <f t="shared" si="20"/>
        <v>-12.64</v>
      </c>
      <c r="X48" s="186">
        <v>147.42955526391333</v>
      </c>
      <c r="Y48" s="99">
        <f t="shared" si="21"/>
        <v>-2.8328700986937998E-2</v>
      </c>
      <c r="Z48" s="99">
        <f t="shared" si="22"/>
        <v>7.5717308142002407E-2</v>
      </c>
      <c r="AA48" s="99">
        <f t="shared" si="23"/>
        <v>0.18205974184417714</v>
      </c>
      <c r="AB48" s="99">
        <f t="shared" si="24"/>
        <v>0.29097103455766071</v>
      </c>
      <c r="AC48" s="343">
        <f t="shared" si="25"/>
        <v>0.40116468051608972</v>
      </c>
    </row>
    <row r="49" spans="1:29" ht="15.75" x14ac:dyDescent="0.25">
      <c r="A49" s="179">
        <v>105</v>
      </c>
      <c r="B49" s="180" t="s">
        <v>53</v>
      </c>
      <c r="C49" s="179">
        <v>18</v>
      </c>
      <c r="D49" s="179">
        <v>25</v>
      </c>
      <c r="E49" s="185">
        <f>'Tasapainon muutos, pl. tasaus'!D41</f>
        <v>2199</v>
      </c>
      <c r="F49" s="230">
        <v>421.67360240499534</v>
      </c>
      <c r="G49" s="186">
        <v>256.51936232620318</v>
      </c>
      <c r="H49" s="215">
        <f t="shared" si="30"/>
        <v>-165.15424007879216</v>
      </c>
      <c r="I49" s="230">
        <f t="shared" si="26"/>
        <v>169.33072786650081</v>
      </c>
      <c r="J49" s="186">
        <f t="shared" si="31"/>
        <v>153.99127101363607</v>
      </c>
      <c r="K49" s="186">
        <f t="shared" si="27"/>
        <v>138.31325330724223</v>
      </c>
      <c r="L49" s="186">
        <f t="shared" si="28"/>
        <v>122.25650985927548</v>
      </c>
      <c r="M49" s="186">
        <f t="shared" si="29"/>
        <v>106.01070964271517</v>
      </c>
      <c r="N49" s="215">
        <f t="shared" si="32"/>
        <v>362.53007196891838</v>
      </c>
      <c r="O49" s="319">
        <f t="shared" si="18"/>
        <v>-59.143530436076958</v>
      </c>
      <c r="P49" s="230">
        <f t="shared" si="33"/>
        <v>4.1764877877086519</v>
      </c>
      <c r="Q49" s="186">
        <f t="shared" si="34"/>
        <v>-11.162969065156091</v>
      </c>
      <c r="R49" s="186">
        <f t="shared" si="35"/>
        <v>-26.840986771549922</v>
      </c>
      <c r="S49" s="186">
        <f t="shared" si="36"/>
        <v>-42.897730219516674</v>
      </c>
      <c r="T49" s="331">
        <f t="shared" si="37"/>
        <v>-59.143530436076986</v>
      </c>
      <c r="U49" s="342">
        <v>21.75</v>
      </c>
      <c r="V49" s="188">
        <f t="shared" si="19"/>
        <v>9.11</v>
      </c>
      <c r="W49" s="187">
        <f t="shared" si="20"/>
        <v>-12.64</v>
      </c>
      <c r="X49" s="186">
        <v>136.10447133603819</v>
      </c>
      <c r="Y49" s="99">
        <f t="shared" si="21"/>
        <v>-3.0685896993031321E-2</v>
      </c>
      <c r="Z49" s="99">
        <f t="shared" si="22"/>
        <v>8.2017651261397775E-2</v>
      </c>
      <c r="AA49" s="99">
        <f t="shared" si="23"/>
        <v>0.1972087067241183</v>
      </c>
      <c r="AB49" s="99">
        <f t="shared" si="24"/>
        <v>0.31518237276425226</v>
      </c>
      <c r="AC49" s="343">
        <f t="shared" si="25"/>
        <v>0.43454509506931072</v>
      </c>
    </row>
    <row r="50" spans="1:29" ht="15.75" x14ac:dyDescent="0.25">
      <c r="A50" s="179">
        <v>106</v>
      </c>
      <c r="B50" s="180" t="s">
        <v>54</v>
      </c>
      <c r="C50" s="179">
        <v>35</v>
      </c>
      <c r="D50" s="179">
        <v>21</v>
      </c>
      <c r="E50" s="185">
        <f>'Tasapainon muutos, pl. tasaus'!D42</f>
        <v>46576</v>
      </c>
      <c r="F50" s="230">
        <v>238.49045958063476</v>
      </c>
      <c r="G50" s="186">
        <v>195.37289696552048</v>
      </c>
      <c r="H50" s="215">
        <f t="shared" si="30"/>
        <v>-43.117562615114281</v>
      </c>
      <c r="I50" s="230">
        <f t="shared" si="26"/>
        <v>47.294050402822933</v>
      </c>
      <c r="J50" s="186">
        <f t="shared" si="31"/>
        <v>31.954593549958183</v>
      </c>
      <c r="K50" s="186">
        <f t="shared" si="27"/>
        <v>16.276575843564373</v>
      </c>
      <c r="L50" s="186">
        <f t="shared" si="28"/>
        <v>2.1022697804833217</v>
      </c>
      <c r="M50" s="186">
        <f t="shared" si="29"/>
        <v>0.85646956392301532</v>
      </c>
      <c r="N50" s="215">
        <f t="shared" si="32"/>
        <v>196.2293665294435</v>
      </c>
      <c r="O50" s="319">
        <f t="shared" si="18"/>
        <v>-42.261093051191267</v>
      </c>
      <c r="P50" s="230">
        <f t="shared" si="33"/>
        <v>4.1764877877086519</v>
      </c>
      <c r="Q50" s="186">
        <f t="shared" si="34"/>
        <v>-11.162969065156098</v>
      </c>
      <c r="R50" s="186">
        <f t="shared" si="35"/>
        <v>-26.840986771549908</v>
      </c>
      <c r="S50" s="186">
        <f t="shared" si="36"/>
        <v>-41.015292834630962</v>
      </c>
      <c r="T50" s="331">
        <f t="shared" si="37"/>
        <v>-42.261093051191267</v>
      </c>
      <c r="U50" s="342">
        <v>20.25</v>
      </c>
      <c r="V50" s="188">
        <f t="shared" si="19"/>
        <v>7.6099999999999994</v>
      </c>
      <c r="W50" s="187">
        <f t="shared" si="20"/>
        <v>-12.64</v>
      </c>
      <c r="X50" s="186">
        <v>210.90475833632354</v>
      </c>
      <c r="Y50" s="99">
        <f t="shared" si="21"/>
        <v>-1.980271958135971E-2</v>
      </c>
      <c r="Z50" s="99">
        <f t="shared" si="22"/>
        <v>5.2928957853832975E-2</v>
      </c>
      <c r="AA50" s="99">
        <f t="shared" si="23"/>
        <v>0.12726591369146534</v>
      </c>
      <c r="AB50" s="99">
        <f t="shared" si="24"/>
        <v>0.19447305579149188</v>
      </c>
      <c r="AC50" s="343">
        <f t="shared" si="25"/>
        <v>0.20037998850551661</v>
      </c>
    </row>
    <row r="51" spans="1:29" ht="15.75" x14ac:dyDescent="0.25">
      <c r="A51" s="179">
        <v>108</v>
      </c>
      <c r="B51" s="180" t="s">
        <v>55</v>
      </c>
      <c r="C51" s="179">
        <v>6</v>
      </c>
      <c r="D51" s="179">
        <v>23</v>
      </c>
      <c r="E51" s="185">
        <f>'Tasapainon muutos, pl. tasaus'!D43</f>
        <v>10344</v>
      </c>
      <c r="F51" s="230">
        <v>54.984239013701369</v>
      </c>
      <c r="G51" s="186">
        <v>39.883612662655707</v>
      </c>
      <c r="H51" s="215">
        <f t="shared" si="30"/>
        <v>-15.100626351045662</v>
      </c>
      <c r="I51" s="230">
        <f t="shared" si="26"/>
        <v>19.277114138754314</v>
      </c>
      <c r="J51" s="186">
        <f t="shared" si="31"/>
        <v>3.9376572858895624</v>
      </c>
      <c r="K51" s="186">
        <f t="shared" si="27"/>
        <v>3.1590132284500925</v>
      </c>
      <c r="L51" s="186">
        <f t="shared" si="28"/>
        <v>2.1022697804833217</v>
      </c>
      <c r="M51" s="186">
        <f t="shared" si="29"/>
        <v>0.85646956392301532</v>
      </c>
      <c r="N51" s="215">
        <f t="shared" si="32"/>
        <v>40.740082226578721</v>
      </c>
      <c r="O51" s="319">
        <f t="shared" si="18"/>
        <v>-14.244156787122648</v>
      </c>
      <c r="P51" s="230">
        <f t="shared" si="33"/>
        <v>4.1764877877086519</v>
      </c>
      <c r="Q51" s="186">
        <f t="shared" si="34"/>
        <v>-11.1629690651561</v>
      </c>
      <c r="R51" s="186">
        <f t="shared" si="35"/>
        <v>-11.94161312259557</v>
      </c>
      <c r="S51" s="186">
        <f t="shared" si="36"/>
        <v>-12.99835657056234</v>
      </c>
      <c r="T51" s="331">
        <f t="shared" si="37"/>
        <v>-14.244156787122646</v>
      </c>
      <c r="U51" s="342">
        <v>22.000000000000004</v>
      </c>
      <c r="V51" s="188">
        <f t="shared" si="19"/>
        <v>9.360000000000003</v>
      </c>
      <c r="W51" s="187">
        <f t="shared" si="20"/>
        <v>-12.64</v>
      </c>
      <c r="X51" s="186">
        <v>163.16725818163269</v>
      </c>
      <c r="Y51" s="99">
        <f t="shared" si="21"/>
        <v>-2.5596359430514647E-2</v>
      </c>
      <c r="Z51" s="99">
        <f t="shared" si="22"/>
        <v>6.8414271279412145E-2</v>
      </c>
      <c r="AA51" s="99">
        <f t="shared" si="23"/>
        <v>7.3186331961909531E-2</v>
      </c>
      <c r="AB51" s="99">
        <f t="shared" si="24"/>
        <v>7.9662774967346542E-2</v>
      </c>
      <c r="AC51" s="343">
        <f t="shared" si="25"/>
        <v>8.7297886511437828E-2</v>
      </c>
    </row>
    <row r="52" spans="1:29" ht="15.75" x14ac:dyDescent="0.25">
      <c r="A52" s="179">
        <v>109</v>
      </c>
      <c r="B52" s="180" t="s">
        <v>56</v>
      </c>
      <c r="C52" s="179">
        <v>5</v>
      </c>
      <c r="D52" s="179">
        <v>21</v>
      </c>
      <c r="E52" s="185">
        <f>'Tasapainon muutos, pl. tasaus'!D44</f>
        <v>67848</v>
      </c>
      <c r="F52" s="230">
        <v>51.150441933757548</v>
      </c>
      <c r="G52" s="186">
        <v>8.5722680094001458</v>
      </c>
      <c r="H52" s="215">
        <f t="shared" si="30"/>
        <v>-42.578173924357401</v>
      </c>
      <c r="I52" s="230">
        <f t="shared" si="26"/>
        <v>46.754661712066053</v>
      </c>
      <c r="J52" s="186">
        <f t="shared" si="31"/>
        <v>31.415204859201303</v>
      </c>
      <c r="K52" s="186">
        <f t="shared" si="27"/>
        <v>15.737187152807493</v>
      </c>
      <c r="L52" s="186">
        <f t="shared" si="28"/>
        <v>2.1022697804833217</v>
      </c>
      <c r="M52" s="186">
        <f t="shared" si="29"/>
        <v>0.85646956392301532</v>
      </c>
      <c r="N52" s="215">
        <f t="shared" si="32"/>
        <v>9.4287375733231613</v>
      </c>
      <c r="O52" s="319">
        <f t="shared" si="18"/>
        <v>-41.721704360434387</v>
      </c>
      <c r="P52" s="230">
        <f t="shared" si="33"/>
        <v>4.1764877877086519</v>
      </c>
      <c r="Q52" s="186">
        <f t="shared" si="34"/>
        <v>-11.162969065156098</v>
      </c>
      <c r="R52" s="186">
        <f t="shared" si="35"/>
        <v>-26.840986771549908</v>
      </c>
      <c r="S52" s="186">
        <f t="shared" si="36"/>
        <v>-40.475904143874082</v>
      </c>
      <c r="T52" s="331">
        <f t="shared" si="37"/>
        <v>-41.721704360434387</v>
      </c>
      <c r="U52" s="342">
        <v>21</v>
      </c>
      <c r="V52" s="188">
        <f t="shared" si="19"/>
        <v>8.36</v>
      </c>
      <c r="W52" s="187">
        <f t="shared" si="20"/>
        <v>-12.64</v>
      </c>
      <c r="X52" s="186">
        <v>188.73598346933849</v>
      </c>
      <c r="Y52" s="99">
        <f t="shared" si="21"/>
        <v>-2.2128730891357303E-2</v>
      </c>
      <c r="Z52" s="99">
        <f t="shared" si="22"/>
        <v>5.914595012545449E-2</v>
      </c>
      <c r="AA52" s="99">
        <f t="shared" si="23"/>
        <v>0.14221446423813727</v>
      </c>
      <c r="AB52" s="99">
        <f t="shared" si="24"/>
        <v>0.21445780184492313</v>
      </c>
      <c r="AC52" s="343">
        <f t="shared" si="25"/>
        <v>0.22105855806353097</v>
      </c>
    </row>
    <row r="53" spans="1:29" ht="15.75" x14ac:dyDescent="0.25">
      <c r="A53" s="179">
        <v>111</v>
      </c>
      <c r="B53" s="180" t="s">
        <v>57</v>
      </c>
      <c r="C53" s="179">
        <v>7</v>
      </c>
      <c r="D53" s="179">
        <v>23</v>
      </c>
      <c r="E53" s="185">
        <f>'Tasapainon muutos, pl. tasaus'!D45</f>
        <v>18497</v>
      </c>
      <c r="F53" s="230">
        <v>108.5954868756285</v>
      </c>
      <c r="G53" s="186">
        <v>-151.26009348447406</v>
      </c>
      <c r="H53" s="215">
        <f t="shared" si="30"/>
        <v>-259.85558036010252</v>
      </c>
      <c r="I53" s="230">
        <f t="shared" si="26"/>
        <v>264.03206814781117</v>
      </c>
      <c r="J53" s="186">
        <f t="shared" si="31"/>
        <v>248.69261129494643</v>
      </c>
      <c r="K53" s="186">
        <f t="shared" si="27"/>
        <v>233.0145935885526</v>
      </c>
      <c r="L53" s="186">
        <f t="shared" si="28"/>
        <v>216.95785014058583</v>
      </c>
      <c r="M53" s="186">
        <f t="shared" si="29"/>
        <v>200.71204992402554</v>
      </c>
      <c r="N53" s="215">
        <f t="shared" si="32"/>
        <v>49.451956439551481</v>
      </c>
      <c r="O53" s="319">
        <f t="shared" si="18"/>
        <v>-59.143530436077015</v>
      </c>
      <c r="P53" s="230">
        <f t="shared" si="33"/>
        <v>4.1764877877086519</v>
      </c>
      <c r="Q53" s="186">
        <f t="shared" si="34"/>
        <v>-11.162969065156091</v>
      </c>
      <c r="R53" s="186">
        <f t="shared" si="35"/>
        <v>-26.840986771549922</v>
      </c>
      <c r="S53" s="186">
        <f t="shared" si="36"/>
        <v>-42.897730219516689</v>
      </c>
      <c r="T53" s="331">
        <f t="shared" si="37"/>
        <v>-59.143530436076986</v>
      </c>
      <c r="U53" s="342">
        <v>20.5</v>
      </c>
      <c r="V53" s="188">
        <f t="shared" si="19"/>
        <v>7.8599999999999994</v>
      </c>
      <c r="W53" s="187">
        <f t="shared" si="20"/>
        <v>-12.64</v>
      </c>
      <c r="X53" s="186">
        <v>170.40387293030923</v>
      </c>
      <c r="Y53" s="99">
        <f t="shared" si="21"/>
        <v>-2.4509347797609785E-2</v>
      </c>
      <c r="Z53" s="99">
        <f t="shared" si="22"/>
        <v>6.5508892921239265E-2</v>
      </c>
      <c r="AA53" s="99">
        <f t="shared" si="23"/>
        <v>0.15751394795191767</v>
      </c>
      <c r="AB53" s="99">
        <f t="shared" si="24"/>
        <v>0.25174152137411071</v>
      </c>
      <c r="AC53" s="343">
        <f t="shared" si="25"/>
        <v>0.34707855765851731</v>
      </c>
    </row>
    <row r="54" spans="1:29" ht="15.75" x14ac:dyDescent="0.25">
      <c r="A54" s="179">
        <v>139</v>
      </c>
      <c r="B54" s="180" t="s">
        <v>58</v>
      </c>
      <c r="C54" s="179">
        <v>17</v>
      </c>
      <c r="D54" s="179">
        <v>24</v>
      </c>
      <c r="E54" s="185">
        <f>'Tasapainon muutos, pl. tasaus'!D46</f>
        <v>9848</v>
      </c>
      <c r="F54" s="230">
        <v>-123.45262675947387</v>
      </c>
      <c r="G54" s="186">
        <v>-29.327619239918668</v>
      </c>
      <c r="H54" s="215">
        <f t="shared" si="30"/>
        <v>94.125007519555197</v>
      </c>
      <c r="I54" s="230">
        <f t="shared" si="26"/>
        <v>-89.948519731846545</v>
      </c>
      <c r="J54" s="186">
        <f t="shared" si="31"/>
        <v>-75.287976584711302</v>
      </c>
      <c r="K54" s="186">
        <f t="shared" si="27"/>
        <v>-60.965994291105105</v>
      </c>
      <c r="L54" s="186">
        <f t="shared" si="28"/>
        <v>-47.022737739071879</v>
      </c>
      <c r="M54" s="186">
        <f t="shared" si="29"/>
        <v>-33.268537955632183</v>
      </c>
      <c r="N54" s="215">
        <f t="shared" si="32"/>
        <v>-62.596157195550852</v>
      </c>
      <c r="O54" s="319">
        <f t="shared" si="18"/>
        <v>60.856469563923021</v>
      </c>
      <c r="P54" s="230">
        <f t="shared" si="33"/>
        <v>4.1764877877086519</v>
      </c>
      <c r="Q54" s="186">
        <f t="shared" si="34"/>
        <v>18.837030934843895</v>
      </c>
      <c r="R54" s="186">
        <f t="shared" si="35"/>
        <v>33.159013228450092</v>
      </c>
      <c r="S54" s="186">
        <f t="shared" si="36"/>
        <v>47.102269780483319</v>
      </c>
      <c r="T54" s="331">
        <f t="shared" si="37"/>
        <v>60.856469563923014</v>
      </c>
      <c r="U54" s="342">
        <v>21.5</v>
      </c>
      <c r="V54" s="188">
        <f t="shared" si="19"/>
        <v>8.86</v>
      </c>
      <c r="W54" s="187">
        <f t="shared" si="20"/>
        <v>-12.64</v>
      </c>
      <c r="X54" s="186">
        <v>147.78729176678559</v>
      </c>
      <c r="Y54" s="99">
        <f t="shared" si="21"/>
        <v>-2.8260128037932524E-2</v>
      </c>
      <c r="Z54" s="99">
        <f t="shared" si="22"/>
        <v>-0.12746042443601649</v>
      </c>
      <c r="AA54" s="99">
        <f t="shared" si="23"/>
        <v>-0.22436985502634677</v>
      </c>
      <c r="AB54" s="99">
        <f t="shared" si="24"/>
        <v>-0.31871664483041368</v>
      </c>
      <c r="AC54" s="343">
        <f t="shared" si="25"/>
        <v>-0.41178418547622497</v>
      </c>
    </row>
    <row r="55" spans="1:29" ht="15.75" x14ac:dyDescent="0.25">
      <c r="A55" s="179">
        <v>140</v>
      </c>
      <c r="B55" s="180" t="s">
        <v>59</v>
      </c>
      <c r="C55" s="179">
        <v>11</v>
      </c>
      <c r="D55" s="179">
        <v>22</v>
      </c>
      <c r="E55" s="185">
        <f>'Tasapainon muutos, pl. tasaus'!D47</f>
        <v>21124</v>
      </c>
      <c r="F55" s="230">
        <v>67.74300359397607</v>
      </c>
      <c r="G55" s="186">
        <v>-81.981597286542353</v>
      </c>
      <c r="H55" s="215">
        <f t="shared" si="30"/>
        <v>-149.72460088051844</v>
      </c>
      <c r="I55" s="230">
        <f t="shared" si="26"/>
        <v>153.90108866822709</v>
      </c>
      <c r="J55" s="186">
        <f t="shared" si="31"/>
        <v>138.56163181536235</v>
      </c>
      <c r="K55" s="186">
        <f t="shared" si="27"/>
        <v>122.88361410896853</v>
      </c>
      <c r="L55" s="186">
        <f t="shared" si="28"/>
        <v>106.82687066100176</v>
      </c>
      <c r="M55" s="186">
        <f t="shared" si="29"/>
        <v>90.581070444441451</v>
      </c>
      <c r="N55" s="215">
        <f t="shared" si="32"/>
        <v>8.5994731578990979</v>
      </c>
      <c r="O55" s="319">
        <f t="shared" si="18"/>
        <v>-59.143530436076972</v>
      </c>
      <c r="P55" s="230">
        <f t="shared" si="33"/>
        <v>4.1764877877086519</v>
      </c>
      <c r="Q55" s="186">
        <f t="shared" si="34"/>
        <v>-11.162969065156091</v>
      </c>
      <c r="R55" s="186">
        <f t="shared" si="35"/>
        <v>-26.840986771549908</v>
      </c>
      <c r="S55" s="186">
        <f t="shared" si="36"/>
        <v>-42.897730219516674</v>
      </c>
      <c r="T55" s="331">
        <f t="shared" si="37"/>
        <v>-59.143530436076986</v>
      </c>
      <c r="U55" s="342">
        <v>20.5</v>
      </c>
      <c r="V55" s="188">
        <f t="shared" si="19"/>
        <v>7.8599999999999994</v>
      </c>
      <c r="W55" s="187">
        <f t="shared" si="20"/>
        <v>-12.64</v>
      </c>
      <c r="X55" s="186">
        <v>161.63783896911346</v>
      </c>
      <c r="Y55" s="99">
        <f t="shared" si="21"/>
        <v>-2.5838552497022157E-2</v>
      </c>
      <c r="Z55" s="99">
        <f t="shared" si="22"/>
        <v>6.9061607952387707E-2</v>
      </c>
      <c r="AA55" s="99">
        <f t="shared" si="23"/>
        <v>0.16605633274198137</v>
      </c>
      <c r="AB55" s="99">
        <f t="shared" si="24"/>
        <v>0.26539410878732289</v>
      </c>
      <c r="AC55" s="343">
        <f t="shared" si="25"/>
        <v>0.36590151670722609</v>
      </c>
    </row>
    <row r="56" spans="1:29" ht="15.75" x14ac:dyDescent="0.25">
      <c r="A56" s="179">
        <v>142</v>
      </c>
      <c r="B56" s="180" t="s">
        <v>60</v>
      </c>
      <c r="C56" s="179">
        <v>7</v>
      </c>
      <c r="D56" s="179">
        <v>24</v>
      </c>
      <c r="E56" s="185">
        <f>'Tasapainon muutos, pl. tasaus'!D48</f>
        <v>6625</v>
      </c>
      <c r="F56" s="230">
        <v>177.74441320027495</v>
      </c>
      <c r="G56" s="186">
        <v>200.70866313637202</v>
      </c>
      <c r="H56" s="215">
        <f t="shared" si="30"/>
        <v>22.964249936097076</v>
      </c>
      <c r="I56" s="230">
        <f t="shared" si="26"/>
        <v>-18.787762148388424</v>
      </c>
      <c r="J56" s="186">
        <f t="shared" si="31"/>
        <v>-4.1272190012531755</v>
      </c>
      <c r="K56" s="186">
        <f t="shared" si="27"/>
        <v>3.1590132284500925</v>
      </c>
      <c r="L56" s="186">
        <f t="shared" si="28"/>
        <v>2.1022697804833217</v>
      </c>
      <c r="M56" s="186">
        <f t="shared" si="29"/>
        <v>0.85646956392301532</v>
      </c>
      <c r="N56" s="215">
        <f t="shared" si="32"/>
        <v>201.56513270029504</v>
      </c>
      <c r="O56" s="319">
        <f t="shared" si="18"/>
        <v>23.82071950002009</v>
      </c>
      <c r="P56" s="230">
        <f t="shared" si="33"/>
        <v>4.1764877877086519</v>
      </c>
      <c r="Q56" s="186">
        <f t="shared" si="34"/>
        <v>18.837030934843902</v>
      </c>
      <c r="R56" s="186">
        <f t="shared" si="35"/>
        <v>26.123263164547168</v>
      </c>
      <c r="S56" s="186">
        <f t="shared" si="36"/>
        <v>25.066519716580398</v>
      </c>
      <c r="T56" s="331">
        <f t="shared" si="37"/>
        <v>23.82071950002009</v>
      </c>
      <c r="U56" s="342">
        <v>21.249999999999996</v>
      </c>
      <c r="V56" s="188">
        <f t="shared" si="19"/>
        <v>8.6099999999999959</v>
      </c>
      <c r="W56" s="187">
        <f t="shared" si="20"/>
        <v>-12.64</v>
      </c>
      <c r="X56" s="186">
        <v>156.69677466584491</v>
      </c>
      <c r="Y56" s="99">
        <f t="shared" si="21"/>
        <v>-2.6653310488457666E-2</v>
      </c>
      <c r="Z56" s="99">
        <f t="shared" si="22"/>
        <v>-0.12021326523799725</v>
      </c>
      <c r="AA56" s="99">
        <f t="shared" si="23"/>
        <v>-0.16671219442936777</v>
      </c>
      <c r="AB56" s="99">
        <f t="shared" si="24"/>
        <v>-0.15996831951413568</v>
      </c>
      <c r="AC56" s="343">
        <f t="shared" si="25"/>
        <v>-0.15201793113366663</v>
      </c>
    </row>
    <row r="57" spans="1:29" ht="15.75" x14ac:dyDescent="0.25">
      <c r="A57" s="179">
        <v>143</v>
      </c>
      <c r="B57" s="180" t="s">
        <v>61</v>
      </c>
      <c r="C57" s="179">
        <v>6</v>
      </c>
      <c r="D57" s="179">
        <v>24</v>
      </c>
      <c r="E57" s="185">
        <f>'Tasapainon muutos, pl. tasaus'!D49</f>
        <v>6866</v>
      </c>
      <c r="F57" s="230">
        <v>236.80492704800074</v>
      </c>
      <c r="G57" s="186">
        <v>166.55598630555986</v>
      </c>
      <c r="H57" s="215">
        <f t="shared" si="30"/>
        <v>-70.24894074244088</v>
      </c>
      <c r="I57" s="230">
        <f t="shared" si="26"/>
        <v>74.425428530149532</v>
      </c>
      <c r="J57" s="186">
        <f t="shared" si="31"/>
        <v>59.085971677284782</v>
      </c>
      <c r="K57" s="186">
        <f t="shared" si="27"/>
        <v>43.407953970890972</v>
      </c>
      <c r="L57" s="186">
        <f t="shared" si="28"/>
        <v>27.351210522924202</v>
      </c>
      <c r="M57" s="186">
        <f t="shared" si="29"/>
        <v>11.105410306363895</v>
      </c>
      <c r="N57" s="215">
        <f t="shared" si="32"/>
        <v>177.66139661192375</v>
      </c>
      <c r="O57" s="319">
        <f t="shared" si="18"/>
        <v>-59.143530436076986</v>
      </c>
      <c r="P57" s="230">
        <f t="shared" si="33"/>
        <v>4.1764877877086519</v>
      </c>
      <c r="Q57" s="186">
        <f t="shared" si="34"/>
        <v>-11.162969065156098</v>
      </c>
      <c r="R57" s="186">
        <f t="shared" si="35"/>
        <v>-26.840986771549908</v>
      </c>
      <c r="S57" s="186">
        <f t="shared" si="36"/>
        <v>-42.897730219516674</v>
      </c>
      <c r="T57" s="331">
        <f t="shared" si="37"/>
        <v>-59.143530436076986</v>
      </c>
      <c r="U57" s="342">
        <v>22</v>
      </c>
      <c r="V57" s="188">
        <f t="shared" si="19"/>
        <v>9.36</v>
      </c>
      <c r="W57" s="187">
        <f t="shared" si="20"/>
        <v>-12.64</v>
      </c>
      <c r="X57" s="186">
        <v>147.44042580026641</v>
      </c>
      <c r="Y57" s="99">
        <f t="shared" si="21"/>
        <v>-2.8326612359126174E-2</v>
      </c>
      <c r="Z57" s="99">
        <f t="shared" si="22"/>
        <v>7.5711725631329038E-2</v>
      </c>
      <c r="AA57" s="99">
        <f t="shared" si="23"/>
        <v>0.18204631888347009</v>
      </c>
      <c r="AB57" s="99">
        <f t="shared" si="24"/>
        <v>0.2909495817492353</v>
      </c>
      <c r="AC57" s="343">
        <f t="shared" si="25"/>
        <v>0.40113510331418289</v>
      </c>
    </row>
    <row r="58" spans="1:29" ht="15.75" x14ac:dyDescent="0.25">
      <c r="A58" s="179">
        <v>145</v>
      </c>
      <c r="B58" s="180" t="s">
        <v>62</v>
      </c>
      <c r="C58" s="179">
        <v>14</v>
      </c>
      <c r="D58" s="179">
        <v>23</v>
      </c>
      <c r="E58" s="185">
        <f>'Tasapainon muutos, pl. tasaus'!D50</f>
        <v>12294</v>
      </c>
      <c r="F58" s="230">
        <v>196.92255559754418</v>
      </c>
      <c r="G58" s="186">
        <v>199.29390346744796</v>
      </c>
      <c r="H58" s="215">
        <f t="shared" si="30"/>
        <v>2.3713478699037864</v>
      </c>
      <c r="I58" s="230">
        <f t="shared" si="26"/>
        <v>1.8051399178048655</v>
      </c>
      <c r="J58" s="186">
        <f t="shared" si="31"/>
        <v>3.8370309348439005</v>
      </c>
      <c r="K58" s="186">
        <f t="shared" si="27"/>
        <v>3.1590132284500925</v>
      </c>
      <c r="L58" s="186">
        <f t="shared" si="28"/>
        <v>2.1022697804833217</v>
      </c>
      <c r="M58" s="186">
        <f t="shared" si="29"/>
        <v>0.85646956392301532</v>
      </c>
      <c r="N58" s="215">
        <f t="shared" si="32"/>
        <v>200.15037303137098</v>
      </c>
      <c r="O58" s="319">
        <f t="shared" si="18"/>
        <v>3.2278174338268002</v>
      </c>
      <c r="P58" s="230">
        <f t="shared" si="33"/>
        <v>4.1764877877086519</v>
      </c>
      <c r="Q58" s="186">
        <f t="shared" si="34"/>
        <v>6.2083788047476869</v>
      </c>
      <c r="R58" s="186">
        <f t="shared" si="35"/>
        <v>5.5303610983538789</v>
      </c>
      <c r="S58" s="186">
        <f t="shared" si="36"/>
        <v>4.4736176503871086</v>
      </c>
      <c r="T58" s="331">
        <f t="shared" si="37"/>
        <v>3.227817433826802</v>
      </c>
      <c r="U58" s="342">
        <v>21</v>
      </c>
      <c r="V58" s="188">
        <f t="shared" si="19"/>
        <v>8.36</v>
      </c>
      <c r="W58" s="187">
        <f t="shared" si="20"/>
        <v>-12.64</v>
      </c>
      <c r="X58" s="186">
        <v>159.89117393826876</v>
      </c>
      <c r="Y58" s="99">
        <f t="shared" si="21"/>
        <v>-2.6120815082145324E-2</v>
      </c>
      <c r="Z58" s="99">
        <f t="shared" si="22"/>
        <v>-3.8828777422977925E-2</v>
      </c>
      <c r="AA58" s="99">
        <f t="shared" si="23"/>
        <v>-3.4588282530773437E-2</v>
      </c>
      <c r="AB58" s="99">
        <f t="shared" si="24"/>
        <v>-2.7979140687992544E-2</v>
      </c>
      <c r="AC58" s="343">
        <f t="shared" si="25"/>
        <v>-2.0187589810760954E-2</v>
      </c>
    </row>
    <row r="59" spans="1:29" ht="15.75" x14ac:dyDescent="0.25">
      <c r="A59" s="179">
        <v>146</v>
      </c>
      <c r="B59" s="180" t="s">
        <v>63</v>
      </c>
      <c r="C59" s="179">
        <v>12</v>
      </c>
      <c r="D59" s="179">
        <v>25</v>
      </c>
      <c r="E59" s="185">
        <f>'Tasapainon muutos, pl. tasaus'!D51</f>
        <v>4749</v>
      </c>
      <c r="F59" s="230">
        <v>258.00961524634539</v>
      </c>
      <c r="G59" s="186">
        <v>90.050719419433477</v>
      </c>
      <c r="H59" s="215">
        <f t="shared" si="30"/>
        <v>-167.95889582691191</v>
      </c>
      <c r="I59" s="230">
        <f t="shared" si="26"/>
        <v>172.13538361462057</v>
      </c>
      <c r="J59" s="186">
        <f t="shared" si="31"/>
        <v>156.79592676175582</v>
      </c>
      <c r="K59" s="186">
        <f t="shared" si="27"/>
        <v>141.11790905536202</v>
      </c>
      <c r="L59" s="186">
        <f t="shared" si="28"/>
        <v>125.06116560739524</v>
      </c>
      <c r="M59" s="186">
        <f t="shared" si="29"/>
        <v>108.81536539083493</v>
      </c>
      <c r="N59" s="215">
        <f t="shared" si="32"/>
        <v>198.8660848102684</v>
      </c>
      <c r="O59" s="319">
        <f t="shared" si="18"/>
        <v>-59.143530436076986</v>
      </c>
      <c r="P59" s="230">
        <f t="shared" si="33"/>
        <v>4.1764877877086519</v>
      </c>
      <c r="Q59" s="186">
        <f t="shared" si="34"/>
        <v>-11.162969065156091</v>
      </c>
      <c r="R59" s="186">
        <f t="shared" si="35"/>
        <v>-26.840986771549893</v>
      </c>
      <c r="S59" s="186">
        <f t="shared" si="36"/>
        <v>-42.897730219516674</v>
      </c>
      <c r="T59" s="331">
        <f t="shared" si="37"/>
        <v>-59.143530436076986</v>
      </c>
      <c r="U59" s="342">
        <v>21</v>
      </c>
      <c r="V59" s="188">
        <f t="shared" si="19"/>
        <v>8.36</v>
      </c>
      <c r="W59" s="187">
        <f t="shared" si="20"/>
        <v>-12.64</v>
      </c>
      <c r="X59" s="186">
        <v>136.31379457610061</v>
      </c>
      <c r="Y59" s="99">
        <f t="shared" si="21"/>
        <v>-3.0638775779783772E-2</v>
      </c>
      <c r="Z59" s="99">
        <f t="shared" si="22"/>
        <v>8.1891705090229014E-2</v>
      </c>
      <c r="AA59" s="99">
        <f t="shared" si="23"/>
        <v>0.19690587335653134</v>
      </c>
      <c r="AB59" s="99">
        <f t="shared" si="24"/>
        <v>0.31469837922799471</v>
      </c>
      <c r="AC59" s="343">
        <f t="shared" si="25"/>
        <v>0.43387780833185319</v>
      </c>
    </row>
    <row r="60" spans="1:29" ht="15.75" x14ac:dyDescent="0.25">
      <c r="A60" s="179">
        <v>148</v>
      </c>
      <c r="B60" s="180" t="s">
        <v>64</v>
      </c>
      <c r="C60" s="179">
        <v>19</v>
      </c>
      <c r="D60" s="179">
        <v>24</v>
      </c>
      <c r="E60" s="185">
        <f>'Tasapainon muutos, pl. tasaus'!D52</f>
        <v>6862</v>
      </c>
      <c r="F60" s="230">
        <v>-12.115531947622275</v>
      </c>
      <c r="G60" s="186">
        <v>-267.82037925197903</v>
      </c>
      <c r="H60" s="215">
        <f t="shared" si="30"/>
        <v>-255.70484730435675</v>
      </c>
      <c r="I60" s="230">
        <f t="shared" si="26"/>
        <v>259.8813350920654</v>
      </c>
      <c r="J60" s="186">
        <f t="shared" si="31"/>
        <v>244.54187823920066</v>
      </c>
      <c r="K60" s="186">
        <f t="shared" si="27"/>
        <v>228.86386053280683</v>
      </c>
      <c r="L60" s="186">
        <f t="shared" si="28"/>
        <v>212.80711708484006</v>
      </c>
      <c r="M60" s="186">
        <f t="shared" si="29"/>
        <v>196.56131686827976</v>
      </c>
      <c r="N60" s="215">
        <f t="shared" si="32"/>
        <v>-71.259062383699273</v>
      </c>
      <c r="O60" s="319">
        <f t="shared" si="18"/>
        <v>-59.143530436077</v>
      </c>
      <c r="P60" s="230">
        <f t="shared" si="33"/>
        <v>4.1764877877086519</v>
      </c>
      <c r="Q60" s="186">
        <f t="shared" si="34"/>
        <v>-11.162969065156091</v>
      </c>
      <c r="R60" s="186">
        <f t="shared" si="35"/>
        <v>-26.840986771549922</v>
      </c>
      <c r="S60" s="186">
        <f t="shared" si="36"/>
        <v>-42.897730219516689</v>
      </c>
      <c r="T60" s="331">
        <f t="shared" si="37"/>
        <v>-59.143530436076986</v>
      </c>
      <c r="U60" s="342">
        <v>19</v>
      </c>
      <c r="V60" s="188">
        <f t="shared" si="19"/>
        <v>6.3599999999999994</v>
      </c>
      <c r="W60" s="187">
        <f t="shared" si="20"/>
        <v>-12.64</v>
      </c>
      <c r="X60" s="186">
        <v>167.81343546144328</v>
      </c>
      <c r="Y60" s="99">
        <f t="shared" si="21"/>
        <v>-2.4887684208504506E-2</v>
      </c>
      <c r="Z60" s="99">
        <f t="shared" si="22"/>
        <v>6.6520115236666427E-2</v>
      </c>
      <c r="AA60" s="99">
        <f t="shared" si="23"/>
        <v>0.15994539827960849</v>
      </c>
      <c r="AB60" s="99">
        <f t="shared" si="24"/>
        <v>0.25562750742548768</v>
      </c>
      <c r="AC60" s="343">
        <f t="shared" si="25"/>
        <v>0.35243620556034544</v>
      </c>
    </row>
    <row r="61" spans="1:29" ht="15.75" x14ac:dyDescent="0.25">
      <c r="A61" s="179">
        <v>149</v>
      </c>
      <c r="B61" s="180" t="s">
        <v>65</v>
      </c>
      <c r="C61" s="179">
        <v>33</v>
      </c>
      <c r="D61" s="179">
        <v>24</v>
      </c>
      <c r="E61" s="185">
        <f>'Tasapainon muutos, pl. tasaus'!D53</f>
        <v>5321</v>
      </c>
      <c r="F61" s="230">
        <v>50.225188181290129</v>
      </c>
      <c r="G61" s="186">
        <v>9.4926804105067379</v>
      </c>
      <c r="H61" s="215">
        <f t="shared" si="30"/>
        <v>-40.732507770783393</v>
      </c>
      <c r="I61" s="230">
        <f t="shared" si="26"/>
        <v>44.908995558492045</v>
      </c>
      <c r="J61" s="186">
        <f t="shared" si="31"/>
        <v>29.569538705627295</v>
      </c>
      <c r="K61" s="186">
        <f t="shared" si="27"/>
        <v>13.891520999233485</v>
      </c>
      <c r="L61" s="186">
        <f t="shared" si="28"/>
        <v>2.1022697804833217</v>
      </c>
      <c r="M61" s="186">
        <f t="shared" si="29"/>
        <v>0.85646956392301532</v>
      </c>
      <c r="N61" s="215">
        <f t="shared" si="32"/>
        <v>10.349149974429753</v>
      </c>
      <c r="O61" s="319">
        <f t="shared" si="18"/>
        <v>-39.876038206860372</v>
      </c>
      <c r="P61" s="230">
        <f t="shared" si="33"/>
        <v>4.1764877877086519</v>
      </c>
      <c r="Q61" s="186">
        <f t="shared" si="34"/>
        <v>-11.162969065156098</v>
      </c>
      <c r="R61" s="186">
        <f t="shared" si="35"/>
        <v>-26.840986771549908</v>
      </c>
      <c r="S61" s="186">
        <f t="shared" si="36"/>
        <v>-38.630237990300074</v>
      </c>
      <c r="T61" s="331">
        <f t="shared" si="37"/>
        <v>-39.876038206860379</v>
      </c>
      <c r="U61" s="342">
        <v>20.75</v>
      </c>
      <c r="V61" s="188">
        <f t="shared" si="19"/>
        <v>8.11</v>
      </c>
      <c r="W61" s="187">
        <f t="shared" si="20"/>
        <v>-12.64</v>
      </c>
      <c r="X61" s="186">
        <v>215.6951761217222</v>
      </c>
      <c r="Y61" s="99">
        <f t="shared" si="21"/>
        <v>-1.9362916977576517E-2</v>
      </c>
      <c r="Z61" s="99">
        <f t="shared" si="22"/>
        <v>5.1753447925309899E-2</v>
      </c>
      <c r="AA61" s="99">
        <f t="shared" si="23"/>
        <v>0.12443943927796913</v>
      </c>
      <c r="AB61" s="99">
        <f t="shared" si="24"/>
        <v>0.17909643917349391</v>
      </c>
      <c r="AC61" s="343">
        <f t="shared" si="25"/>
        <v>0.18487218362434463</v>
      </c>
    </row>
    <row r="62" spans="1:29" ht="15.75" x14ac:dyDescent="0.25">
      <c r="A62" s="179">
        <v>151</v>
      </c>
      <c r="B62" s="180" t="s">
        <v>66</v>
      </c>
      <c r="C62" s="179">
        <v>14</v>
      </c>
      <c r="D62" s="179">
        <v>26</v>
      </c>
      <c r="E62" s="185">
        <f>'Tasapainon muutos, pl. tasaus'!D54</f>
        <v>1925</v>
      </c>
      <c r="F62" s="230">
        <v>148.73035870217078</v>
      </c>
      <c r="G62" s="186">
        <v>190.81521516610906</v>
      </c>
      <c r="H62" s="215">
        <f t="shared" si="30"/>
        <v>42.08485646393828</v>
      </c>
      <c r="I62" s="230">
        <f t="shared" si="26"/>
        <v>-37.908368676229628</v>
      </c>
      <c r="J62" s="186">
        <f t="shared" si="31"/>
        <v>-23.247825529094378</v>
      </c>
      <c r="K62" s="186">
        <f t="shared" si="27"/>
        <v>-8.9258432354881876</v>
      </c>
      <c r="L62" s="186">
        <f t="shared" si="28"/>
        <v>2.1022697804833217</v>
      </c>
      <c r="M62" s="186">
        <f t="shared" si="29"/>
        <v>0.85646956392301532</v>
      </c>
      <c r="N62" s="215">
        <f t="shared" si="32"/>
        <v>191.67168473003207</v>
      </c>
      <c r="O62" s="319">
        <f t="shared" si="18"/>
        <v>42.941326027861294</v>
      </c>
      <c r="P62" s="230">
        <f t="shared" si="33"/>
        <v>4.1764877877086519</v>
      </c>
      <c r="Q62" s="186">
        <f t="shared" si="34"/>
        <v>18.837030934843902</v>
      </c>
      <c r="R62" s="186">
        <f t="shared" si="35"/>
        <v>33.159013228450092</v>
      </c>
      <c r="S62" s="186">
        <f t="shared" si="36"/>
        <v>44.187126244421599</v>
      </c>
      <c r="T62" s="331">
        <f t="shared" si="37"/>
        <v>42.941326027861294</v>
      </c>
      <c r="U62" s="342">
        <v>22.5</v>
      </c>
      <c r="V62" s="188">
        <f t="shared" si="19"/>
        <v>9.86</v>
      </c>
      <c r="W62" s="187">
        <f t="shared" si="20"/>
        <v>-12.64</v>
      </c>
      <c r="X62" s="186">
        <v>130.65061840345194</v>
      </c>
      <c r="Y62" s="99">
        <f t="shared" si="21"/>
        <v>-3.196684285727272E-2</v>
      </c>
      <c r="Z62" s="99">
        <f t="shared" si="22"/>
        <v>-0.14417865881564174</v>
      </c>
      <c r="AA62" s="99">
        <f t="shared" si="23"/>
        <v>-0.25379912956901851</v>
      </c>
      <c r="AB62" s="99">
        <f t="shared" si="24"/>
        <v>-0.33820832066765116</v>
      </c>
      <c r="AC62" s="343">
        <f t="shared" si="25"/>
        <v>-0.32867296422017345</v>
      </c>
    </row>
    <row r="63" spans="1:29" ht="15.75" x14ac:dyDescent="0.25">
      <c r="A63" s="179">
        <v>152</v>
      </c>
      <c r="B63" s="180" t="s">
        <v>67</v>
      </c>
      <c r="C63" s="179">
        <v>14</v>
      </c>
      <c r="D63" s="179">
        <v>25</v>
      </c>
      <c r="E63" s="185">
        <f>'Tasapainon muutos, pl. tasaus'!D55</f>
        <v>4471</v>
      </c>
      <c r="F63" s="230">
        <v>213.71543683602346</v>
      </c>
      <c r="G63" s="186">
        <v>284.62853286562319</v>
      </c>
      <c r="H63" s="215">
        <f t="shared" si="30"/>
        <v>70.913096029599728</v>
      </c>
      <c r="I63" s="230">
        <f t="shared" si="26"/>
        <v>-66.736608241891076</v>
      </c>
      <c r="J63" s="186">
        <f t="shared" si="31"/>
        <v>-52.076065094755826</v>
      </c>
      <c r="K63" s="186">
        <f t="shared" si="27"/>
        <v>-37.754082801149636</v>
      </c>
      <c r="L63" s="186">
        <f t="shared" si="28"/>
        <v>-23.810826249116406</v>
      </c>
      <c r="M63" s="186">
        <f t="shared" si="29"/>
        <v>-10.056626465676713</v>
      </c>
      <c r="N63" s="215">
        <f t="shared" si="32"/>
        <v>274.5719063999465</v>
      </c>
      <c r="O63" s="319">
        <f t="shared" si="18"/>
        <v>60.856469563923042</v>
      </c>
      <c r="P63" s="230">
        <f t="shared" si="33"/>
        <v>4.1764877877086519</v>
      </c>
      <c r="Q63" s="186">
        <f t="shared" si="34"/>
        <v>18.837030934843902</v>
      </c>
      <c r="R63" s="186">
        <f t="shared" si="35"/>
        <v>33.159013228450092</v>
      </c>
      <c r="S63" s="186">
        <f t="shared" si="36"/>
        <v>47.102269780483326</v>
      </c>
      <c r="T63" s="331">
        <f t="shared" si="37"/>
        <v>60.856469563923014</v>
      </c>
      <c r="U63" s="342">
        <v>21.5</v>
      </c>
      <c r="V63" s="188">
        <f t="shared" si="19"/>
        <v>8.86</v>
      </c>
      <c r="W63" s="187">
        <f t="shared" si="20"/>
        <v>-12.64</v>
      </c>
      <c r="X63" s="186">
        <v>150.76487254121642</v>
      </c>
      <c r="Y63" s="99">
        <f t="shared" si="21"/>
        <v>-2.7701995281207661E-2</v>
      </c>
      <c r="Z63" s="99">
        <f t="shared" si="22"/>
        <v>-0.12494310257645855</v>
      </c>
      <c r="AA63" s="99">
        <f t="shared" si="23"/>
        <v>-0.21993858827682167</v>
      </c>
      <c r="AB63" s="99">
        <f t="shared" si="24"/>
        <v>-0.31242204491372094</v>
      </c>
      <c r="AC63" s="343">
        <f t="shared" si="25"/>
        <v>-0.40365151734722521</v>
      </c>
    </row>
    <row r="64" spans="1:29" ht="15.75" x14ac:dyDescent="0.25">
      <c r="A64" s="179">
        <v>153</v>
      </c>
      <c r="B64" s="180" t="s">
        <v>68</v>
      </c>
      <c r="C64" s="179">
        <v>9</v>
      </c>
      <c r="D64" s="179">
        <v>22</v>
      </c>
      <c r="E64" s="185">
        <f>'Tasapainon muutos, pl. tasaus'!D56</f>
        <v>26075</v>
      </c>
      <c r="F64" s="230">
        <v>135.73965263241203</v>
      </c>
      <c r="G64" s="186">
        <v>-88.11492916243246</v>
      </c>
      <c r="H64" s="215">
        <f t="shared" si="30"/>
        <v>-223.85458179484448</v>
      </c>
      <c r="I64" s="230">
        <f t="shared" si="26"/>
        <v>228.03106958255313</v>
      </c>
      <c r="J64" s="186">
        <f t="shared" si="31"/>
        <v>212.69161272968839</v>
      </c>
      <c r="K64" s="186">
        <f t="shared" si="27"/>
        <v>197.01359502329456</v>
      </c>
      <c r="L64" s="186">
        <f t="shared" si="28"/>
        <v>180.95685157532779</v>
      </c>
      <c r="M64" s="186">
        <f t="shared" si="29"/>
        <v>164.71105135876749</v>
      </c>
      <c r="N64" s="215">
        <f t="shared" si="32"/>
        <v>76.596122196335031</v>
      </c>
      <c r="O64" s="319">
        <f t="shared" si="18"/>
        <v>-59.143530436077</v>
      </c>
      <c r="P64" s="230">
        <f t="shared" si="33"/>
        <v>4.1764877877086519</v>
      </c>
      <c r="Q64" s="186">
        <f t="shared" si="34"/>
        <v>-11.162969065156091</v>
      </c>
      <c r="R64" s="186">
        <f t="shared" si="35"/>
        <v>-26.840986771549922</v>
      </c>
      <c r="S64" s="186">
        <f t="shared" si="36"/>
        <v>-42.897730219516689</v>
      </c>
      <c r="T64" s="331">
        <f t="shared" si="37"/>
        <v>-59.143530436076986</v>
      </c>
      <c r="U64" s="342">
        <v>20</v>
      </c>
      <c r="V64" s="188">
        <f t="shared" si="19"/>
        <v>7.3599999999999994</v>
      </c>
      <c r="W64" s="187">
        <f t="shared" si="20"/>
        <v>-12.64</v>
      </c>
      <c r="X64" s="186">
        <v>183.91983058879558</v>
      </c>
      <c r="Y64" s="99">
        <f t="shared" si="21"/>
        <v>-2.2708197231033574E-2</v>
      </c>
      <c r="Z64" s="99">
        <f t="shared" si="22"/>
        <v>6.0694755043103767E-2</v>
      </c>
      <c r="AA64" s="99">
        <f t="shared" si="23"/>
        <v>0.14593851400157323</v>
      </c>
      <c r="AB64" s="99">
        <f t="shared" si="24"/>
        <v>0.23324146222941347</v>
      </c>
      <c r="AC64" s="343">
        <f t="shared" si="25"/>
        <v>0.32157234076791291</v>
      </c>
    </row>
    <row r="65" spans="1:29" ht="15.75" x14ac:dyDescent="0.25">
      <c r="A65" s="179">
        <v>165</v>
      </c>
      <c r="B65" s="180" t="s">
        <v>69</v>
      </c>
      <c r="C65" s="179">
        <v>5</v>
      </c>
      <c r="D65" s="179">
        <v>23</v>
      </c>
      <c r="E65" s="185">
        <f>'Tasapainon muutos, pl. tasaus'!D57</f>
        <v>16237</v>
      </c>
      <c r="F65" s="230">
        <v>107.6190052590046</v>
      </c>
      <c r="G65" s="186">
        <v>97.280882722976969</v>
      </c>
      <c r="H65" s="215">
        <f t="shared" si="30"/>
        <v>-10.338122536027626</v>
      </c>
      <c r="I65" s="230">
        <f t="shared" si="26"/>
        <v>14.514610323736278</v>
      </c>
      <c r="J65" s="186">
        <f t="shared" si="31"/>
        <v>3.8370309348439005</v>
      </c>
      <c r="K65" s="186">
        <f t="shared" si="27"/>
        <v>3.1590132284500925</v>
      </c>
      <c r="L65" s="186">
        <f t="shared" si="28"/>
        <v>2.1022697804833217</v>
      </c>
      <c r="M65" s="186">
        <f t="shared" si="29"/>
        <v>0.85646956392301532</v>
      </c>
      <c r="N65" s="215">
        <f t="shared" si="32"/>
        <v>98.137352286899983</v>
      </c>
      <c r="O65" s="319">
        <f t="shared" si="18"/>
        <v>-9.4816529721046123</v>
      </c>
      <c r="P65" s="230">
        <f t="shared" si="33"/>
        <v>4.1764877877086519</v>
      </c>
      <c r="Q65" s="186">
        <f t="shared" si="34"/>
        <v>-6.5010916011837256</v>
      </c>
      <c r="R65" s="186">
        <f t="shared" si="35"/>
        <v>-7.1791093075775336</v>
      </c>
      <c r="S65" s="186">
        <f t="shared" si="36"/>
        <v>-8.235852755544304</v>
      </c>
      <c r="T65" s="331">
        <f t="shared" si="37"/>
        <v>-9.4816529721046106</v>
      </c>
      <c r="U65" s="342">
        <v>21</v>
      </c>
      <c r="V65" s="188">
        <f t="shared" si="19"/>
        <v>8.36</v>
      </c>
      <c r="W65" s="187">
        <f t="shared" si="20"/>
        <v>-12.64</v>
      </c>
      <c r="X65" s="186">
        <v>186.00917008384985</v>
      </c>
      <c r="Y65" s="99">
        <f t="shared" si="21"/>
        <v>-2.2453128444291003E-2</v>
      </c>
      <c r="Z65" s="99">
        <f t="shared" si="22"/>
        <v>3.4950382275525133E-2</v>
      </c>
      <c r="AA65" s="99">
        <f t="shared" si="23"/>
        <v>3.8595459053665529E-2</v>
      </c>
      <c r="AB65" s="99">
        <f t="shared" si="24"/>
        <v>4.4276595351894307E-2</v>
      </c>
      <c r="AC65" s="343">
        <f t="shared" si="25"/>
        <v>5.097411578058457E-2</v>
      </c>
    </row>
    <row r="66" spans="1:29" ht="15.75" x14ac:dyDescent="0.25">
      <c r="A66" s="179">
        <v>167</v>
      </c>
      <c r="B66" s="180" t="s">
        <v>70</v>
      </c>
      <c r="C66" s="179">
        <v>12</v>
      </c>
      <c r="D66" s="179">
        <v>21</v>
      </c>
      <c r="E66" s="185">
        <f>'Tasapainon muutos, pl. tasaus'!D58</f>
        <v>76935</v>
      </c>
      <c r="F66" s="230">
        <v>167.37316283222651</v>
      </c>
      <c r="G66" s="186">
        <v>71.32021559363973</v>
      </c>
      <c r="H66" s="215">
        <f t="shared" si="30"/>
        <v>-96.052947238586782</v>
      </c>
      <c r="I66" s="230">
        <f t="shared" si="26"/>
        <v>100.22943502629543</v>
      </c>
      <c r="J66" s="186">
        <f t="shared" si="31"/>
        <v>84.889978173430677</v>
      </c>
      <c r="K66" s="186">
        <f t="shared" si="27"/>
        <v>69.211960467036874</v>
      </c>
      <c r="L66" s="186">
        <f t="shared" si="28"/>
        <v>53.155217019070101</v>
      </c>
      <c r="M66" s="186">
        <f t="shared" si="29"/>
        <v>36.909416802509796</v>
      </c>
      <c r="N66" s="215">
        <f t="shared" si="32"/>
        <v>108.22963239614953</v>
      </c>
      <c r="O66" s="319">
        <f t="shared" si="18"/>
        <v>-59.143530436076986</v>
      </c>
      <c r="P66" s="230">
        <f t="shared" si="33"/>
        <v>4.1764877877086519</v>
      </c>
      <c r="Q66" s="186">
        <f t="shared" si="34"/>
        <v>-11.162969065156105</v>
      </c>
      <c r="R66" s="186">
        <f t="shared" si="35"/>
        <v>-26.840986771549908</v>
      </c>
      <c r="S66" s="186">
        <f t="shared" si="36"/>
        <v>-42.897730219516681</v>
      </c>
      <c r="T66" s="331">
        <f t="shared" si="37"/>
        <v>-59.143530436076986</v>
      </c>
      <c r="U66" s="342">
        <v>20.5</v>
      </c>
      <c r="V66" s="188">
        <f t="shared" si="19"/>
        <v>7.8599999999999994</v>
      </c>
      <c r="W66" s="187">
        <f t="shared" si="20"/>
        <v>-12.64</v>
      </c>
      <c r="X66" s="186">
        <v>156.33801434903768</v>
      </c>
      <c r="Y66" s="99">
        <f t="shared" si="21"/>
        <v>-2.6714473796400497E-2</v>
      </c>
      <c r="Z66" s="99">
        <f t="shared" si="22"/>
        <v>7.1402781413315408E-2</v>
      </c>
      <c r="AA66" s="99">
        <f t="shared" si="23"/>
        <v>0.17168560623793752</v>
      </c>
      <c r="AB66" s="99">
        <f t="shared" si="24"/>
        <v>0.27439091124532206</v>
      </c>
      <c r="AC66" s="343">
        <f t="shared" si="25"/>
        <v>0.37830549839295075</v>
      </c>
    </row>
    <row r="67" spans="1:29" ht="15.75" x14ac:dyDescent="0.25">
      <c r="A67" s="179">
        <v>169</v>
      </c>
      <c r="B67" s="180" t="s">
        <v>71</v>
      </c>
      <c r="C67" s="179">
        <v>5</v>
      </c>
      <c r="D67" s="179">
        <v>24</v>
      </c>
      <c r="E67" s="185">
        <f>'Tasapainon muutos, pl. tasaus'!D59</f>
        <v>5061</v>
      </c>
      <c r="F67" s="230">
        <v>-74.531469032752099</v>
      </c>
      <c r="G67" s="186">
        <v>-104.31867275699366</v>
      </c>
      <c r="H67" s="215">
        <f t="shared" si="30"/>
        <v>-29.787203724241564</v>
      </c>
      <c r="I67" s="230">
        <f t="shared" si="26"/>
        <v>33.963691511950216</v>
      </c>
      <c r="J67" s="186">
        <f t="shared" si="31"/>
        <v>18.624234659085467</v>
      </c>
      <c r="K67" s="186">
        <f t="shared" si="27"/>
        <v>3.1590132284500925</v>
      </c>
      <c r="L67" s="186">
        <f t="shared" si="28"/>
        <v>2.1022697804833217</v>
      </c>
      <c r="M67" s="186">
        <f t="shared" si="29"/>
        <v>0.85646956392301532</v>
      </c>
      <c r="N67" s="215">
        <f t="shared" si="32"/>
        <v>-103.46220319307065</v>
      </c>
      <c r="O67" s="319">
        <f t="shared" si="18"/>
        <v>-28.930734160318551</v>
      </c>
      <c r="P67" s="230">
        <f t="shared" si="33"/>
        <v>4.1764877877086519</v>
      </c>
      <c r="Q67" s="186">
        <f t="shared" si="34"/>
        <v>-11.162969065156098</v>
      </c>
      <c r="R67" s="186">
        <f t="shared" si="35"/>
        <v>-26.628190495791472</v>
      </c>
      <c r="S67" s="186">
        <f t="shared" si="36"/>
        <v>-27.684933943758242</v>
      </c>
      <c r="T67" s="331">
        <f t="shared" si="37"/>
        <v>-28.930734160318551</v>
      </c>
      <c r="U67" s="342">
        <v>21.250000000000004</v>
      </c>
      <c r="V67" s="188">
        <f t="shared" si="19"/>
        <v>8.610000000000003</v>
      </c>
      <c r="W67" s="187">
        <f t="shared" si="20"/>
        <v>-12.64</v>
      </c>
      <c r="X67" s="186">
        <v>174.18365811088981</v>
      </c>
      <c r="Y67" s="99">
        <f t="shared" si="21"/>
        <v>-2.3977494978603516E-2</v>
      </c>
      <c r="Z67" s="99">
        <f t="shared" si="22"/>
        <v>6.4087350020226724E-2</v>
      </c>
      <c r="AA67" s="99">
        <f t="shared" si="23"/>
        <v>0.15287421784906641</v>
      </c>
      <c r="AB67" s="99">
        <f t="shared" si="24"/>
        <v>0.15894105247309309</v>
      </c>
      <c r="AC67" s="343">
        <f t="shared" si="25"/>
        <v>0.16609327461649989</v>
      </c>
    </row>
    <row r="68" spans="1:29" ht="15.75" x14ac:dyDescent="0.25">
      <c r="A68" s="179">
        <v>171</v>
      </c>
      <c r="B68" s="180" t="s">
        <v>72</v>
      </c>
      <c r="C68" s="179">
        <v>11</v>
      </c>
      <c r="D68" s="179">
        <v>25</v>
      </c>
      <c r="E68" s="185">
        <f>'Tasapainon muutos, pl. tasaus'!D60</f>
        <v>4689</v>
      </c>
      <c r="F68" s="230">
        <v>229.43559212346281</v>
      </c>
      <c r="G68" s="186">
        <v>271.10174194898508</v>
      </c>
      <c r="H68" s="215">
        <f t="shared" si="30"/>
        <v>41.666149825522268</v>
      </c>
      <c r="I68" s="230">
        <f t="shared" si="26"/>
        <v>-37.489662037813616</v>
      </c>
      <c r="J68" s="186">
        <f t="shared" si="31"/>
        <v>-22.829118890678366</v>
      </c>
      <c r="K68" s="186">
        <f t="shared" si="27"/>
        <v>-8.5071365970721757</v>
      </c>
      <c r="L68" s="186">
        <f t="shared" si="28"/>
        <v>2.1022697804833217</v>
      </c>
      <c r="M68" s="186">
        <f t="shared" si="29"/>
        <v>0.85646956392301532</v>
      </c>
      <c r="N68" s="215">
        <f t="shared" si="32"/>
        <v>271.95821151290812</v>
      </c>
      <c r="O68" s="319">
        <f t="shared" si="18"/>
        <v>42.52261938944531</v>
      </c>
      <c r="P68" s="230">
        <f t="shared" si="33"/>
        <v>4.1764877877086519</v>
      </c>
      <c r="Q68" s="186">
        <f t="shared" si="34"/>
        <v>18.837030934843902</v>
      </c>
      <c r="R68" s="186">
        <f t="shared" si="35"/>
        <v>33.159013228450092</v>
      </c>
      <c r="S68" s="186">
        <f t="shared" si="36"/>
        <v>43.768419606005587</v>
      </c>
      <c r="T68" s="331">
        <f t="shared" si="37"/>
        <v>42.522619389445282</v>
      </c>
      <c r="U68" s="342">
        <v>21.25</v>
      </c>
      <c r="V68" s="188">
        <f t="shared" si="19"/>
        <v>8.61</v>
      </c>
      <c r="W68" s="187">
        <f t="shared" si="20"/>
        <v>-12.64</v>
      </c>
      <c r="X68" s="186">
        <v>158.36132479583191</v>
      </c>
      <c r="Y68" s="99">
        <f t="shared" si="21"/>
        <v>-2.6373155144371323E-2</v>
      </c>
      <c r="Z68" s="99">
        <f t="shared" si="22"/>
        <v>-0.11894969279355067</v>
      </c>
      <c r="AA68" s="99">
        <f t="shared" si="23"/>
        <v>-0.20938832932346649</v>
      </c>
      <c r="AB68" s="99">
        <f t="shared" si="24"/>
        <v>-0.27638326253227696</v>
      </c>
      <c r="AC68" s="343">
        <f t="shared" si="25"/>
        <v>-0.26851644139923542</v>
      </c>
    </row>
    <row r="69" spans="1:29" ht="15.75" x14ac:dyDescent="0.25">
      <c r="A69" s="179">
        <v>172</v>
      </c>
      <c r="B69" s="180" t="s">
        <v>73</v>
      </c>
      <c r="C69" s="179">
        <v>13</v>
      </c>
      <c r="D69" s="179">
        <v>25</v>
      </c>
      <c r="E69" s="185">
        <f>'Tasapainon muutos, pl. tasaus'!D61</f>
        <v>4297</v>
      </c>
      <c r="F69" s="230">
        <v>1.9143177843944179</v>
      </c>
      <c r="G69" s="186">
        <v>134.51984934598227</v>
      </c>
      <c r="H69" s="215">
        <f t="shared" si="30"/>
        <v>132.60553156158784</v>
      </c>
      <c r="I69" s="230">
        <f t="shared" si="26"/>
        <v>-128.42904377387919</v>
      </c>
      <c r="J69" s="186">
        <f t="shared" si="31"/>
        <v>-113.76850062674394</v>
      </c>
      <c r="K69" s="186">
        <f t="shared" si="27"/>
        <v>-99.446518333137746</v>
      </c>
      <c r="L69" s="186">
        <f t="shared" si="28"/>
        <v>-85.503261781104513</v>
      </c>
      <c r="M69" s="186">
        <f t="shared" si="29"/>
        <v>-71.749061997664825</v>
      </c>
      <c r="N69" s="215">
        <f t="shared" si="32"/>
        <v>62.770787348317441</v>
      </c>
      <c r="O69" s="319">
        <f t="shared" si="18"/>
        <v>60.856469563923021</v>
      </c>
      <c r="P69" s="230">
        <f t="shared" si="33"/>
        <v>4.1764877877086519</v>
      </c>
      <c r="Q69" s="186">
        <f t="shared" si="34"/>
        <v>18.837030934843895</v>
      </c>
      <c r="R69" s="186">
        <f t="shared" si="35"/>
        <v>33.159013228450092</v>
      </c>
      <c r="S69" s="186">
        <f t="shared" si="36"/>
        <v>47.102269780483326</v>
      </c>
      <c r="T69" s="331">
        <f t="shared" si="37"/>
        <v>60.856469563923014</v>
      </c>
      <c r="U69" s="342">
        <v>21</v>
      </c>
      <c r="V69" s="188">
        <f t="shared" si="19"/>
        <v>8.36</v>
      </c>
      <c r="W69" s="187">
        <f t="shared" si="20"/>
        <v>-12.64</v>
      </c>
      <c r="X69" s="186">
        <v>137.63039800748601</v>
      </c>
      <c r="Y69" s="99">
        <f t="shared" si="21"/>
        <v>-3.0345678339762441E-2</v>
      </c>
      <c r="Z69" s="99">
        <f t="shared" si="22"/>
        <v>-0.13686679111266764</v>
      </c>
      <c r="AA69" s="99">
        <f t="shared" si="23"/>
        <v>-0.24092797600313925</v>
      </c>
      <c r="AB69" s="99">
        <f t="shared" si="24"/>
        <v>-0.34223740149266541</v>
      </c>
      <c r="AC69" s="343">
        <f t="shared" si="25"/>
        <v>-0.44217317137027318</v>
      </c>
    </row>
    <row r="70" spans="1:29" ht="15.75" x14ac:dyDescent="0.25">
      <c r="A70" s="179">
        <v>176</v>
      </c>
      <c r="B70" s="180" t="s">
        <v>74</v>
      </c>
      <c r="C70" s="179">
        <v>12</v>
      </c>
      <c r="D70" s="179">
        <v>25</v>
      </c>
      <c r="E70" s="185">
        <f>'Tasapainon muutos, pl. tasaus'!D62</f>
        <v>4527</v>
      </c>
      <c r="F70" s="230">
        <v>40.967097258629366</v>
      </c>
      <c r="G70" s="186">
        <v>82.218606368475847</v>
      </c>
      <c r="H70" s="215">
        <f t="shared" si="30"/>
        <v>41.251509109846481</v>
      </c>
      <c r="I70" s="230">
        <f t="shared" si="26"/>
        <v>-37.075021322137829</v>
      </c>
      <c r="J70" s="186">
        <f t="shared" si="31"/>
        <v>-22.414478175002579</v>
      </c>
      <c r="K70" s="186">
        <f t="shared" si="27"/>
        <v>-8.0924958813963883</v>
      </c>
      <c r="L70" s="186">
        <f t="shared" si="28"/>
        <v>2.1022697804833217</v>
      </c>
      <c r="M70" s="186">
        <f t="shared" si="29"/>
        <v>0.85646956392301532</v>
      </c>
      <c r="N70" s="215">
        <f t="shared" si="32"/>
        <v>83.07507593239886</v>
      </c>
      <c r="O70" s="319">
        <f t="shared" si="18"/>
        <v>42.107978673769495</v>
      </c>
      <c r="P70" s="230">
        <f t="shared" si="33"/>
        <v>4.1764877877086519</v>
      </c>
      <c r="Q70" s="186">
        <f t="shared" si="34"/>
        <v>18.837030934843902</v>
      </c>
      <c r="R70" s="186">
        <f t="shared" si="35"/>
        <v>33.159013228450092</v>
      </c>
      <c r="S70" s="186">
        <f t="shared" si="36"/>
        <v>43.353778890329799</v>
      </c>
      <c r="T70" s="331">
        <f t="shared" si="37"/>
        <v>42.107978673769495</v>
      </c>
      <c r="U70" s="342">
        <v>20.75</v>
      </c>
      <c r="V70" s="188">
        <f t="shared" si="19"/>
        <v>8.11</v>
      </c>
      <c r="W70" s="187">
        <f t="shared" si="20"/>
        <v>-12.64</v>
      </c>
      <c r="X70" s="186">
        <v>123.34743310089981</v>
      </c>
      <c r="Y70" s="99">
        <f t="shared" si="21"/>
        <v>-3.3859543589303806E-2</v>
      </c>
      <c r="Z70" s="99">
        <f t="shared" si="22"/>
        <v>-0.1527152244784451</v>
      </c>
      <c r="AA70" s="99">
        <f t="shared" si="23"/>
        <v>-0.26882613115528387</v>
      </c>
      <c r="AB70" s="99">
        <f t="shared" si="24"/>
        <v>-0.35147694443601307</v>
      </c>
      <c r="AC70" s="343">
        <f t="shared" si="25"/>
        <v>-0.34137701624746919</v>
      </c>
    </row>
    <row r="71" spans="1:29" ht="15.75" x14ac:dyDescent="0.25">
      <c r="A71" s="179">
        <v>177</v>
      </c>
      <c r="B71" s="180" t="s">
        <v>75</v>
      </c>
      <c r="C71" s="179">
        <v>6</v>
      </c>
      <c r="D71" s="179">
        <v>26</v>
      </c>
      <c r="E71" s="185">
        <f>'Tasapainon muutos, pl. tasaus'!D63</f>
        <v>1800</v>
      </c>
      <c r="F71" s="230">
        <v>77.801300706007623</v>
      </c>
      <c r="G71" s="186">
        <v>-120.91935511778161</v>
      </c>
      <c r="H71" s="215">
        <f t="shared" si="30"/>
        <v>-198.72065582378923</v>
      </c>
      <c r="I71" s="230">
        <f t="shared" si="26"/>
        <v>202.89714361149788</v>
      </c>
      <c r="J71" s="186">
        <f t="shared" si="31"/>
        <v>187.55768675863314</v>
      </c>
      <c r="K71" s="186">
        <f t="shared" si="27"/>
        <v>171.87966905223931</v>
      </c>
      <c r="L71" s="186">
        <f t="shared" si="28"/>
        <v>155.82292560427254</v>
      </c>
      <c r="M71" s="186">
        <f t="shared" si="29"/>
        <v>139.57712538771224</v>
      </c>
      <c r="N71" s="215">
        <f t="shared" si="32"/>
        <v>18.657770269930637</v>
      </c>
      <c r="O71" s="319">
        <f t="shared" si="18"/>
        <v>-59.143530436076986</v>
      </c>
      <c r="P71" s="230">
        <f t="shared" si="33"/>
        <v>4.1764877877086519</v>
      </c>
      <c r="Q71" s="186">
        <f t="shared" si="34"/>
        <v>-11.162969065156091</v>
      </c>
      <c r="R71" s="186">
        <f t="shared" si="35"/>
        <v>-26.840986771549922</v>
      </c>
      <c r="S71" s="186">
        <f t="shared" si="36"/>
        <v>-42.897730219516689</v>
      </c>
      <c r="T71" s="331">
        <f t="shared" si="37"/>
        <v>-59.143530436076986</v>
      </c>
      <c r="U71" s="342">
        <v>21</v>
      </c>
      <c r="V71" s="188">
        <f t="shared" si="19"/>
        <v>8.36</v>
      </c>
      <c r="W71" s="187">
        <f t="shared" si="20"/>
        <v>-12.64</v>
      </c>
      <c r="X71" s="186">
        <v>157.2897752567888</v>
      </c>
      <c r="Y71" s="99">
        <f t="shared" si="21"/>
        <v>-2.6552824434329467E-2</v>
      </c>
      <c r="Z71" s="99">
        <f t="shared" si="22"/>
        <v>7.0970722966140709E-2</v>
      </c>
      <c r="AA71" s="99">
        <f t="shared" si="23"/>
        <v>0.17064673611320094</v>
      </c>
      <c r="AB71" s="99">
        <f t="shared" si="24"/>
        <v>0.27273057100808068</v>
      </c>
      <c r="AC71" s="343">
        <f t="shared" si="25"/>
        <v>0.37601637067330151</v>
      </c>
    </row>
    <row r="72" spans="1:29" ht="15.75" x14ac:dyDescent="0.25">
      <c r="A72" s="179">
        <v>178</v>
      </c>
      <c r="B72" s="180" t="s">
        <v>76</v>
      </c>
      <c r="C72" s="179">
        <v>10</v>
      </c>
      <c r="D72" s="179">
        <v>24</v>
      </c>
      <c r="E72" s="185">
        <f>'Tasapainon muutos, pl. tasaus'!D64</f>
        <v>5932</v>
      </c>
      <c r="F72" s="230">
        <v>53.054529992624893</v>
      </c>
      <c r="G72" s="186">
        <v>22.516631957606695</v>
      </c>
      <c r="H72" s="215">
        <f t="shared" si="30"/>
        <v>-30.537898035018198</v>
      </c>
      <c r="I72" s="230">
        <f t="shared" si="26"/>
        <v>34.714385822726854</v>
      </c>
      <c r="J72" s="186">
        <f t="shared" si="31"/>
        <v>19.374928969862097</v>
      </c>
      <c r="K72" s="186">
        <f t="shared" si="27"/>
        <v>3.6969112634682908</v>
      </c>
      <c r="L72" s="186">
        <f t="shared" si="28"/>
        <v>2.1022697804833217</v>
      </c>
      <c r="M72" s="186">
        <f t="shared" si="29"/>
        <v>0.85646956392301532</v>
      </c>
      <c r="N72" s="215">
        <f t="shared" si="32"/>
        <v>23.373101521529708</v>
      </c>
      <c r="O72" s="319">
        <f t="shared" si="18"/>
        <v>-29.681428471095185</v>
      </c>
      <c r="P72" s="230">
        <f t="shared" si="33"/>
        <v>4.1764877877086555</v>
      </c>
      <c r="Q72" s="186">
        <f t="shared" si="34"/>
        <v>-11.162969065156101</v>
      </c>
      <c r="R72" s="186">
        <f t="shared" si="35"/>
        <v>-26.840986771549908</v>
      </c>
      <c r="S72" s="186">
        <f t="shared" si="36"/>
        <v>-28.435628254534876</v>
      </c>
      <c r="T72" s="331">
        <f t="shared" si="37"/>
        <v>-29.681428471095185</v>
      </c>
      <c r="U72" s="342">
        <v>20.75</v>
      </c>
      <c r="V72" s="188">
        <f t="shared" si="19"/>
        <v>8.11</v>
      </c>
      <c r="W72" s="187">
        <f t="shared" si="20"/>
        <v>-12.64</v>
      </c>
      <c r="X72" s="186">
        <v>138.4358129657254</v>
      </c>
      <c r="Y72" s="99">
        <f t="shared" si="21"/>
        <v>-3.0169128191869614E-2</v>
      </c>
      <c r="Z72" s="99">
        <f t="shared" si="22"/>
        <v>8.063642511291412E-2</v>
      </c>
      <c r="AA72" s="99">
        <f t="shared" si="23"/>
        <v>0.19388759452147925</v>
      </c>
      <c r="AB72" s="99">
        <f t="shared" si="24"/>
        <v>0.20540658985095933</v>
      </c>
      <c r="AC72" s="343">
        <f t="shared" si="25"/>
        <v>0.21440570785280724</v>
      </c>
    </row>
    <row r="73" spans="1:29" ht="15.75" x14ac:dyDescent="0.25">
      <c r="A73" s="179">
        <v>179</v>
      </c>
      <c r="B73" s="180" t="s">
        <v>77</v>
      </c>
      <c r="C73" s="179">
        <v>13</v>
      </c>
      <c r="D73" s="179">
        <v>20</v>
      </c>
      <c r="E73" s="185">
        <f>'Tasapainon muutos, pl. tasaus'!D65</f>
        <v>143420</v>
      </c>
      <c r="F73" s="230">
        <v>-71.481345392487867</v>
      </c>
      <c r="G73" s="186">
        <v>-101.38206436337204</v>
      </c>
      <c r="H73" s="215">
        <f t="shared" si="30"/>
        <v>-29.900718970884171</v>
      </c>
      <c r="I73" s="230">
        <f t="shared" si="26"/>
        <v>34.077206758592823</v>
      </c>
      <c r="J73" s="186">
        <f t="shared" si="31"/>
        <v>18.737749905728073</v>
      </c>
      <c r="K73" s="186">
        <f t="shared" si="27"/>
        <v>3.1590132284500925</v>
      </c>
      <c r="L73" s="186">
        <f t="shared" si="28"/>
        <v>2.1022697804833217</v>
      </c>
      <c r="M73" s="186">
        <f t="shared" si="29"/>
        <v>0.85646956392301532</v>
      </c>
      <c r="N73" s="215">
        <f t="shared" si="32"/>
        <v>-100.52559479944902</v>
      </c>
      <c r="O73" s="319">
        <f t="shared" si="18"/>
        <v>-29.044249406961157</v>
      </c>
      <c r="P73" s="230">
        <f t="shared" si="33"/>
        <v>4.1764877877086519</v>
      </c>
      <c r="Q73" s="186">
        <f t="shared" si="34"/>
        <v>-11.162969065156098</v>
      </c>
      <c r="R73" s="186">
        <f t="shared" si="35"/>
        <v>-26.741705742434078</v>
      </c>
      <c r="S73" s="186">
        <f t="shared" si="36"/>
        <v>-27.798449190400849</v>
      </c>
      <c r="T73" s="331">
        <f t="shared" si="37"/>
        <v>-29.044249406961157</v>
      </c>
      <c r="U73" s="342">
        <v>20</v>
      </c>
      <c r="V73" s="188">
        <f t="shared" si="19"/>
        <v>7.3599999999999994</v>
      </c>
      <c r="W73" s="187">
        <f t="shared" si="20"/>
        <v>-12.64</v>
      </c>
      <c r="X73" s="186">
        <v>174.30277400235178</v>
      </c>
      <c r="Y73" s="99">
        <f t="shared" si="21"/>
        <v>-2.3961109119538745E-2</v>
      </c>
      <c r="Z73" s="99">
        <f t="shared" si="22"/>
        <v>6.4043553690117869E-2</v>
      </c>
      <c r="AA73" s="99">
        <f t="shared" si="23"/>
        <v>0.15342099915216073</v>
      </c>
      <c r="AB73" s="99">
        <f t="shared" si="24"/>
        <v>0.15948368779274721</v>
      </c>
      <c r="AC73" s="343">
        <f t="shared" si="25"/>
        <v>0.16663102221522463</v>
      </c>
    </row>
    <row r="74" spans="1:29" ht="15.75" x14ac:dyDescent="0.25">
      <c r="A74" s="179">
        <v>181</v>
      </c>
      <c r="B74" s="180" t="s">
        <v>78</v>
      </c>
      <c r="C74" s="179">
        <v>4</v>
      </c>
      <c r="D74" s="179">
        <v>26</v>
      </c>
      <c r="E74" s="185">
        <f>'Tasapainon muutos, pl. tasaus'!D66</f>
        <v>1707</v>
      </c>
      <c r="F74" s="230">
        <v>88.713634831071403</v>
      </c>
      <c r="G74" s="186">
        <v>-18.254548312909026</v>
      </c>
      <c r="H74" s="215">
        <f t="shared" si="30"/>
        <v>-106.96818314398043</v>
      </c>
      <c r="I74" s="230">
        <f t="shared" si="26"/>
        <v>111.14467093168908</v>
      </c>
      <c r="J74" s="186">
        <f t="shared" si="31"/>
        <v>95.805214078824321</v>
      </c>
      <c r="K74" s="186">
        <f t="shared" si="27"/>
        <v>80.127196372430518</v>
      </c>
      <c r="L74" s="186">
        <f t="shared" si="28"/>
        <v>64.070452924463751</v>
      </c>
      <c r="M74" s="186">
        <f t="shared" si="29"/>
        <v>47.824652707903439</v>
      </c>
      <c r="N74" s="215">
        <f t="shared" si="32"/>
        <v>29.570104394994413</v>
      </c>
      <c r="O74" s="319">
        <f t="shared" si="18"/>
        <v>-59.143530436076986</v>
      </c>
      <c r="P74" s="230">
        <f t="shared" si="33"/>
        <v>4.1764877877086519</v>
      </c>
      <c r="Q74" s="186">
        <f t="shared" si="34"/>
        <v>-11.162969065156105</v>
      </c>
      <c r="R74" s="186">
        <f t="shared" si="35"/>
        <v>-26.840986771549908</v>
      </c>
      <c r="S74" s="186">
        <f t="shared" si="36"/>
        <v>-42.897730219516674</v>
      </c>
      <c r="T74" s="331">
        <f t="shared" si="37"/>
        <v>-59.143530436076986</v>
      </c>
      <c r="U74" s="342">
        <v>22.5</v>
      </c>
      <c r="V74" s="188">
        <f t="shared" si="19"/>
        <v>9.86</v>
      </c>
      <c r="W74" s="187">
        <f t="shared" si="20"/>
        <v>-12.64</v>
      </c>
      <c r="X74" s="186">
        <v>137.6447838271707</v>
      </c>
      <c r="Y74" s="99">
        <f t="shared" si="21"/>
        <v>-3.0342506788726017E-2</v>
      </c>
      <c r="Z74" s="99">
        <f t="shared" si="22"/>
        <v>8.1099833606281313E-2</v>
      </c>
      <c r="AA74" s="99">
        <f t="shared" si="23"/>
        <v>0.19500184478659169</v>
      </c>
      <c r="AB74" s="99">
        <f t="shared" si="24"/>
        <v>0.31165532777021066</v>
      </c>
      <c r="AC74" s="343">
        <f t="shared" si="25"/>
        <v>0.42968232279937818</v>
      </c>
    </row>
    <row r="75" spans="1:29" ht="15.75" x14ac:dyDescent="0.25">
      <c r="A75" s="179">
        <v>182</v>
      </c>
      <c r="B75" s="180" t="s">
        <v>79</v>
      </c>
      <c r="C75" s="179">
        <v>13</v>
      </c>
      <c r="D75" s="179">
        <v>22</v>
      </c>
      <c r="E75" s="185">
        <f>'Tasapainon muutos, pl. tasaus'!D67</f>
        <v>19887</v>
      </c>
      <c r="F75" s="230">
        <v>-82.383225723512879</v>
      </c>
      <c r="G75" s="186">
        <v>-185.07259591580279</v>
      </c>
      <c r="H75" s="215">
        <f t="shared" si="30"/>
        <v>-102.68937019228991</v>
      </c>
      <c r="I75" s="230">
        <f t="shared" si="26"/>
        <v>106.86585797999857</v>
      </c>
      <c r="J75" s="186">
        <f t="shared" si="31"/>
        <v>91.526401127133809</v>
      </c>
      <c r="K75" s="186">
        <f t="shared" si="27"/>
        <v>75.848383420740006</v>
      </c>
      <c r="L75" s="186">
        <f t="shared" si="28"/>
        <v>59.791639972773233</v>
      </c>
      <c r="M75" s="186">
        <f t="shared" si="29"/>
        <v>43.545839756212928</v>
      </c>
      <c r="N75" s="215">
        <f t="shared" si="32"/>
        <v>-141.52675615958987</v>
      </c>
      <c r="O75" s="319">
        <f t="shared" si="18"/>
        <v>-59.143530436076986</v>
      </c>
      <c r="P75" s="230">
        <f t="shared" si="33"/>
        <v>4.1764877877086519</v>
      </c>
      <c r="Q75" s="186">
        <f t="shared" si="34"/>
        <v>-11.162969065156105</v>
      </c>
      <c r="R75" s="186">
        <f t="shared" si="35"/>
        <v>-26.840986771549908</v>
      </c>
      <c r="S75" s="186">
        <f t="shared" si="36"/>
        <v>-42.897730219516681</v>
      </c>
      <c r="T75" s="331">
        <f t="shared" si="37"/>
        <v>-59.143530436076986</v>
      </c>
      <c r="U75" s="342">
        <v>21</v>
      </c>
      <c r="V75" s="188">
        <f t="shared" si="19"/>
        <v>8.36</v>
      </c>
      <c r="W75" s="187">
        <f t="shared" si="20"/>
        <v>-12.64</v>
      </c>
      <c r="X75" s="186">
        <v>176.55995025905872</v>
      </c>
      <c r="Y75" s="99">
        <f t="shared" si="21"/>
        <v>-2.3654785706388529E-2</v>
      </c>
      <c r="Z75" s="99">
        <f t="shared" si="22"/>
        <v>6.3224808620398712E-2</v>
      </c>
      <c r="AA75" s="99">
        <f t="shared" si="23"/>
        <v>0.15202194343715716</v>
      </c>
      <c r="AB75" s="99">
        <f t="shared" si="24"/>
        <v>0.24296410458076539</v>
      </c>
      <c r="AC75" s="343">
        <f t="shared" si="25"/>
        <v>0.33497704518662508</v>
      </c>
    </row>
    <row r="76" spans="1:29" ht="15.75" x14ac:dyDescent="0.25">
      <c r="A76" s="179">
        <v>186</v>
      </c>
      <c r="B76" s="180" t="s">
        <v>80</v>
      </c>
      <c r="C76" s="179">
        <v>35</v>
      </c>
      <c r="D76" s="179">
        <v>21</v>
      </c>
      <c r="E76" s="185">
        <f>'Tasapainon muutos, pl. tasaus'!D68</f>
        <v>44455</v>
      </c>
      <c r="F76" s="230">
        <v>30.02093060767271</v>
      </c>
      <c r="G76" s="186">
        <v>66.593293087207059</v>
      </c>
      <c r="H76" s="215">
        <f t="shared" si="30"/>
        <v>36.572362479534348</v>
      </c>
      <c r="I76" s="230">
        <f t="shared" si="26"/>
        <v>-32.395874691825696</v>
      </c>
      <c r="J76" s="186">
        <f t="shared" si="31"/>
        <v>-17.735331544690446</v>
      </c>
      <c r="K76" s="186">
        <f t="shared" si="27"/>
        <v>-3.4133492510842558</v>
      </c>
      <c r="L76" s="186">
        <f t="shared" si="28"/>
        <v>2.1022697804833217</v>
      </c>
      <c r="M76" s="186">
        <f t="shared" si="29"/>
        <v>0.85646956392301532</v>
      </c>
      <c r="N76" s="215">
        <f t="shared" si="32"/>
        <v>67.449762651130072</v>
      </c>
      <c r="O76" s="319">
        <f t="shared" si="18"/>
        <v>37.428832043457362</v>
      </c>
      <c r="P76" s="230">
        <f t="shared" si="33"/>
        <v>4.1764877877086519</v>
      </c>
      <c r="Q76" s="186">
        <f t="shared" si="34"/>
        <v>18.837030934843902</v>
      </c>
      <c r="R76" s="186">
        <f t="shared" si="35"/>
        <v>33.159013228450092</v>
      </c>
      <c r="S76" s="186">
        <f t="shared" si="36"/>
        <v>38.674632260017667</v>
      </c>
      <c r="T76" s="331">
        <f t="shared" si="37"/>
        <v>37.428832043457362</v>
      </c>
      <c r="U76" s="342">
        <v>20.25</v>
      </c>
      <c r="V76" s="188">
        <f t="shared" si="19"/>
        <v>7.6099999999999994</v>
      </c>
      <c r="W76" s="187">
        <f t="shared" si="20"/>
        <v>-12.64</v>
      </c>
      <c r="X76" s="186">
        <v>221.07937887156234</v>
      </c>
      <c r="Y76" s="99">
        <f t="shared" si="21"/>
        <v>-1.8891349383313639E-2</v>
      </c>
      <c r="Z76" s="99">
        <f t="shared" si="22"/>
        <v>-8.5204830188108191E-2</v>
      </c>
      <c r="AA76" s="99">
        <f t="shared" si="23"/>
        <v>-0.149986911478135</v>
      </c>
      <c r="AB76" s="99">
        <f t="shared" si="24"/>
        <v>-0.17493550261187396</v>
      </c>
      <c r="AC76" s="343">
        <f t="shared" si="25"/>
        <v>-0.16930042157030806</v>
      </c>
    </row>
    <row r="77" spans="1:29" ht="15.75" x14ac:dyDescent="0.25">
      <c r="A77" s="179">
        <v>202</v>
      </c>
      <c r="B77" s="180" t="s">
        <v>81</v>
      </c>
      <c r="C77" s="179">
        <v>2</v>
      </c>
      <c r="D77" s="179">
        <v>22</v>
      </c>
      <c r="E77" s="185">
        <f>'Tasapainon muutos, pl. tasaus'!D69</f>
        <v>34667</v>
      </c>
      <c r="F77" s="230">
        <v>75.974180494228193</v>
      </c>
      <c r="G77" s="186">
        <v>46.477982623574555</v>
      </c>
      <c r="H77" s="215">
        <f t="shared" si="30"/>
        <v>-29.496197870653639</v>
      </c>
      <c r="I77" s="230">
        <f t="shared" si="26"/>
        <v>33.67268565836229</v>
      </c>
      <c r="J77" s="186">
        <f t="shared" si="31"/>
        <v>18.333228805497541</v>
      </c>
      <c r="K77" s="186">
        <f t="shared" si="27"/>
        <v>3.1590132284500925</v>
      </c>
      <c r="L77" s="186">
        <f t="shared" si="28"/>
        <v>2.1022697804833217</v>
      </c>
      <c r="M77" s="186">
        <f t="shared" si="29"/>
        <v>0.85646956392301532</v>
      </c>
      <c r="N77" s="215">
        <f t="shared" si="32"/>
        <v>47.334452187497568</v>
      </c>
      <c r="O77" s="319">
        <f t="shared" si="18"/>
        <v>-28.639728306730625</v>
      </c>
      <c r="P77" s="230">
        <f t="shared" si="33"/>
        <v>4.1764877877086519</v>
      </c>
      <c r="Q77" s="186">
        <f t="shared" si="34"/>
        <v>-11.162969065156098</v>
      </c>
      <c r="R77" s="186">
        <f t="shared" si="35"/>
        <v>-26.337184642203546</v>
      </c>
      <c r="S77" s="186">
        <f t="shared" si="36"/>
        <v>-27.393928090170316</v>
      </c>
      <c r="T77" s="331">
        <f t="shared" si="37"/>
        <v>-28.639728306730625</v>
      </c>
      <c r="U77" s="342">
        <v>20.25</v>
      </c>
      <c r="V77" s="188">
        <f t="shared" si="19"/>
        <v>7.6099999999999994</v>
      </c>
      <c r="W77" s="187">
        <f t="shared" si="20"/>
        <v>-12.64</v>
      </c>
      <c r="X77" s="186">
        <v>214.84200501115052</v>
      </c>
      <c r="Y77" s="99">
        <f t="shared" si="21"/>
        <v>-1.9439810140907444E-2</v>
      </c>
      <c r="Z77" s="99">
        <f t="shared" si="22"/>
        <v>5.195896893894994E-2</v>
      </c>
      <c r="AA77" s="99">
        <f t="shared" si="23"/>
        <v>0.12258861874258072</v>
      </c>
      <c r="AB77" s="99">
        <f t="shared" si="24"/>
        <v>0.1275073191052585</v>
      </c>
      <c r="AC77" s="343">
        <f t="shared" si="25"/>
        <v>0.13330599993816011</v>
      </c>
    </row>
    <row r="78" spans="1:29" ht="15.75" x14ac:dyDescent="0.25">
      <c r="A78" s="179">
        <v>204</v>
      </c>
      <c r="B78" s="180" t="s">
        <v>82</v>
      </c>
      <c r="C78" s="179">
        <v>11</v>
      </c>
      <c r="D78" s="179">
        <v>25</v>
      </c>
      <c r="E78" s="185">
        <f>'Tasapainon muutos, pl. tasaus'!D70</f>
        <v>2807</v>
      </c>
      <c r="F78" s="230">
        <v>41.800934736262896</v>
      </c>
      <c r="G78" s="186">
        <v>312.02790889065045</v>
      </c>
      <c r="H78" s="215">
        <f t="shared" si="30"/>
        <v>270.22697415438756</v>
      </c>
      <c r="I78" s="230">
        <f t="shared" si="26"/>
        <v>-266.05048636667891</v>
      </c>
      <c r="J78" s="186">
        <f t="shared" si="31"/>
        <v>-251.38994321954365</v>
      </c>
      <c r="K78" s="186">
        <f t="shared" si="27"/>
        <v>-237.06796092593748</v>
      </c>
      <c r="L78" s="186">
        <f t="shared" si="28"/>
        <v>-223.12470437390425</v>
      </c>
      <c r="M78" s="186">
        <f t="shared" si="29"/>
        <v>-209.37050459046455</v>
      </c>
      <c r="N78" s="215">
        <f t="shared" si="32"/>
        <v>102.6574043001859</v>
      </c>
      <c r="O78" s="319">
        <f t="shared" si="18"/>
        <v>60.856469563923007</v>
      </c>
      <c r="P78" s="230">
        <f t="shared" si="33"/>
        <v>4.1764877877086519</v>
      </c>
      <c r="Q78" s="186">
        <f t="shared" si="34"/>
        <v>18.837030934843909</v>
      </c>
      <c r="R78" s="186">
        <f t="shared" si="35"/>
        <v>33.159013228450078</v>
      </c>
      <c r="S78" s="186">
        <f t="shared" si="36"/>
        <v>47.102269780483311</v>
      </c>
      <c r="T78" s="331">
        <f t="shared" si="37"/>
        <v>60.856469563923014</v>
      </c>
      <c r="U78" s="342">
        <v>22</v>
      </c>
      <c r="V78" s="188">
        <f t="shared" si="19"/>
        <v>9.36</v>
      </c>
      <c r="W78" s="187">
        <f t="shared" si="20"/>
        <v>-12.64</v>
      </c>
      <c r="X78" s="186">
        <v>126.84949483445772</v>
      </c>
      <c r="Y78" s="99">
        <f t="shared" si="21"/>
        <v>-3.292474907494973E-2</v>
      </c>
      <c r="Z78" s="99">
        <f t="shared" si="22"/>
        <v>-0.14849906150140199</v>
      </c>
      <c r="AA78" s="99">
        <f t="shared" si="23"/>
        <v>-0.26140437746104983</v>
      </c>
      <c r="AB78" s="99">
        <f t="shared" si="24"/>
        <v>-0.37132406275604918</v>
      </c>
      <c r="AC78" s="343">
        <f t="shared" si="25"/>
        <v>-0.47975334583194423</v>
      </c>
    </row>
    <row r="79" spans="1:29" ht="15.75" x14ac:dyDescent="0.25">
      <c r="A79" s="179">
        <v>205</v>
      </c>
      <c r="B79" s="180" t="s">
        <v>83</v>
      </c>
      <c r="C79" s="179">
        <v>18</v>
      </c>
      <c r="D79" s="179">
        <v>22</v>
      </c>
      <c r="E79" s="185">
        <f>'Tasapainon muutos, pl. tasaus'!D71</f>
        <v>36567</v>
      </c>
      <c r="F79" s="230">
        <v>-289.35112007471065</v>
      </c>
      <c r="G79" s="186">
        <v>-134.42861656879904</v>
      </c>
      <c r="H79" s="215">
        <f t="shared" si="30"/>
        <v>154.92250350591161</v>
      </c>
      <c r="I79" s="230">
        <f t="shared" si="26"/>
        <v>-150.74601571820295</v>
      </c>
      <c r="J79" s="186">
        <f t="shared" si="31"/>
        <v>-136.0854725710677</v>
      </c>
      <c r="K79" s="186">
        <f t="shared" si="27"/>
        <v>-121.76349027746151</v>
      </c>
      <c r="L79" s="186">
        <f t="shared" si="28"/>
        <v>-107.82023372542828</v>
      </c>
      <c r="M79" s="186">
        <f t="shared" si="29"/>
        <v>-94.066033941988593</v>
      </c>
      <c r="N79" s="215">
        <f t="shared" si="32"/>
        <v>-228.49465051078764</v>
      </c>
      <c r="O79" s="319">
        <f t="shared" si="18"/>
        <v>60.856469563923014</v>
      </c>
      <c r="P79" s="230">
        <f t="shared" si="33"/>
        <v>4.1764877877086519</v>
      </c>
      <c r="Q79" s="186">
        <f t="shared" si="34"/>
        <v>18.837030934843909</v>
      </c>
      <c r="R79" s="186">
        <f t="shared" si="35"/>
        <v>33.159013228450092</v>
      </c>
      <c r="S79" s="186">
        <f t="shared" si="36"/>
        <v>47.102269780483326</v>
      </c>
      <c r="T79" s="331">
        <f t="shared" si="37"/>
        <v>60.856469563923014</v>
      </c>
      <c r="U79" s="342">
        <v>21</v>
      </c>
      <c r="V79" s="188">
        <f t="shared" si="19"/>
        <v>8.36</v>
      </c>
      <c r="W79" s="187">
        <f t="shared" si="20"/>
        <v>-12.64</v>
      </c>
      <c r="X79" s="186">
        <v>174.38313147620269</v>
      </c>
      <c r="Y79" s="99">
        <f t="shared" si="21"/>
        <v>-2.3950067603176396E-2</v>
      </c>
      <c r="Z79" s="99">
        <f t="shared" si="22"/>
        <v>-0.10802094660981884</v>
      </c>
      <c r="AA79" s="99">
        <f t="shared" si="23"/>
        <v>-0.19015034853285198</v>
      </c>
      <c r="AB79" s="99">
        <f t="shared" si="24"/>
        <v>-0.27010794783732373</v>
      </c>
      <c r="AC79" s="343">
        <f t="shared" si="25"/>
        <v>-0.34898140117542176</v>
      </c>
    </row>
    <row r="80" spans="1:29" ht="15.75" x14ac:dyDescent="0.25">
      <c r="A80" s="179">
        <v>208</v>
      </c>
      <c r="B80" s="180" t="s">
        <v>84</v>
      </c>
      <c r="C80" s="179">
        <v>17</v>
      </c>
      <c r="D80" s="179">
        <v>23</v>
      </c>
      <c r="E80" s="185">
        <f>'Tasapainon muutos, pl. tasaus'!D72</f>
        <v>12400</v>
      </c>
      <c r="F80" s="230">
        <v>387.90056546760661</v>
      </c>
      <c r="G80" s="186">
        <v>325.78209893630816</v>
      </c>
      <c r="H80" s="215">
        <f t="shared" si="30"/>
        <v>-62.118466531298452</v>
      </c>
      <c r="I80" s="230">
        <f t="shared" si="26"/>
        <v>66.294954319007104</v>
      </c>
      <c r="J80" s="186">
        <f t="shared" si="31"/>
        <v>50.955497466142354</v>
      </c>
      <c r="K80" s="186">
        <f t="shared" si="27"/>
        <v>35.277479759748545</v>
      </c>
      <c r="L80" s="186">
        <f t="shared" si="28"/>
        <v>19.220736311781774</v>
      </c>
      <c r="M80" s="186">
        <f t="shared" si="29"/>
        <v>2.9749360952214676</v>
      </c>
      <c r="N80" s="215">
        <f t="shared" si="32"/>
        <v>328.75703503152965</v>
      </c>
      <c r="O80" s="319">
        <f t="shared" ref="O80:O143" si="38">N80-F80</f>
        <v>-59.143530436076958</v>
      </c>
      <c r="P80" s="230">
        <f t="shared" si="33"/>
        <v>4.1764877877086519</v>
      </c>
      <c r="Q80" s="186">
        <f t="shared" si="34"/>
        <v>-11.162969065156098</v>
      </c>
      <c r="R80" s="186">
        <f t="shared" si="35"/>
        <v>-26.840986771549908</v>
      </c>
      <c r="S80" s="186">
        <f t="shared" si="36"/>
        <v>-42.897730219516674</v>
      </c>
      <c r="T80" s="331">
        <f t="shared" si="37"/>
        <v>-59.143530436076986</v>
      </c>
      <c r="U80" s="342">
        <v>21</v>
      </c>
      <c r="V80" s="188">
        <f t="shared" ref="V80:V143" si="39">U80-$E$8</f>
        <v>8.36</v>
      </c>
      <c r="W80" s="187">
        <f t="shared" ref="W80:W143" si="40">V80-U80</f>
        <v>-12.64</v>
      </c>
      <c r="X80" s="186">
        <v>145.46843231021643</v>
      </c>
      <c r="Y80" s="99">
        <f t="shared" ref="Y80:Y143" si="41">-P80/$X80</f>
        <v>-2.8710612477091581E-2</v>
      </c>
      <c r="Z80" s="99">
        <f t="shared" ref="Z80:Z143" si="42">-Q80/$X80</f>
        <v>7.6738085974217982E-2</v>
      </c>
      <c r="AA80" s="99">
        <f t="shared" ref="AA80:AA143" si="43">-R80/$X80</f>
        <v>0.18451416809325738</v>
      </c>
      <c r="AB80" s="99">
        <f t="shared" ref="AB80:AB143" si="44">-S80/$X80</f>
        <v>0.29489374112478089</v>
      </c>
      <c r="AC80" s="343">
        <f t="shared" ref="AC80:AC143" si="45">-T80/$X80</f>
        <v>0.40657295536086741</v>
      </c>
    </row>
    <row r="81" spans="1:29" ht="15.75" x14ac:dyDescent="0.25">
      <c r="A81" s="179">
        <v>211</v>
      </c>
      <c r="B81" s="180" t="s">
        <v>85</v>
      </c>
      <c r="C81" s="179">
        <v>6</v>
      </c>
      <c r="D81" s="179">
        <v>22</v>
      </c>
      <c r="E81" s="185">
        <f>'Tasapainon muutos, pl. tasaus'!D73</f>
        <v>32214</v>
      </c>
      <c r="F81" s="230">
        <v>-95.311104105156048</v>
      </c>
      <c r="G81" s="186">
        <v>-176.08433165757722</v>
      </c>
      <c r="H81" s="215">
        <f t="shared" si="30"/>
        <v>-80.773227552421176</v>
      </c>
      <c r="I81" s="230">
        <f t="shared" ref="I81:I144" si="46">H81*(-1)+$H$16</f>
        <v>84.949715340129828</v>
      </c>
      <c r="J81" s="186">
        <f t="shared" ref="J81:J144" si="47">IF($H81&lt;-15,-$H81-15,IF($H81&gt;15,15-$H81,0))-$J$16</f>
        <v>69.610258487265071</v>
      </c>
      <c r="K81" s="186">
        <f t="shared" ref="K81:K144" si="48">IF($H81&lt;-30,-$H81-30,IF($H81&gt;30,30-$H81,0))-$K$16</f>
        <v>53.932240780871268</v>
      </c>
      <c r="L81" s="186">
        <f t="shared" ref="L81:L144" si="49">IF($H81&lt;-45,-$H81-45,IF($H81&gt;45,45-$H81,0))-$L$16</f>
        <v>37.875497332904494</v>
      </c>
      <c r="M81" s="186">
        <f t="shared" ref="M81:M144" si="50">IF($H81&lt;-60,-$H81-60,IF($H81&gt;60,60-$H81,0))-$M$16</f>
        <v>21.62969711634419</v>
      </c>
      <c r="N81" s="215">
        <f t="shared" ref="N81:N144" si="51">G81+M81</f>
        <v>-154.45463454123302</v>
      </c>
      <c r="O81" s="319">
        <f t="shared" si="38"/>
        <v>-59.143530436076972</v>
      </c>
      <c r="P81" s="230">
        <f t="shared" si="33"/>
        <v>4.1764877877086519</v>
      </c>
      <c r="Q81" s="186">
        <f t="shared" si="34"/>
        <v>-11.162969065156105</v>
      </c>
      <c r="R81" s="186">
        <f t="shared" si="35"/>
        <v>-26.840986771549908</v>
      </c>
      <c r="S81" s="186">
        <f t="shared" si="36"/>
        <v>-42.897730219516681</v>
      </c>
      <c r="T81" s="331">
        <f t="shared" si="37"/>
        <v>-59.143530436076986</v>
      </c>
      <c r="U81" s="342">
        <v>21</v>
      </c>
      <c r="V81" s="188">
        <f t="shared" si="39"/>
        <v>8.36</v>
      </c>
      <c r="W81" s="187">
        <f t="shared" si="40"/>
        <v>-12.64</v>
      </c>
      <c r="X81" s="186">
        <v>195.90118902058518</v>
      </c>
      <c r="Y81" s="99">
        <f t="shared" si="41"/>
        <v>-2.1319359053353113E-2</v>
      </c>
      <c r="Z81" s="99">
        <f t="shared" si="42"/>
        <v>5.6982650901537445E-2</v>
      </c>
      <c r="AA81" s="99">
        <f t="shared" si="43"/>
        <v>0.13701288341200152</v>
      </c>
      <c r="AB81" s="99">
        <f t="shared" si="44"/>
        <v>0.21897636473767912</v>
      </c>
      <c r="AC81" s="343">
        <f t="shared" si="45"/>
        <v>0.30190490793734909</v>
      </c>
    </row>
    <row r="82" spans="1:29" ht="15.75" x14ac:dyDescent="0.25">
      <c r="A82" s="179">
        <v>213</v>
      </c>
      <c r="B82" s="180" t="s">
        <v>86</v>
      </c>
      <c r="C82" s="179">
        <v>10</v>
      </c>
      <c r="D82" s="179">
        <v>24</v>
      </c>
      <c r="E82" s="185">
        <f>'Tasapainon muutos, pl. tasaus'!D74</f>
        <v>5312</v>
      </c>
      <c r="F82" s="230">
        <v>86.080572011096521</v>
      </c>
      <c r="G82" s="186">
        <v>80.759217292296555</v>
      </c>
      <c r="H82" s="215">
        <f t="shared" ref="H82:H145" si="52">G82-F82</f>
        <v>-5.3213547187999666</v>
      </c>
      <c r="I82" s="230">
        <f t="shared" si="46"/>
        <v>9.4978425065086185</v>
      </c>
      <c r="J82" s="186">
        <f t="shared" si="47"/>
        <v>3.8370309348439005</v>
      </c>
      <c r="K82" s="186">
        <f t="shared" si="48"/>
        <v>3.1590132284500925</v>
      </c>
      <c r="L82" s="186">
        <f t="shared" si="49"/>
        <v>2.1022697804833217</v>
      </c>
      <c r="M82" s="186">
        <f t="shared" si="50"/>
        <v>0.85646956392301532</v>
      </c>
      <c r="N82" s="215">
        <f t="shared" si="51"/>
        <v>81.615686856219568</v>
      </c>
      <c r="O82" s="319">
        <f t="shared" si="38"/>
        <v>-4.4648851548769528</v>
      </c>
      <c r="P82" s="230">
        <f t="shared" ref="P82:P145" si="53">$H82+I82</f>
        <v>4.1764877877086519</v>
      </c>
      <c r="Q82" s="186">
        <f t="shared" ref="Q82:Q145" si="54">$H82+J82</f>
        <v>-1.4843237839560661</v>
      </c>
      <c r="R82" s="186">
        <f t="shared" ref="R82:R145" si="55">$H82+K82</f>
        <v>-2.1623414903498741</v>
      </c>
      <c r="S82" s="186">
        <f t="shared" ref="S82:S145" si="56">$H82+L82</f>
        <v>-3.2190849383166449</v>
      </c>
      <c r="T82" s="331">
        <f t="shared" ref="T82:T145" si="57">$H82+M82</f>
        <v>-4.464885154876951</v>
      </c>
      <c r="U82" s="342">
        <v>21.5</v>
      </c>
      <c r="V82" s="188">
        <f t="shared" si="39"/>
        <v>8.86</v>
      </c>
      <c r="W82" s="187">
        <f t="shared" si="40"/>
        <v>-12.64</v>
      </c>
      <c r="X82" s="186">
        <v>137.65757488217045</v>
      </c>
      <c r="Y82" s="99">
        <f t="shared" si="41"/>
        <v>-3.0339687382140528E-2</v>
      </c>
      <c r="Z82" s="99">
        <f t="shared" si="42"/>
        <v>1.0782725071443323E-2</v>
      </c>
      <c r="AA82" s="99">
        <f t="shared" si="43"/>
        <v>1.5708118439546497E-2</v>
      </c>
      <c r="AB82" s="99">
        <f t="shared" si="44"/>
        <v>2.3384727945934373E-2</v>
      </c>
      <c r="AC82" s="343">
        <f t="shared" si="45"/>
        <v>3.2434721871998105E-2</v>
      </c>
    </row>
    <row r="83" spans="1:29" ht="15.75" x14ac:dyDescent="0.25">
      <c r="A83" s="179">
        <v>214</v>
      </c>
      <c r="B83" s="180" t="s">
        <v>87</v>
      </c>
      <c r="C83" s="179">
        <v>4</v>
      </c>
      <c r="D83" s="179">
        <v>23</v>
      </c>
      <c r="E83" s="185">
        <f>'Tasapainon muutos, pl. tasaus'!D75</f>
        <v>12758</v>
      </c>
      <c r="F83" s="230">
        <v>236.93169303223092</v>
      </c>
      <c r="G83" s="186">
        <v>181.31716988001062</v>
      </c>
      <c r="H83" s="215">
        <f t="shared" si="52"/>
        <v>-55.614523152220301</v>
      </c>
      <c r="I83" s="230">
        <f t="shared" si="46"/>
        <v>59.791010939928952</v>
      </c>
      <c r="J83" s="186">
        <f t="shared" si="47"/>
        <v>44.451554087064203</v>
      </c>
      <c r="K83" s="186">
        <f t="shared" si="48"/>
        <v>28.773536380670393</v>
      </c>
      <c r="L83" s="186">
        <f t="shared" si="49"/>
        <v>12.716792932703623</v>
      </c>
      <c r="M83" s="186">
        <f t="shared" si="50"/>
        <v>0.85646956392301532</v>
      </c>
      <c r="N83" s="215">
        <f t="shared" si="51"/>
        <v>182.17363944393364</v>
      </c>
      <c r="O83" s="319">
        <f t="shared" si="38"/>
        <v>-54.758053588297287</v>
      </c>
      <c r="P83" s="230">
        <f t="shared" si="53"/>
        <v>4.1764877877086519</v>
      </c>
      <c r="Q83" s="186">
        <f t="shared" si="54"/>
        <v>-11.162969065156098</v>
      </c>
      <c r="R83" s="186">
        <f t="shared" si="55"/>
        <v>-26.840986771549908</v>
      </c>
      <c r="S83" s="186">
        <f t="shared" si="56"/>
        <v>-42.897730219516674</v>
      </c>
      <c r="T83" s="331">
        <f t="shared" si="57"/>
        <v>-54.758053588297287</v>
      </c>
      <c r="U83" s="342">
        <v>21.75</v>
      </c>
      <c r="V83" s="188">
        <f t="shared" si="39"/>
        <v>9.11</v>
      </c>
      <c r="W83" s="187">
        <f t="shared" si="40"/>
        <v>-12.64</v>
      </c>
      <c r="X83" s="186">
        <v>149.06865880110763</v>
      </c>
      <c r="Y83" s="99">
        <f t="shared" si="41"/>
        <v>-2.8017209125635597E-2</v>
      </c>
      <c r="Z83" s="99">
        <f t="shared" si="42"/>
        <v>7.4884748779085103E-2</v>
      </c>
      <c r="AA83" s="99">
        <f t="shared" si="43"/>
        <v>0.18005788062641689</v>
      </c>
      <c r="AB83" s="99">
        <f t="shared" si="44"/>
        <v>0.28777162526666489</v>
      </c>
      <c r="AC83" s="343">
        <f t="shared" si="45"/>
        <v>0.36733444862717457</v>
      </c>
    </row>
    <row r="84" spans="1:29" ht="15.75" x14ac:dyDescent="0.25">
      <c r="A84" s="179">
        <v>216</v>
      </c>
      <c r="B84" s="180" t="s">
        <v>88</v>
      </c>
      <c r="C84" s="179">
        <v>13</v>
      </c>
      <c r="D84" s="179">
        <v>26</v>
      </c>
      <c r="E84" s="185">
        <f>'Tasapainon muutos, pl. tasaus'!D76</f>
        <v>1323</v>
      </c>
      <c r="F84" s="230">
        <v>-234.82942995185613</v>
      </c>
      <c r="G84" s="186">
        <v>-232.80305302246086</v>
      </c>
      <c r="H84" s="215">
        <f t="shared" si="52"/>
        <v>2.0263769293952691</v>
      </c>
      <c r="I84" s="230">
        <f t="shared" si="46"/>
        <v>2.1501108583133828</v>
      </c>
      <c r="J84" s="186">
        <f t="shared" si="47"/>
        <v>3.8370309348439005</v>
      </c>
      <c r="K84" s="186">
        <f t="shared" si="48"/>
        <v>3.1590132284500925</v>
      </c>
      <c r="L84" s="186">
        <f t="shared" si="49"/>
        <v>2.1022697804833217</v>
      </c>
      <c r="M84" s="186">
        <f t="shared" si="50"/>
        <v>0.85646956392301532</v>
      </c>
      <c r="N84" s="215">
        <f t="shared" si="51"/>
        <v>-231.94658345853784</v>
      </c>
      <c r="O84" s="319">
        <f t="shared" si="38"/>
        <v>2.8828464933182829</v>
      </c>
      <c r="P84" s="230">
        <f t="shared" si="53"/>
        <v>4.1764877877086519</v>
      </c>
      <c r="Q84" s="186">
        <f t="shared" si="54"/>
        <v>5.8634078642391696</v>
      </c>
      <c r="R84" s="186">
        <f t="shared" si="55"/>
        <v>5.1853901578453616</v>
      </c>
      <c r="S84" s="186">
        <f t="shared" si="56"/>
        <v>4.1286467098785913</v>
      </c>
      <c r="T84" s="331">
        <f t="shared" si="57"/>
        <v>2.8828464933182847</v>
      </c>
      <c r="U84" s="342">
        <v>21.5</v>
      </c>
      <c r="V84" s="188">
        <f t="shared" si="39"/>
        <v>8.86</v>
      </c>
      <c r="W84" s="187">
        <f t="shared" si="40"/>
        <v>-12.64</v>
      </c>
      <c r="X84" s="186">
        <v>123.114472805581</v>
      </c>
      <c r="Y84" s="99">
        <f t="shared" si="41"/>
        <v>-3.3923613467476299E-2</v>
      </c>
      <c r="Z84" s="99">
        <f t="shared" si="42"/>
        <v>-4.7625658711128969E-2</v>
      </c>
      <c r="AA84" s="99">
        <f t="shared" si="43"/>
        <v>-4.2118445051005399E-2</v>
      </c>
      <c r="AB84" s="99">
        <f t="shared" si="44"/>
        <v>-3.3535023265692222E-2</v>
      </c>
      <c r="AC84" s="343">
        <f t="shared" si="45"/>
        <v>-2.3415983739546176E-2</v>
      </c>
    </row>
    <row r="85" spans="1:29" ht="15.75" x14ac:dyDescent="0.25">
      <c r="A85" s="179">
        <v>217</v>
      </c>
      <c r="B85" s="180" t="s">
        <v>89</v>
      </c>
      <c r="C85" s="179">
        <v>16</v>
      </c>
      <c r="D85" s="179">
        <v>24</v>
      </c>
      <c r="E85" s="185">
        <f>'Tasapainon muutos, pl. tasaus'!D77</f>
        <v>5426</v>
      </c>
      <c r="F85" s="230">
        <v>75.556628692476366</v>
      </c>
      <c r="G85" s="186">
        <v>223.37895772168108</v>
      </c>
      <c r="H85" s="215">
        <f t="shared" si="52"/>
        <v>147.8223290292047</v>
      </c>
      <c r="I85" s="230">
        <f t="shared" si="46"/>
        <v>-143.64584124149604</v>
      </c>
      <c r="J85" s="186">
        <f t="shared" si="47"/>
        <v>-128.98529809436079</v>
      </c>
      <c r="K85" s="186">
        <f t="shared" si="48"/>
        <v>-114.6633158007546</v>
      </c>
      <c r="L85" s="186">
        <f t="shared" si="49"/>
        <v>-100.72005924872137</v>
      </c>
      <c r="M85" s="186">
        <f t="shared" si="50"/>
        <v>-86.965859465281682</v>
      </c>
      <c r="N85" s="215">
        <f t="shared" si="51"/>
        <v>136.41309825639939</v>
      </c>
      <c r="O85" s="319">
        <f t="shared" si="38"/>
        <v>60.856469563923028</v>
      </c>
      <c r="P85" s="230">
        <f t="shared" si="53"/>
        <v>4.1764877877086519</v>
      </c>
      <c r="Q85" s="186">
        <f t="shared" si="54"/>
        <v>18.837030934843909</v>
      </c>
      <c r="R85" s="186">
        <f t="shared" si="55"/>
        <v>33.159013228450092</v>
      </c>
      <c r="S85" s="186">
        <f t="shared" si="56"/>
        <v>47.102269780483326</v>
      </c>
      <c r="T85" s="331">
        <f t="shared" si="57"/>
        <v>60.856469563923014</v>
      </c>
      <c r="U85" s="342">
        <v>21.5</v>
      </c>
      <c r="V85" s="188">
        <f t="shared" si="39"/>
        <v>8.86</v>
      </c>
      <c r="W85" s="187">
        <f t="shared" si="40"/>
        <v>-12.64</v>
      </c>
      <c r="X85" s="186">
        <v>147.2527823457383</v>
      </c>
      <c r="Y85" s="99">
        <f t="shared" si="41"/>
        <v>-2.8362708813899198E-2</v>
      </c>
      <c r="Z85" s="99">
        <f t="shared" si="42"/>
        <v>-0.12792309004128694</v>
      </c>
      <c r="AA85" s="99">
        <f t="shared" si="43"/>
        <v>-0.22518428990085404</v>
      </c>
      <c r="AB85" s="99">
        <f t="shared" si="44"/>
        <v>-0.31987354690447062</v>
      </c>
      <c r="AC85" s="343">
        <f t="shared" si="45"/>
        <v>-0.41327891123331489</v>
      </c>
    </row>
    <row r="86" spans="1:29" ht="15.75" x14ac:dyDescent="0.25">
      <c r="A86" s="179">
        <v>218</v>
      </c>
      <c r="B86" s="180" t="s">
        <v>90</v>
      </c>
      <c r="C86" s="179">
        <v>14</v>
      </c>
      <c r="D86" s="179">
        <v>26</v>
      </c>
      <c r="E86" s="185">
        <f>'Tasapainon muutos, pl. tasaus'!D78</f>
        <v>1207</v>
      </c>
      <c r="F86" s="230">
        <v>576.10022636434769</v>
      </c>
      <c r="G86" s="186">
        <v>373.95581025530504</v>
      </c>
      <c r="H86" s="215">
        <f t="shared" si="52"/>
        <v>-202.14441610904265</v>
      </c>
      <c r="I86" s="230">
        <f t="shared" si="46"/>
        <v>206.3209038967513</v>
      </c>
      <c r="J86" s="186">
        <f t="shared" si="47"/>
        <v>190.98144704388656</v>
      </c>
      <c r="K86" s="186">
        <f t="shared" si="48"/>
        <v>175.30342933749273</v>
      </c>
      <c r="L86" s="186">
        <f t="shared" si="49"/>
        <v>159.24668588952596</v>
      </c>
      <c r="M86" s="186">
        <f t="shared" si="50"/>
        <v>143.00088567296567</v>
      </c>
      <c r="N86" s="215">
        <f t="shared" si="51"/>
        <v>516.95669592827073</v>
      </c>
      <c r="O86" s="319">
        <f t="shared" si="38"/>
        <v>-59.143530436076958</v>
      </c>
      <c r="P86" s="230">
        <f t="shared" si="53"/>
        <v>4.1764877877086519</v>
      </c>
      <c r="Q86" s="186">
        <f t="shared" si="54"/>
        <v>-11.162969065156091</v>
      </c>
      <c r="R86" s="186">
        <f t="shared" si="55"/>
        <v>-26.840986771549922</v>
      </c>
      <c r="S86" s="186">
        <f t="shared" si="56"/>
        <v>-42.897730219516689</v>
      </c>
      <c r="T86" s="331">
        <f t="shared" si="57"/>
        <v>-59.143530436076986</v>
      </c>
      <c r="U86" s="342">
        <v>22.5</v>
      </c>
      <c r="V86" s="188">
        <f t="shared" si="39"/>
        <v>9.86</v>
      </c>
      <c r="W86" s="187">
        <f t="shared" si="40"/>
        <v>-12.64</v>
      </c>
      <c r="X86" s="186">
        <v>133.37420056114442</v>
      </c>
      <c r="Y86" s="99">
        <f t="shared" si="41"/>
        <v>-3.131406051647876E-2</v>
      </c>
      <c r="Z86" s="99">
        <f t="shared" si="42"/>
        <v>8.3696614624044249E-2</v>
      </c>
      <c r="AA86" s="99">
        <f t="shared" si="43"/>
        <v>0.20124571812705913</v>
      </c>
      <c r="AB86" s="99">
        <f t="shared" si="44"/>
        <v>0.32163439435088154</v>
      </c>
      <c r="AC86" s="343">
        <f t="shared" si="45"/>
        <v>0.44344056187210712</v>
      </c>
    </row>
    <row r="87" spans="1:29" ht="15.75" x14ac:dyDescent="0.25">
      <c r="A87" s="179">
        <v>224</v>
      </c>
      <c r="B87" s="180" t="s">
        <v>91</v>
      </c>
      <c r="C87" s="179">
        <v>33</v>
      </c>
      <c r="D87" s="179">
        <v>24</v>
      </c>
      <c r="E87" s="185">
        <f>'Tasapainon muutos, pl. tasaus'!D79</f>
        <v>8696</v>
      </c>
      <c r="F87" s="230">
        <v>34.399669682700441</v>
      </c>
      <c r="G87" s="186">
        <v>182.33069773682195</v>
      </c>
      <c r="H87" s="215">
        <f t="shared" si="52"/>
        <v>147.9310280541215</v>
      </c>
      <c r="I87" s="230">
        <f t="shared" si="46"/>
        <v>-143.75454026641285</v>
      </c>
      <c r="J87" s="186">
        <f t="shared" si="47"/>
        <v>-129.09399711927759</v>
      </c>
      <c r="K87" s="186">
        <f t="shared" si="48"/>
        <v>-114.77201482567141</v>
      </c>
      <c r="L87" s="186">
        <f t="shared" si="49"/>
        <v>-100.82875827363817</v>
      </c>
      <c r="M87" s="186">
        <f t="shared" si="50"/>
        <v>-87.074558490198484</v>
      </c>
      <c r="N87" s="215">
        <f t="shared" si="51"/>
        <v>95.256139246623462</v>
      </c>
      <c r="O87" s="319">
        <f t="shared" si="38"/>
        <v>60.856469563923021</v>
      </c>
      <c r="P87" s="230">
        <f t="shared" si="53"/>
        <v>4.1764877877086519</v>
      </c>
      <c r="Q87" s="186">
        <f t="shared" si="54"/>
        <v>18.837030934843909</v>
      </c>
      <c r="R87" s="186">
        <f t="shared" si="55"/>
        <v>33.159013228450092</v>
      </c>
      <c r="S87" s="186">
        <f t="shared" si="56"/>
        <v>47.102269780483326</v>
      </c>
      <c r="T87" s="331">
        <f t="shared" si="57"/>
        <v>60.856469563923014</v>
      </c>
      <c r="U87" s="342">
        <v>21.25</v>
      </c>
      <c r="V87" s="188">
        <f t="shared" si="39"/>
        <v>8.61</v>
      </c>
      <c r="W87" s="187">
        <f t="shared" si="40"/>
        <v>-12.64</v>
      </c>
      <c r="X87" s="186">
        <v>167.45849198379238</v>
      </c>
      <c r="Y87" s="99">
        <f t="shared" si="41"/>
        <v>-2.4940435914787031E-2</v>
      </c>
      <c r="Z87" s="99">
        <f t="shared" si="42"/>
        <v>-0.11248776166375049</v>
      </c>
      <c r="AA87" s="99">
        <f t="shared" si="43"/>
        <v>-0.19801332757528603</v>
      </c>
      <c r="AB87" s="99">
        <f t="shared" si="44"/>
        <v>-0.28127728383605749</v>
      </c>
      <c r="AC87" s="343">
        <f t="shared" si="45"/>
        <v>-0.36341226320020281</v>
      </c>
    </row>
    <row r="88" spans="1:29" ht="15.75" x14ac:dyDescent="0.25">
      <c r="A88" s="179">
        <v>226</v>
      </c>
      <c r="B88" s="180" t="s">
        <v>92</v>
      </c>
      <c r="C88" s="179">
        <v>13</v>
      </c>
      <c r="D88" s="179">
        <v>25</v>
      </c>
      <c r="E88" s="185">
        <f>'Tasapainon muutos, pl. tasaus'!D80</f>
        <v>3858</v>
      </c>
      <c r="F88" s="230">
        <v>429.40988234624155</v>
      </c>
      <c r="G88" s="186">
        <v>315.1510192615952</v>
      </c>
      <c r="H88" s="215">
        <f t="shared" si="52"/>
        <v>-114.25886308464635</v>
      </c>
      <c r="I88" s="230">
        <f t="shared" si="46"/>
        <v>118.435350872355</v>
      </c>
      <c r="J88" s="186">
        <f t="shared" si="47"/>
        <v>103.09589401949025</v>
      </c>
      <c r="K88" s="186">
        <f t="shared" si="48"/>
        <v>87.417876313096443</v>
      </c>
      <c r="L88" s="186">
        <f t="shared" si="49"/>
        <v>71.361132865129676</v>
      </c>
      <c r="M88" s="186">
        <f t="shared" si="50"/>
        <v>55.115332648569364</v>
      </c>
      <c r="N88" s="215">
        <f t="shared" si="51"/>
        <v>370.26635191016453</v>
      </c>
      <c r="O88" s="319">
        <f t="shared" si="38"/>
        <v>-59.143530436077015</v>
      </c>
      <c r="P88" s="230">
        <f t="shared" si="53"/>
        <v>4.1764877877086519</v>
      </c>
      <c r="Q88" s="186">
        <f t="shared" si="54"/>
        <v>-11.162969065156105</v>
      </c>
      <c r="R88" s="186">
        <f t="shared" si="55"/>
        <v>-26.840986771549908</v>
      </c>
      <c r="S88" s="186">
        <f t="shared" si="56"/>
        <v>-42.897730219516674</v>
      </c>
      <c r="T88" s="331">
        <f t="shared" si="57"/>
        <v>-59.143530436076986</v>
      </c>
      <c r="U88" s="342">
        <v>21.5</v>
      </c>
      <c r="V88" s="188">
        <f t="shared" si="39"/>
        <v>8.86</v>
      </c>
      <c r="W88" s="187">
        <f t="shared" si="40"/>
        <v>-12.64</v>
      </c>
      <c r="X88" s="186">
        <v>129.9749370781424</v>
      </c>
      <c r="Y88" s="99">
        <f t="shared" si="41"/>
        <v>-3.2133024116777993E-2</v>
      </c>
      <c r="Z88" s="99">
        <f t="shared" si="42"/>
        <v>8.5885550830809801E-2</v>
      </c>
      <c r="AA88" s="99">
        <f t="shared" si="43"/>
        <v>0.20650894222332111</v>
      </c>
      <c r="AB88" s="99">
        <f t="shared" si="44"/>
        <v>0.33004617031455896</v>
      </c>
      <c r="AC88" s="343">
        <f t="shared" si="45"/>
        <v>0.45503796166886562</v>
      </c>
    </row>
    <row r="89" spans="1:29" ht="15.75" x14ac:dyDescent="0.25">
      <c r="A89" s="179">
        <v>230</v>
      </c>
      <c r="B89" s="180" t="s">
        <v>93</v>
      </c>
      <c r="C89" s="179">
        <v>4</v>
      </c>
      <c r="D89" s="179">
        <v>25</v>
      </c>
      <c r="E89" s="185">
        <f>'Tasapainon muutos, pl. tasaus'!D81</f>
        <v>2322</v>
      </c>
      <c r="F89" s="230">
        <v>-235.00651555295801</v>
      </c>
      <c r="G89" s="186">
        <v>-97.53200190211065</v>
      </c>
      <c r="H89" s="215">
        <f t="shared" si="52"/>
        <v>137.47451365084737</v>
      </c>
      <c r="I89" s="230">
        <f t="shared" si="46"/>
        <v>-133.29802586313872</v>
      </c>
      <c r="J89" s="186">
        <f t="shared" si="47"/>
        <v>-118.63748271600348</v>
      </c>
      <c r="K89" s="186">
        <f t="shared" si="48"/>
        <v>-104.31550042239728</v>
      </c>
      <c r="L89" s="186">
        <f t="shared" si="49"/>
        <v>-90.372243870364045</v>
      </c>
      <c r="M89" s="186">
        <f t="shared" si="50"/>
        <v>-76.618044086924357</v>
      </c>
      <c r="N89" s="215">
        <f t="shared" si="51"/>
        <v>-174.15004598903499</v>
      </c>
      <c r="O89" s="319">
        <f t="shared" si="38"/>
        <v>60.856469563923014</v>
      </c>
      <c r="P89" s="230">
        <f t="shared" si="53"/>
        <v>4.1764877877086519</v>
      </c>
      <c r="Q89" s="186">
        <f t="shared" si="54"/>
        <v>18.837030934843895</v>
      </c>
      <c r="R89" s="186">
        <f t="shared" si="55"/>
        <v>33.159013228450092</v>
      </c>
      <c r="S89" s="186">
        <f t="shared" si="56"/>
        <v>47.102269780483326</v>
      </c>
      <c r="T89" s="331">
        <f t="shared" si="57"/>
        <v>60.856469563923014</v>
      </c>
      <c r="U89" s="342">
        <v>20.5</v>
      </c>
      <c r="V89" s="188">
        <f t="shared" si="39"/>
        <v>7.8599999999999994</v>
      </c>
      <c r="W89" s="187">
        <f t="shared" si="40"/>
        <v>-12.64</v>
      </c>
      <c r="X89" s="186">
        <v>122.93670285015298</v>
      </c>
      <c r="Y89" s="99">
        <f t="shared" si="41"/>
        <v>-3.397266797369175E-2</v>
      </c>
      <c r="Z89" s="99">
        <f t="shared" si="42"/>
        <v>-0.15322544446148251</v>
      </c>
      <c r="AA89" s="99">
        <f t="shared" si="43"/>
        <v>-0.26972427647476011</v>
      </c>
      <c r="AB89" s="99">
        <f t="shared" si="44"/>
        <v>-0.38314245207874231</v>
      </c>
      <c r="AC89" s="343">
        <f t="shared" si="45"/>
        <v>-0.49502278939513045</v>
      </c>
    </row>
    <row r="90" spans="1:29" ht="15.75" x14ac:dyDescent="0.25">
      <c r="A90" s="179">
        <v>231</v>
      </c>
      <c r="B90" s="180" t="s">
        <v>94</v>
      </c>
      <c r="C90" s="179">
        <v>15</v>
      </c>
      <c r="D90" s="179">
        <v>26</v>
      </c>
      <c r="E90" s="185">
        <f>'Tasapainon muutos, pl. tasaus'!D82</f>
        <v>1278</v>
      </c>
      <c r="F90" s="230">
        <v>-382.20587072721702</v>
      </c>
      <c r="G90" s="186">
        <v>-9.428800293369763</v>
      </c>
      <c r="H90" s="215">
        <f t="shared" si="52"/>
        <v>372.77707043384726</v>
      </c>
      <c r="I90" s="230">
        <f t="shared" si="46"/>
        <v>-368.60058264613861</v>
      </c>
      <c r="J90" s="186">
        <f t="shared" si="47"/>
        <v>-353.94003949900338</v>
      </c>
      <c r="K90" s="186">
        <f t="shared" si="48"/>
        <v>-339.61805720539718</v>
      </c>
      <c r="L90" s="186">
        <f t="shared" si="49"/>
        <v>-325.67480065336395</v>
      </c>
      <c r="M90" s="186">
        <f t="shared" si="50"/>
        <v>-311.92060086992421</v>
      </c>
      <c r="N90" s="215">
        <f t="shared" si="51"/>
        <v>-321.34940116329398</v>
      </c>
      <c r="O90" s="319">
        <f t="shared" si="38"/>
        <v>60.856469563923042</v>
      </c>
      <c r="P90" s="230">
        <f t="shared" si="53"/>
        <v>4.1764877877086519</v>
      </c>
      <c r="Q90" s="186">
        <f t="shared" si="54"/>
        <v>18.837030934843881</v>
      </c>
      <c r="R90" s="186">
        <f t="shared" si="55"/>
        <v>33.159013228450078</v>
      </c>
      <c r="S90" s="186">
        <f t="shared" si="56"/>
        <v>47.102269780483311</v>
      </c>
      <c r="T90" s="331">
        <f t="shared" si="57"/>
        <v>60.856469563923042</v>
      </c>
      <c r="U90" s="342">
        <v>23</v>
      </c>
      <c r="V90" s="188">
        <f t="shared" si="39"/>
        <v>10.36</v>
      </c>
      <c r="W90" s="187">
        <f t="shared" si="40"/>
        <v>-12.64</v>
      </c>
      <c r="X90" s="186">
        <v>185.97965297257241</v>
      </c>
      <c r="Y90" s="99">
        <f t="shared" si="41"/>
        <v>-2.2456692014177406E-2</v>
      </c>
      <c r="Z90" s="99">
        <f t="shared" si="42"/>
        <v>-0.10128543974443213</v>
      </c>
      <c r="AA90" s="99">
        <f t="shared" si="43"/>
        <v>-0.17829376869167643</v>
      </c>
      <c r="AB90" s="99">
        <f t="shared" si="44"/>
        <v>-0.25326571497275446</v>
      </c>
      <c r="AC90" s="343">
        <f t="shared" si="45"/>
        <v>-0.32722111581151259</v>
      </c>
    </row>
    <row r="91" spans="1:29" ht="15.75" x14ac:dyDescent="0.25">
      <c r="A91" s="179">
        <v>232</v>
      </c>
      <c r="B91" s="180" t="s">
        <v>95</v>
      </c>
      <c r="C91" s="179">
        <v>14</v>
      </c>
      <c r="D91" s="179">
        <v>23</v>
      </c>
      <c r="E91" s="185">
        <f>'Tasapainon muutos, pl. tasaus'!D83</f>
        <v>13007</v>
      </c>
      <c r="F91" s="230">
        <v>261.18521041340426</v>
      </c>
      <c r="G91" s="186">
        <v>269.43294162931301</v>
      </c>
      <c r="H91" s="215">
        <f t="shared" si="52"/>
        <v>8.2477312159087433</v>
      </c>
      <c r="I91" s="230">
        <f t="shared" si="46"/>
        <v>-4.0712434282000913</v>
      </c>
      <c r="J91" s="186">
        <f t="shared" si="47"/>
        <v>3.8370309348439005</v>
      </c>
      <c r="K91" s="186">
        <f t="shared" si="48"/>
        <v>3.1590132284500925</v>
      </c>
      <c r="L91" s="186">
        <f t="shared" si="49"/>
        <v>2.1022697804833217</v>
      </c>
      <c r="M91" s="186">
        <f t="shared" si="50"/>
        <v>0.85646956392301532</v>
      </c>
      <c r="N91" s="215">
        <f t="shared" si="51"/>
        <v>270.28941119323605</v>
      </c>
      <c r="O91" s="319">
        <f t="shared" si="38"/>
        <v>9.1042007798317854</v>
      </c>
      <c r="P91" s="230">
        <f t="shared" si="53"/>
        <v>4.1764877877086519</v>
      </c>
      <c r="Q91" s="186">
        <f t="shared" si="54"/>
        <v>12.084762150752644</v>
      </c>
      <c r="R91" s="186">
        <f t="shared" si="55"/>
        <v>11.406744444358836</v>
      </c>
      <c r="S91" s="186">
        <f t="shared" si="56"/>
        <v>10.350000996392065</v>
      </c>
      <c r="T91" s="331">
        <f t="shared" si="57"/>
        <v>9.1042007798317588</v>
      </c>
      <c r="U91" s="342">
        <v>22</v>
      </c>
      <c r="V91" s="188">
        <f t="shared" si="39"/>
        <v>9.36</v>
      </c>
      <c r="W91" s="187">
        <f t="shared" si="40"/>
        <v>-12.64</v>
      </c>
      <c r="X91" s="186">
        <v>142.98781604721151</v>
      </c>
      <c r="Y91" s="99">
        <f t="shared" si="41"/>
        <v>-2.9208696958695175E-2</v>
      </c>
      <c r="Z91" s="99">
        <f t="shared" si="42"/>
        <v>-8.451602720306263E-2</v>
      </c>
      <c r="AA91" s="99">
        <f t="shared" si="43"/>
        <v>-7.9774240628953816E-2</v>
      </c>
      <c r="AB91" s="99">
        <f t="shared" si="44"/>
        <v>-7.238379662344599E-2</v>
      </c>
      <c r="AC91" s="343">
        <f t="shared" si="45"/>
        <v>-6.3671164659412291E-2</v>
      </c>
    </row>
    <row r="92" spans="1:29" ht="15.75" x14ac:dyDescent="0.25">
      <c r="A92" s="179">
        <v>233</v>
      </c>
      <c r="B92" s="180" t="s">
        <v>96</v>
      </c>
      <c r="C92" s="179">
        <v>14</v>
      </c>
      <c r="D92" s="179">
        <v>23</v>
      </c>
      <c r="E92" s="185">
        <f>'Tasapainon muutos, pl. tasaus'!D84</f>
        <v>15514</v>
      </c>
      <c r="F92" s="230">
        <v>142.66680420629234</v>
      </c>
      <c r="G92" s="186">
        <v>106.11889904041833</v>
      </c>
      <c r="H92" s="215">
        <f t="shared" si="52"/>
        <v>-36.547905165874013</v>
      </c>
      <c r="I92" s="230">
        <f t="shared" si="46"/>
        <v>40.724392953582665</v>
      </c>
      <c r="J92" s="186">
        <f t="shared" si="47"/>
        <v>25.384936100717916</v>
      </c>
      <c r="K92" s="186">
        <f t="shared" si="48"/>
        <v>9.7069183943241057</v>
      </c>
      <c r="L92" s="186">
        <f t="shared" si="49"/>
        <v>2.1022697804833217</v>
      </c>
      <c r="M92" s="186">
        <f t="shared" si="50"/>
        <v>0.85646956392301532</v>
      </c>
      <c r="N92" s="215">
        <f t="shared" si="51"/>
        <v>106.97536860434134</v>
      </c>
      <c r="O92" s="319">
        <f t="shared" si="38"/>
        <v>-35.691435601951</v>
      </c>
      <c r="P92" s="230">
        <f t="shared" si="53"/>
        <v>4.1764877877086519</v>
      </c>
      <c r="Q92" s="186">
        <f t="shared" si="54"/>
        <v>-11.162969065156098</v>
      </c>
      <c r="R92" s="186">
        <f t="shared" si="55"/>
        <v>-26.840986771549908</v>
      </c>
      <c r="S92" s="186">
        <f t="shared" si="56"/>
        <v>-34.445635385390695</v>
      </c>
      <c r="T92" s="331">
        <f t="shared" si="57"/>
        <v>-35.691435601951</v>
      </c>
      <c r="U92" s="342">
        <v>21.75</v>
      </c>
      <c r="V92" s="188">
        <f t="shared" si="39"/>
        <v>9.11</v>
      </c>
      <c r="W92" s="187">
        <f t="shared" si="40"/>
        <v>-12.64</v>
      </c>
      <c r="X92" s="186">
        <v>146.36338462256685</v>
      </c>
      <c r="Y92" s="99">
        <f t="shared" si="41"/>
        <v>-2.8535058809132686E-2</v>
      </c>
      <c r="Z92" s="99">
        <f t="shared" si="42"/>
        <v>7.6268863923463479E-2</v>
      </c>
      <c r="AA92" s="99">
        <f t="shared" si="43"/>
        <v>0.18338593932332078</v>
      </c>
      <c r="AB92" s="99">
        <f t="shared" si="44"/>
        <v>0.23534325524253924</v>
      </c>
      <c r="AC92" s="343">
        <f t="shared" si="45"/>
        <v>0.24385494838063454</v>
      </c>
    </row>
    <row r="93" spans="1:29" ht="15.75" x14ac:dyDescent="0.25">
      <c r="A93" s="179">
        <v>235</v>
      </c>
      <c r="B93" s="180" t="s">
        <v>97</v>
      </c>
      <c r="C93" s="179">
        <v>33</v>
      </c>
      <c r="D93" s="179">
        <v>24</v>
      </c>
      <c r="E93" s="185">
        <f>'Tasapainon muutos, pl. tasaus'!D85</f>
        <v>10178</v>
      </c>
      <c r="F93" s="230">
        <v>57.674611081274605</v>
      </c>
      <c r="G93" s="186">
        <v>-128.52633376363178</v>
      </c>
      <c r="H93" s="215">
        <f t="shared" si="52"/>
        <v>-186.20094484490639</v>
      </c>
      <c r="I93" s="230">
        <f t="shared" si="46"/>
        <v>190.37743263261504</v>
      </c>
      <c r="J93" s="186">
        <f t="shared" si="47"/>
        <v>175.0379757797503</v>
      </c>
      <c r="K93" s="186">
        <f t="shared" si="48"/>
        <v>159.35995807335649</v>
      </c>
      <c r="L93" s="186">
        <f t="shared" si="49"/>
        <v>143.3032146253897</v>
      </c>
      <c r="M93" s="186">
        <f t="shared" si="50"/>
        <v>127.0574144088294</v>
      </c>
      <c r="N93" s="215">
        <f t="shared" si="51"/>
        <v>-1.4689193548023809</v>
      </c>
      <c r="O93" s="319">
        <f t="shared" si="38"/>
        <v>-59.143530436076986</v>
      </c>
      <c r="P93" s="230">
        <f t="shared" si="53"/>
        <v>4.1764877877086519</v>
      </c>
      <c r="Q93" s="186">
        <f t="shared" si="54"/>
        <v>-11.162969065156091</v>
      </c>
      <c r="R93" s="186">
        <f t="shared" si="55"/>
        <v>-26.840986771549893</v>
      </c>
      <c r="S93" s="186">
        <f t="shared" si="56"/>
        <v>-42.897730219516689</v>
      </c>
      <c r="T93" s="331">
        <f t="shared" si="57"/>
        <v>-59.143530436076986</v>
      </c>
      <c r="U93" s="342">
        <v>17</v>
      </c>
      <c r="V93" s="188">
        <f t="shared" si="39"/>
        <v>4.3599999999999994</v>
      </c>
      <c r="W93" s="187">
        <f t="shared" si="40"/>
        <v>-12.64</v>
      </c>
      <c r="X93" s="186">
        <v>393.11047415876112</v>
      </c>
      <c r="Y93" s="99">
        <f t="shared" si="41"/>
        <v>-1.0624208873208351E-2</v>
      </c>
      <c r="Z93" s="99">
        <f t="shared" si="42"/>
        <v>2.8396519042247211E-2</v>
      </c>
      <c r="AA93" s="99">
        <f t="shared" si="43"/>
        <v>6.8278482859019232E-2</v>
      </c>
      <c r="AB93" s="99">
        <f t="shared" si="44"/>
        <v>0.10912385458900814</v>
      </c>
      <c r="AC93" s="343">
        <f t="shared" si="45"/>
        <v>0.15045015160850522</v>
      </c>
    </row>
    <row r="94" spans="1:29" ht="15.75" x14ac:dyDescent="0.25">
      <c r="A94" s="179">
        <v>236</v>
      </c>
      <c r="B94" s="180" t="s">
        <v>98</v>
      </c>
      <c r="C94" s="179">
        <v>16</v>
      </c>
      <c r="D94" s="179">
        <v>25</v>
      </c>
      <c r="E94" s="185">
        <f>'Tasapainon muutos, pl. tasaus'!D86</f>
        <v>4228</v>
      </c>
      <c r="F94" s="230">
        <v>184.05768265752712</v>
      </c>
      <c r="G94" s="186">
        <v>299.4691432208561</v>
      </c>
      <c r="H94" s="215">
        <f t="shared" si="52"/>
        <v>115.41146056332897</v>
      </c>
      <c r="I94" s="230">
        <f t="shared" si="46"/>
        <v>-111.23497277562032</v>
      </c>
      <c r="J94" s="186">
        <f t="shared" si="47"/>
        <v>-96.574429628485078</v>
      </c>
      <c r="K94" s="186">
        <f t="shared" si="48"/>
        <v>-82.25244733487888</v>
      </c>
      <c r="L94" s="186">
        <f t="shared" si="49"/>
        <v>-68.309190782845647</v>
      </c>
      <c r="M94" s="186">
        <f t="shared" si="50"/>
        <v>-54.554990999405959</v>
      </c>
      <c r="N94" s="215">
        <f t="shared" si="51"/>
        <v>244.91415222145014</v>
      </c>
      <c r="O94" s="319">
        <f t="shared" si="38"/>
        <v>60.856469563923014</v>
      </c>
      <c r="P94" s="230">
        <f t="shared" si="53"/>
        <v>4.1764877877086519</v>
      </c>
      <c r="Q94" s="186">
        <f t="shared" si="54"/>
        <v>18.837030934843895</v>
      </c>
      <c r="R94" s="186">
        <f t="shared" si="55"/>
        <v>33.159013228450092</v>
      </c>
      <c r="S94" s="186">
        <f t="shared" si="56"/>
        <v>47.102269780483326</v>
      </c>
      <c r="T94" s="331">
        <f t="shared" si="57"/>
        <v>60.856469563923014</v>
      </c>
      <c r="U94" s="342">
        <v>22</v>
      </c>
      <c r="V94" s="188">
        <f t="shared" si="39"/>
        <v>9.36</v>
      </c>
      <c r="W94" s="187">
        <f t="shared" si="40"/>
        <v>-12.64</v>
      </c>
      <c r="X94" s="186">
        <v>144.38356380448462</v>
      </c>
      <c r="Y94" s="99">
        <f t="shared" si="41"/>
        <v>-2.8926338134749159E-2</v>
      </c>
      <c r="Z94" s="99">
        <f t="shared" si="42"/>
        <v>-0.13046520281457971</v>
      </c>
      <c r="AA94" s="99">
        <f t="shared" si="43"/>
        <v>-0.22965919634281917</v>
      </c>
      <c r="AB94" s="99">
        <f t="shared" si="44"/>
        <v>-0.32623013686146668</v>
      </c>
      <c r="AC94" s="343">
        <f t="shared" si="45"/>
        <v>-0.42149167093791312</v>
      </c>
    </row>
    <row r="95" spans="1:29" ht="15.75" x14ac:dyDescent="0.25">
      <c r="A95" s="179">
        <v>239</v>
      </c>
      <c r="B95" s="180" t="s">
        <v>99</v>
      </c>
      <c r="C95" s="179">
        <v>11</v>
      </c>
      <c r="D95" s="179">
        <v>25</v>
      </c>
      <c r="E95" s="185">
        <f>'Tasapainon muutos, pl. tasaus'!D87</f>
        <v>2155</v>
      </c>
      <c r="F95" s="230">
        <v>57.126561303858551</v>
      </c>
      <c r="G95" s="186">
        <v>234.47523912807188</v>
      </c>
      <c r="H95" s="215">
        <f t="shared" si="52"/>
        <v>177.34867782421333</v>
      </c>
      <c r="I95" s="230">
        <f t="shared" si="46"/>
        <v>-173.17219003650467</v>
      </c>
      <c r="J95" s="186">
        <f t="shared" si="47"/>
        <v>-158.51164688936942</v>
      </c>
      <c r="K95" s="186">
        <f t="shared" si="48"/>
        <v>-144.18966459576325</v>
      </c>
      <c r="L95" s="186">
        <f t="shared" si="49"/>
        <v>-130.24640804373001</v>
      </c>
      <c r="M95" s="186">
        <f t="shared" si="50"/>
        <v>-116.49220826029031</v>
      </c>
      <c r="N95" s="215">
        <f t="shared" si="51"/>
        <v>117.98303086778157</v>
      </c>
      <c r="O95" s="319">
        <f t="shared" si="38"/>
        <v>60.856469563923014</v>
      </c>
      <c r="P95" s="230">
        <f t="shared" si="53"/>
        <v>4.1764877877086519</v>
      </c>
      <c r="Q95" s="186">
        <f t="shared" si="54"/>
        <v>18.837030934843909</v>
      </c>
      <c r="R95" s="186">
        <f t="shared" si="55"/>
        <v>33.159013228450078</v>
      </c>
      <c r="S95" s="186">
        <f t="shared" si="56"/>
        <v>47.102269780483311</v>
      </c>
      <c r="T95" s="331">
        <f t="shared" si="57"/>
        <v>60.856469563923014</v>
      </c>
      <c r="U95" s="342">
        <v>20.500000000000004</v>
      </c>
      <c r="V95" s="188">
        <f t="shared" si="39"/>
        <v>7.860000000000003</v>
      </c>
      <c r="W95" s="187">
        <f t="shared" si="40"/>
        <v>-12.64</v>
      </c>
      <c r="X95" s="186">
        <v>139.41717848082229</v>
      </c>
      <c r="Y95" s="99">
        <f t="shared" si="41"/>
        <v>-2.9956765968285278E-2</v>
      </c>
      <c r="Z95" s="99">
        <f t="shared" si="42"/>
        <v>-0.13511269658519923</v>
      </c>
      <c r="AA95" s="99">
        <f t="shared" si="43"/>
        <v>-0.23784022593034551</v>
      </c>
      <c r="AB95" s="99">
        <f t="shared" si="44"/>
        <v>-0.33785126261870613</v>
      </c>
      <c r="AC95" s="343">
        <f t="shared" si="45"/>
        <v>-0.43650624856315112</v>
      </c>
    </row>
    <row r="96" spans="1:29" ht="15.75" x14ac:dyDescent="0.25">
      <c r="A96" s="179">
        <v>240</v>
      </c>
      <c r="B96" s="180" t="s">
        <v>100</v>
      </c>
      <c r="C96" s="179">
        <v>19</v>
      </c>
      <c r="D96" s="179">
        <v>22</v>
      </c>
      <c r="E96" s="185">
        <f>'Tasapainon muutos, pl. tasaus'!D88</f>
        <v>20437</v>
      </c>
      <c r="F96" s="230">
        <v>28.322383319202302</v>
      </c>
      <c r="G96" s="186">
        <v>253.10714382611189</v>
      </c>
      <c r="H96" s="215">
        <f t="shared" si="52"/>
        <v>224.78476050690961</v>
      </c>
      <c r="I96" s="230">
        <f t="shared" si="46"/>
        <v>-220.60827271920095</v>
      </c>
      <c r="J96" s="186">
        <f t="shared" si="47"/>
        <v>-205.9477295720657</v>
      </c>
      <c r="K96" s="186">
        <f t="shared" si="48"/>
        <v>-191.62574727845953</v>
      </c>
      <c r="L96" s="186">
        <f t="shared" si="49"/>
        <v>-177.68249072642629</v>
      </c>
      <c r="M96" s="186">
        <f t="shared" si="50"/>
        <v>-163.92829094298659</v>
      </c>
      <c r="N96" s="215">
        <f t="shared" si="51"/>
        <v>89.178852883125302</v>
      </c>
      <c r="O96" s="319">
        <f t="shared" si="38"/>
        <v>60.856469563923</v>
      </c>
      <c r="P96" s="230">
        <f t="shared" si="53"/>
        <v>4.1764877877086519</v>
      </c>
      <c r="Q96" s="186">
        <f t="shared" si="54"/>
        <v>18.837030934843909</v>
      </c>
      <c r="R96" s="186">
        <f t="shared" si="55"/>
        <v>33.159013228450078</v>
      </c>
      <c r="S96" s="186">
        <f t="shared" si="56"/>
        <v>47.102269780483311</v>
      </c>
      <c r="T96" s="331">
        <f t="shared" si="57"/>
        <v>60.856469563923014</v>
      </c>
      <c r="U96" s="342">
        <v>21.750000000000004</v>
      </c>
      <c r="V96" s="188">
        <f t="shared" si="39"/>
        <v>9.110000000000003</v>
      </c>
      <c r="W96" s="187">
        <f t="shared" si="40"/>
        <v>-12.64</v>
      </c>
      <c r="X96" s="186">
        <v>180.77726469328272</v>
      </c>
      <c r="Y96" s="99">
        <f t="shared" si="41"/>
        <v>-2.3102948231873768E-2</v>
      </c>
      <c r="Z96" s="99">
        <f t="shared" si="42"/>
        <v>-0.10420022101122017</v>
      </c>
      <c r="AA96" s="99">
        <f t="shared" si="43"/>
        <v>-0.18342468719564708</v>
      </c>
      <c r="AB96" s="99">
        <f t="shared" si="44"/>
        <v>-0.2605541679170762</v>
      </c>
      <c r="AC96" s="343">
        <f t="shared" si="45"/>
        <v>-0.33663784916303308</v>
      </c>
    </row>
    <row r="97" spans="1:29" ht="15.75" x14ac:dyDescent="0.25">
      <c r="A97" s="179">
        <v>241</v>
      </c>
      <c r="B97" s="180" t="s">
        <v>101</v>
      </c>
      <c r="C97" s="179">
        <v>19</v>
      </c>
      <c r="D97" s="179">
        <v>24</v>
      </c>
      <c r="E97" s="185">
        <f>'Tasapainon muutos, pl. tasaus'!D89</f>
        <v>7984</v>
      </c>
      <c r="F97" s="230">
        <v>124.27125688948256</v>
      </c>
      <c r="G97" s="186">
        <v>217.46792997182291</v>
      </c>
      <c r="H97" s="215">
        <f t="shared" si="52"/>
        <v>93.196673082340354</v>
      </c>
      <c r="I97" s="230">
        <f t="shared" si="46"/>
        <v>-89.020185294631702</v>
      </c>
      <c r="J97" s="186">
        <f t="shared" si="47"/>
        <v>-74.359642147496459</v>
      </c>
      <c r="K97" s="186">
        <f t="shared" si="48"/>
        <v>-60.037659853890261</v>
      </c>
      <c r="L97" s="186">
        <f t="shared" si="49"/>
        <v>-46.094403301857035</v>
      </c>
      <c r="M97" s="186">
        <f t="shared" si="50"/>
        <v>-32.34020351841734</v>
      </c>
      <c r="N97" s="215">
        <f t="shared" si="51"/>
        <v>185.12772645340556</v>
      </c>
      <c r="O97" s="319">
        <f t="shared" si="38"/>
        <v>60.856469563923</v>
      </c>
      <c r="P97" s="230">
        <f t="shared" si="53"/>
        <v>4.1764877877086519</v>
      </c>
      <c r="Q97" s="186">
        <f t="shared" si="54"/>
        <v>18.837030934843895</v>
      </c>
      <c r="R97" s="186">
        <f t="shared" si="55"/>
        <v>33.159013228450092</v>
      </c>
      <c r="S97" s="186">
        <f t="shared" si="56"/>
        <v>47.102269780483319</v>
      </c>
      <c r="T97" s="331">
        <f t="shared" si="57"/>
        <v>60.856469563923014</v>
      </c>
      <c r="U97" s="342">
        <v>21.25</v>
      </c>
      <c r="V97" s="188">
        <f t="shared" si="39"/>
        <v>8.61</v>
      </c>
      <c r="W97" s="187">
        <f t="shared" si="40"/>
        <v>-12.64</v>
      </c>
      <c r="X97" s="186">
        <v>197.62398786735014</v>
      </c>
      <c r="Y97" s="99">
        <f t="shared" si="41"/>
        <v>-2.113350627511883E-2</v>
      </c>
      <c r="Z97" s="99">
        <f t="shared" si="42"/>
        <v>-9.5317532745507361E-2</v>
      </c>
      <c r="AA97" s="99">
        <f t="shared" si="43"/>
        <v>-0.16778840254305161</v>
      </c>
      <c r="AB97" s="99">
        <f t="shared" si="44"/>
        <v>-0.23834287673670196</v>
      </c>
      <c r="AC97" s="343">
        <f t="shared" si="45"/>
        <v>-0.30794070204054025</v>
      </c>
    </row>
    <row r="98" spans="1:29" ht="15.75" x14ac:dyDescent="0.25">
      <c r="A98" s="179">
        <v>244</v>
      </c>
      <c r="B98" s="180" t="s">
        <v>102</v>
      </c>
      <c r="C98" s="179">
        <v>17</v>
      </c>
      <c r="D98" s="179">
        <v>23</v>
      </c>
      <c r="E98" s="185">
        <f>'Tasapainon muutos, pl. tasaus'!D90</f>
        <v>18796</v>
      </c>
      <c r="F98" s="230">
        <v>-76.73263500634026</v>
      </c>
      <c r="G98" s="186">
        <v>-2.7390633254044614</v>
      </c>
      <c r="H98" s="215">
        <f t="shared" si="52"/>
        <v>73.993571680935801</v>
      </c>
      <c r="I98" s="230">
        <f t="shared" si="46"/>
        <v>-69.817083893227149</v>
      </c>
      <c r="J98" s="186">
        <f t="shared" si="47"/>
        <v>-55.156540746091899</v>
      </c>
      <c r="K98" s="186">
        <f t="shared" si="48"/>
        <v>-40.834558452485709</v>
      </c>
      <c r="L98" s="186">
        <f t="shared" si="49"/>
        <v>-26.891301900452479</v>
      </c>
      <c r="M98" s="186">
        <f t="shared" si="50"/>
        <v>-13.137102117012786</v>
      </c>
      <c r="N98" s="215">
        <f t="shared" si="51"/>
        <v>-15.876165442417246</v>
      </c>
      <c r="O98" s="319">
        <f t="shared" si="38"/>
        <v>60.856469563923014</v>
      </c>
      <c r="P98" s="230">
        <f t="shared" si="53"/>
        <v>4.1764877877086519</v>
      </c>
      <c r="Q98" s="186">
        <f t="shared" si="54"/>
        <v>18.837030934843902</v>
      </c>
      <c r="R98" s="186">
        <f t="shared" si="55"/>
        <v>33.159013228450092</v>
      </c>
      <c r="S98" s="186">
        <f t="shared" si="56"/>
        <v>47.102269780483326</v>
      </c>
      <c r="T98" s="331">
        <f t="shared" si="57"/>
        <v>60.856469563923014</v>
      </c>
      <c r="U98" s="342">
        <v>20.5</v>
      </c>
      <c r="V98" s="188">
        <f t="shared" si="39"/>
        <v>7.8599999999999994</v>
      </c>
      <c r="W98" s="187">
        <f t="shared" si="40"/>
        <v>-12.64</v>
      </c>
      <c r="X98" s="186">
        <v>187.03492295908245</v>
      </c>
      <c r="Y98" s="99">
        <f t="shared" si="41"/>
        <v>-2.2329989082425748E-2</v>
      </c>
      <c r="Z98" s="99">
        <f t="shared" si="42"/>
        <v>-0.10071397703072207</v>
      </c>
      <c r="AA98" s="99">
        <f t="shared" si="43"/>
        <v>-0.17728781718323414</v>
      </c>
      <c r="AB98" s="99">
        <f t="shared" si="44"/>
        <v>-0.25183676414691747</v>
      </c>
      <c r="AC98" s="343">
        <f t="shared" si="45"/>
        <v>-0.32537490112066697</v>
      </c>
    </row>
    <row r="99" spans="1:29" ht="15.75" x14ac:dyDescent="0.25">
      <c r="A99" s="179">
        <v>245</v>
      </c>
      <c r="B99" s="180" t="s">
        <v>103</v>
      </c>
      <c r="C99" s="179">
        <v>32</v>
      </c>
      <c r="D99" s="179">
        <v>22</v>
      </c>
      <c r="E99" s="185">
        <f>'Tasapainon muutos, pl. tasaus'!D91</f>
        <v>37105</v>
      </c>
      <c r="F99" s="230">
        <v>31.162300001250461</v>
      </c>
      <c r="G99" s="186">
        <v>34.658056405689848</v>
      </c>
      <c r="H99" s="215">
        <f t="shared" si="52"/>
        <v>3.495756404439387</v>
      </c>
      <c r="I99" s="230">
        <f t="shared" si="46"/>
        <v>0.68073138326926497</v>
      </c>
      <c r="J99" s="186">
        <f t="shared" si="47"/>
        <v>3.8370309348439005</v>
      </c>
      <c r="K99" s="186">
        <f t="shared" si="48"/>
        <v>3.1590132284500925</v>
      </c>
      <c r="L99" s="186">
        <f t="shared" si="49"/>
        <v>2.1022697804833217</v>
      </c>
      <c r="M99" s="186">
        <f t="shared" si="50"/>
        <v>0.85646956392301532</v>
      </c>
      <c r="N99" s="215">
        <f t="shared" si="51"/>
        <v>35.514525969612862</v>
      </c>
      <c r="O99" s="319">
        <f t="shared" si="38"/>
        <v>4.3522259683624007</v>
      </c>
      <c r="P99" s="230">
        <f t="shared" si="53"/>
        <v>4.1764877877086519</v>
      </c>
      <c r="Q99" s="186">
        <f t="shared" si="54"/>
        <v>7.3327873392832874</v>
      </c>
      <c r="R99" s="186">
        <f t="shared" si="55"/>
        <v>6.6547696328894794</v>
      </c>
      <c r="S99" s="186">
        <f t="shared" si="56"/>
        <v>5.5980261849227091</v>
      </c>
      <c r="T99" s="331">
        <f t="shared" si="57"/>
        <v>4.3522259683624025</v>
      </c>
      <c r="U99" s="342">
        <v>19.25</v>
      </c>
      <c r="V99" s="188">
        <f t="shared" si="39"/>
        <v>6.6099999999999994</v>
      </c>
      <c r="W99" s="187">
        <f t="shared" si="40"/>
        <v>-12.64</v>
      </c>
      <c r="X99" s="186">
        <v>213.35884005280101</v>
      </c>
      <c r="Y99" s="99">
        <f t="shared" si="41"/>
        <v>-1.9574946070549853E-2</v>
      </c>
      <c r="Z99" s="99">
        <f t="shared" si="42"/>
        <v>-3.436833148075142E-2</v>
      </c>
      <c r="AA99" s="99">
        <f t="shared" si="43"/>
        <v>-3.1190503431883062E-2</v>
      </c>
      <c r="AB99" s="99">
        <f t="shared" si="44"/>
        <v>-2.6237610701001828E-2</v>
      </c>
      <c r="AC99" s="343">
        <f t="shared" si="45"/>
        <v>-2.0398620311608998E-2</v>
      </c>
    </row>
    <row r="100" spans="1:29" ht="15.75" x14ac:dyDescent="0.25">
      <c r="A100" s="179">
        <v>249</v>
      </c>
      <c r="B100" s="180" t="s">
        <v>104</v>
      </c>
      <c r="C100" s="179">
        <v>13</v>
      </c>
      <c r="D100" s="179">
        <v>24</v>
      </c>
      <c r="E100" s="185">
        <f>'Tasapainon muutos, pl. tasaus'!D92</f>
        <v>9486</v>
      </c>
      <c r="F100" s="230">
        <v>-91.591606140970839</v>
      </c>
      <c r="G100" s="186">
        <v>-191.52086414664319</v>
      </c>
      <c r="H100" s="215">
        <f t="shared" si="52"/>
        <v>-99.929258005672352</v>
      </c>
      <c r="I100" s="230">
        <f t="shared" si="46"/>
        <v>104.105745793381</v>
      </c>
      <c r="J100" s="186">
        <f t="shared" si="47"/>
        <v>88.766288940516247</v>
      </c>
      <c r="K100" s="186">
        <f t="shared" si="48"/>
        <v>73.088271234122445</v>
      </c>
      <c r="L100" s="186">
        <f t="shared" si="49"/>
        <v>57.031527786155671</v>
      </c>
      <c r="M100" s="186">
        <f t="shared" si="50"/>
        <v>40.785727569595366</v>
      </c>
      <c r="N100" s="215">
        <f t="shared" si="51"/>
        <v>-150.73513657704783</v>
      </c>
      <c r="O100" s="319">
        <f t="shared" si="38"/>
        <v>-59.143530436076986</v>
      </c>
      <c r="P100" s="230">
        <f t="shared" si="53"/>
        <v>4.1764877877086519</v>
      </c>
      <c r="Q100" s="186">
        <f t="shared" si="54"/>
        <v>-11.162969065156105</v>
      </c>
      <c r="R100" s="186">
        <f t="shared" si="55"/>
        <v>-26.840986771549908</v>
      </c>
      <c r="S100" s="186">
        <f t="shared" si="56"/>
        <v>-42.897730219516681</v>
      </c>
      <c r="T100" s="331">
        <f t="shared" si="57"/>
        <v>-59.143530436076986</v>
      </c>
      <c r="U100" s="342">
        <v>21.75</v>
      </c>
      <c r="V100" s="188">
        <f t="shared" si="39"/>
        <v>9.11</v>
      </c>
      <c r="W100" s="187">
        <f t="shared" si="40"/>
        <v>-12.64</v>
      </c>
      <c r="X100" s="186">
        <v>155.7754489741333</v>
      </c>
      <c r="Y100" s="99">
        <f t="shared" si="41"/>
        <v>-2.6810950090101572E-2</v>
      </c>
      <c r="Z100" s="99">
        <f t="shared" si="42"/>
        <v>7.1660644464004913E-2</v>
      </c>
      <c r="AA100" s="99">
        <f t="shared" si="43"/>
        <v>0.17230562934218785</v>
      </c>
      <c r="AB100" s="99">
        <f t="shared" si="44"/>
        <v>0.27538184291569529</v>
      </c>
      <c r="AC100" s="343">
        <f t="shared" si="45"/>
        <v>0.37967170581480936</v>
      </c>
    </row>
    <row r="101" spans="1:29" ht="15.75" x14ac:dyDescent="0.25">
      <c r="A101" s="179">
        <v>250</v>
      </c>
      <c r="B101" s="180" t="s">
        <v>105</v>
      </c>
      <c r="C101" s="179">
        <v>6</v>
      </c>
      <c r="D101" s="179">
        <v>26</v>
      </c>
      <c r="E101" s="185">
        <f>'Tasapainon muutos, pl. tasaus'!D93</f>
        <v>1822</v>
      </c>
      <c r="F101" s="230">
        <v>145.22741404963344</v>
      </c>
      <c r="G101" s="186">
        <v>96.319380479311192</v>
      </c>
      <c r="H101" s="215">
        <f t="shared" si="52"/>
        <v>-48.908033570322246</v>
      </c>
      <c r="I101" s="230">
        <f t="shared" si="46"/>
        <v>53.084521358030898</v>
      </c>
      <c r="J101" s="186">
        <f t="shared" si="47"/>
        <v>37.745064505166148</v>
      </c>
      <c r="K101" s="186">
        <f t="shared" si="48"/>
        <v>22.067046798772338</v>
      </c>
      <c r="L101" s="186">
        <f t="shared" si="49"/>
        <v>6.0103033508055681</v>
      </c>
      <c r="M101" s="186">
        <f t="shared" si="50"/>
        <v>0.85646956392301532</v>
      </c>
      <c r="N101" s="215">
        <f t="shared" si="51"/>
        <v>97.175850043234206</v>
      </c>
      <c r="O101" s="319">
        <f t="shared" si="38"/>
        <v>-48.051564006399232</v>
      </c>
      <c r="P101" s="230">
        <f t="shared" si="53"/>
        <v>4.1764877877086519</v>
      </c>
      <c r="Q101" s="186">
        <f t="shared" si="54"/>
        <v>-11.162969065156098</v>
      </c>
      <c r="R101" s="186">
        <f t="shared" si="55"/>
        <v>-26.840986771549908</v>
      </c>
      <c r="S101" s="186">
        <f t="shared" si="56"/>
        <v>-42.897730219516674</v>
      </c>
      <c r="T101" s="331">
        <f t="shared" si="57"/>
        <v>-48.051564006399232</v>
      </c>
      <c r="U101" s="342">
        <v>21.5</v>
      </c>
      <c r="V101" s="188">
        <f t="shared" si="39"/>
        <v>8.86</v>
      </c>
      <c r="W101" s="187">
        <f t="shared" si="40"/>
        <v>-12.64</v>
      </c>
      <c r="X101" s="186">
        <v>126.27590102850716</v>
      </c>
      <c r="Y101" s="99">
        <f t="shared" si="41"/>
        <v>-3.3074305973598221E-2</v>
      </c>
      <c r="Z101" s="99">
        <f t="shared" si="42"/>
        <v>8.8401420811370993E-2</v>
      </c>
      <c r="AA101" s="99">
        <f t="shared" si="43"/>
        <v>0.21255826767365907</v>
      </c>
      <c r="AB101" s="99">
        <f t="shared" si="44"/>
        <v>0.33971430708565986</v>
      </c>
      <c r="AC101" s="343">
        <f t="shared" si="45"/>
        <v>0.38052837964348751</v>
      </c>
    </row>
    <row r="102" spans="1:29" ht="15.75" x14ac:dyDescent="0.25">
      <c r="A102" s="179">
        <v>256</v>
      </c>
      <c r="B102" s="180" t="s">
        <v>106</v>
      </c>
      <c r="C102" s="179">
        <v>13</v>
      </c>
      <c r="D102" s="179">
        <v>26</v>
      </c>
      <c r="E102" s="185">
        <f>'Tasapainon muutos, pl. tasaus'!D94</f>
        <v>1597</v>
      </c>
      <c r="F102" s="230">
        <v>-103.49244514509509</v>
      </c>
      <c r="G102" s="186">
        <v>48.7228873994612</v>
      </c>
      <c r="H102" s="215">
        <f t="shared" si="52"/>
        <v>152.2153325445563</v>
      </c>
      <c r="I102" s="230">
        <f t="shared" si="46"/>
        <v>-148.03884475684765</v>
      </c>
      <c r="J102" s="186">
        <f t="shared" si="47"/>
        <v>-133.37830160971239</v>
      </c>
      <c r="K102" s="186">
        <f t="shared" si="48"/>
        <v>-119.05631931610621</v>
      </c>
      <c r="L102" s="186">
        <f t="shared" si="49"/>
        <v>-105.11306276407298</v>
      </c>
      <c r="M102" s="186">
        <f t="shared" si="50"/>
        <v>-91.35886298063329</v>
      </c>
      <c r="N102" s="215">
        <f t="shared" si="51"/>
        <v>-42.63597558117209</v>
      </c>
      <c r="O102" s="319">
        <f t="shared" si="38"/>
        <v>60.856469563923</v>
      </c>
      <c r="P102" s="230">
        <f t="shared" si="53"/>
        <v>4.1764877877086519</v>
      </c>
      <c r="Q102" s="186">
        <f t="shared" si="54"/>
        <v>18.837030934843909</v>
      </c>
      <c r="R102" s="186">
        <f t="shared" si="55"/>
        <v>33.159013228450092</v>
      </c>
      <c r="S102" s="186">
        <f t="shared" si="56"/>
        <v>47.102269780483326</v>
      </c>
      <c r="T102" s="331">
        <f t="shared" si="57"/>
        <v>60.856469563923014</v>
      </c>
      <c r="U102" s="342">
        <v>21.5</v>
      </c>
      <c r="V102" s="188">
        <f t="shared" si="39"/>
        <v>8.86</v>
      </c>
      <c r="W102" s="187">
        <f t="shared" si="40"/>
        <v>-12.64</v>
      </c>
      <c r="X102" s="186">
        <v>119.43606221673168</v>
      </c>
      <c r="Y102" s="99">
        <f t="shared" si="41"/>
        <v>-3.496839823913394E-2</v>
      </c>
      <c r="Z102" s="99">
        <f t="shared" si="42"/>
        <v>-0.15771644330220599</v>
      </c>
      <c r="AA102" s="99">
        <f t="shared" si="43"/>
        <v>-0.27762982647802731</v>
      </c>
      <c r="AB102" s="99">
        <f t="shared" si="44"/>
        <v>-0.39437225998802911</v>
      </c>
      <c r="AC102" s="343">
        <f t="shared" si="45"/>
        <v>-0.50953178156101075</v>
      </c>
    </row>
    <row r="103" spans="1:29" ht="15.75" x14ac:dyDescent="0.25">
      <c r="A103" s="179">
        <v>257</v>
      </c>
      <c r="B103" s="180" t="s">
        <v>107</v>
      </c>
      <c r="C103" s="179">
        <v>33</v>
      </c>
      <c r="D103" s="179">
        <v>22</v>
      </c>
      <c r="E103" s="185">
        <f>'Tasapainon muutos, pl. tasaus'!D95</f>
        <v>40082</v>
      </c>
      <c r="F103" s="230">
        <v>-87.554000234969408</v>
      </c>
      <c r="G103" s="186">
        <v>-172.17549005513936</v>
      </c>
      <c r="H103" s="215">
        <f t="shared" si="52"/>
        <v>-84.621489820169955</v>
      </c>
      <c r="I103" s="230">
        <f t="shared" si="46"/>
        <v>88.797977607878607</v>
      </c>
      <c r="J103" s="186">
        <f t="shared" si="47"/>
        <v>73.458520755013851</v>
      </c>
      <c r="K103" s="186">
        <f t="shared" si="48"/>
        <v>57.780503048620048</v>
      </c>
      <c r="L103" s="186">
        <f t="shared" si="49"/>
        <v>41.723759600653274</v>
      </c>
      <c r="M103" s="186">
        <f t="shared" si="50"/>
        <v>25.477959384092969</v>
      </c>
      <c r="N103" s="215">
        <f t="shared" si="51"/>
        <v>-146.69753067104639</v>
      </c>
      <c r="O103" s="319">
        <f t="shared" si="38"/>
        <v>-59.143530436076986</v>
      </c>
      <c r="P103" s="230">
        <f t="shared" si="53"/>
        <v>4.1764877877086519</v>
      </c>
      <c r="Q103" s="186">
        <f t="shared" si="54"/>
        <v>-11.162969065156105</v>
      </c>
      <c r="R103" s="186">
        <f t="shared" si="55"/>
        <v>-26.840986771549908</v>
      </c>
      <c r="S103" s="186">
        <f t="shared" si="56"/>
        <v>-42.897730219516681</v>
      </c>
      <c r="T103" s="331">
        <f t="shared" si="57"/>
        <v>-59.143530436076986</v>
      </c>
      <c r="U103" s="342">
        <v>19.75</v>
      </c>
      <c r="V103" s="188">
        <f t="shared" si="39"/>
        <v>7.1099999999999994</v>
      </c>
      <c r="W103" s="187">
        <f t="shared" si="40"/>
        <v>-12.64</v>
      </c>
      <c r="X103" s="186">
        <v>244.57327353894004</v>
      </c>
      <c r="Y103" s="99">
        <f t="shared" si="41"/>
        <v>-1.7076631993657668E-2</v>
      </c>
      <c r="Z103" s="99">
        <f t="shared" si="42"/>
        <v>4.5642636677465001E-2</v>
      </c>
      <c r="AA103" s="99">
        <f t="shared" si="43"/>
        <v>0.10974619746125443</v>
      </c>
      <c r="AB103" s="99">
        <f t="shared" si="44"/>
        <v>0.17539827471249292</v>
      </c>
      <c r="AC103" s="343">
        <f t="shared" si="45"/>
        <v>0.2418233586208281</v>
      </c>
    </row>
    <row r="104" spans="1:29" ht="15.75" x14ac:dyDescent="0.25">
      <c r="A104" s="179">
        <v>260</v>
      </c>
      <c r="B104" s="180" t="s">
        <v>108</v>
      </c>
      <c r="C104" s="179">
        <v>12</v>
      </c>
      <c r="D104" s="179">
        <v>23</v>
      </c>
      <c r="E104" s="185">
        <f>'Tasapainon muutos, pl. tasaus'!D96</f>
        <v>9933</v>
      </c>
      <c r="F104" s="230">
        <v>325.30916093164888</v>
      </c>
      <c r="G104" s="186">
        <v>45.874366015807915</v>
      </c>
      <c r="H104" s="215">
        <f t="shared" si="52"/>
        <v>-279.43479491584094</v>
      </c>
      <c r="I104" s="230">
        <f t="shared" si="46"/>
        <v>283.61128270354959</v>
      </c>
      <c r="J104" s="186">
        <f t="shared" si="47"/>
        <v>268.27182585068482</v>
      </c>
      <c r="K104" s="186">
        <f t="shared" si="48"/>
        <v>252.59380814429102</v>
      </c>
      <c r="L104" s="186">
        <f t="shared" si="49"/>
        <v>236.53706469632425</v>
      </c>
      <c r="M104" s="186">
        <f t="shared" si="50"/>
        <v>220.29126447976395</v>
      </c>
      <c r="N104" s="215">
        <f t="shared" si="51"/>
        <v>266.16563049557186</v>
      </c>
      <c r="O104" s="319">
        <f t="shared" si="38"/>
        <v>-59.143530436077015</v>
      </c>
      <c r="P104" s="230">
        <f t="shared" si="53"/>
        <v>4.1764877877086519</v>
      </c>
      <c r="Q104" s="186">
        <f t="shared" si="54"/>
        <v>-11.162969065156119</v>
      </c>
      <c r="R104" s="186">
        <f t="shared" si="55"/>
        <v>-26.840986771549922</v>
      </c>
      <c r="S104" s="186">
        <f t="shared" si="56"/>
        <v>-42.897730219516689</v>
      </c>
      <c r="T104" s="331">
        <f t="shared" si="57"/>
        <v>-59.143530436076986</v>
      </c>
      <c r="U104" s="342">
        <v>20.75</v>
      </c>
      <c r="V104" s="188">
        <f t="shared" si="39"/>
        <v>8.11</v>
      </c>
      <c r="W104" s="187">
        <f t="shared" si="40"/>
        <v>-12.64</v>
      </c>
      <c r="X104" s="186">
        <v>135.66244921525174</v>
      </c>
      <c r="Y104" s="99">
        <f t="shared" si="41"/>
        <v>-3.0785879304610946E-2</v>
      </c>
      <c r="Z104" s="99">
        <f t="shared" si="42"/>
        <v>8.2284885240750408E-2</v>
      </c>
      <c r="AA104" s="99">
        <f t="shared" si="43"/>
        <v>0.19785126191376726</v>
      </c>
      <c r="AB104" s="99">
        <f t="shared" si="44"/>
        <v>0.31620931560399651</v>
      </c>
      <c r="AC104" s="343">
        <f t="shared" si="45"/>
        <v>0.43596095145116859</v>
      </c>
    </row>
    <row r="105" spans="1:29" ht="15.75" x14ac:dyDescent="0.25">
      <c r="A105" s="179">
        <v>261</v>
      </c>
      <c r="B105" s="180" t="s">
        <v>109</v>
      </c>
      <c r="C105" s="179">
        <v>19</v>
      </c>
      <c r="D105" s="179">
        <v>24</v>
      </c>
      <c r="E105" s="185">
        <f>'Tasapainon muutos, pl. tasaus'!D97</f>
        <v>6436</v>
      </c>
      <c r="F105" s="230">
        <v>756.18387113399615</v>
      </c>
      <c r="G105" s="186">
        <v>557.97852897494533</v>
      </c>
      <c r="H105" s="215">
        <f t="shared" si="52"/>
        <v>-198.20534215905082</v>
      </c>
      <c r="I105" s="230">
        <f t="shared" si="46"/>
        <v>202.38182994675947</v>
      </c>
      <c r="J105" s="186">
        <f t="shared" si="47"/>
        <v>187.04237309389472</v>
      </c>
      <c r="K105" s="186">
        <f t="shared" si="48"/>
        <v>171.36435538750089</v>
      </c>
      <c r="L105" s="186">
        <f t="shared" si="49"/>
        <v>155.30761193953413</v>
      </c>
      <c r="M105" s="186">
        <f t="shared" si="50"/>
        <v>139.06181172297383</v>
      </c>
      <c r="N105" s="215">
        <f t="shared" si="51"/>
        <v>697.04034069791919</v>
      </c>
      <c r="O105" s="319">
        <f t="shared" si="38"/>
        <v>-59.143530436076958</v>
      </c>
      <c r="P105" s="230">
        <f t="shared" si="53"/>
        <v>4.1764877877086519</v>
      </c>
      <c r="Q105" s="186">
        <f t="shared" si="54"/>
        <v>-11.162969065156091</v>
      </c>
      <c r="R105" s="186">
        <f t="shared" si="55"/>
        <v>-26.840986771549922</v>
      </c>
      <c r="S105" s="186">
        <f t="shared" si="56"/>
        <v>-42.897730219516689</v>
      </c>
      <c r="T105" s="331">
        <f t="shared" si="57"/>
        <v>-59.143530436076986</v>
      </c>
      <c r="U105" s="342">
        <v>20.25</v>
      </c>
      <c r="V105" s="188">
        <f t="shared" si="39"/>
        <v>7.6099999999999994</v>
      </c>
      <c r="W105" s="187">
        <f t="shared" si="40"/>
        <v>-12.64</v>
      </c>
      <c r="X105" s="186">
        <v>169.84693115887248</v>
      </c>
      <c r="Y105" s="99">
        <f t="shared" si="41"/>
        <v>-2.4589715923698515E-2</v>
      </c>
      <c r="Z105" s="99">
        <f t="shared" si="42"/>
        <v>6.5723701859025069E-2</v>
      </c>
      <c r="AA105" s="99">
        <f t="shared" si="43"/>
        <v>0.15803044887777945</v>
      </c>
      <c r="AB105" s="99">
        <f t="shared" si="44"/>
        <v>0.25256700210491728</v>
      </c>
      <c r="AC105" s="343">
        <f t="shared" si="45"/>
        <v>0.34821665621238068</v>
      </c>
    </row>
    <row r="106" spans="1:29" ht="15.75" x14ac:dyDescent="0.25">
      <c r="A106" s="179">
        <v>263</v>
      </c>
      <c r="B106" s="180" t="s">
        <v>110</v>
      </c>
      <c r="C106" s="179">
        <v>11</v>
      </c>
      <c r="D106" s="179">
        <v>24</v>
      </c>
      <c r="E106" s="185">
        <f>'Tasapainon muutos, pl. tasaus'!D98</f>
        <v>7854</v>
      </c>
      <c r="F106" s="230">
        <v>306.98220425688805</v>
      </c>
      <c r="G106" s="186">
        <v>225.85521670740152</v>
      </c>
      <c r="H106" s="215">
        <f t="shared" si="52"/>
        <v>-81.126987549486529</v>
      </c>
      <c r="I106" s="230">
        <f t="shared" si="46"/>
        <v>85.303475337195181</v>
      </c>
      <c r="J106" s="186">
        <f t="shared" si="47"/>
        <v>69.964018484330424</v>
      </c>
      <c r="K106" s="186">
        <f t="shared" si="48"/>
        <v>54.286000777936621</v>
      </c>
      <c r="L106" s="186">
        <f t="shared" si="49"/>
        <v>38.229257329969847</v>
      </c>
      <c r="M106" s="186">
        <f t="shared" si="50"/>
        <v>21.983457113409543</v>
      </c>
      <c r="N106" s="215">
        <f t="shared" si="51"/>
        <v>247.83867382081107</v>
      </c>
      <c r="O106" s="319">
        <f t="shared" si="38"/>
        <v>-59.143530436076986</v>
      </c>
      <c r="P106" s="230">
        <f t="shared" si="53"/>
        <v>4.1764877877086519</v>
      </c>
      <c r="Q106" s="186">
        <f t="shared" si="54"/>
        <v>-11.162969065156105</v>
      </c>
      <c r="R106" s="186">
        <f t="shared" si="55"/>
        <v>-26.840986771549908</v>
      </c>
      <c r="S106" s="186">
        <f t="shared" si="56"/>
        <v>-42.897730219516681</v>
      </c>
      <c r="T106" s="331">
        <f t="shared" si="57"/>
        <v>-59.143530436076986</v>
      </c>
      <c r="U106" s="342">
        <v>21.75</v>
      </c>
      <c r="V106" s="188">
        <f t="shared" si="39"/>
        <v>9.11</v>
      </c>
      <c r="W106" s="187">
        <f t="shared" si="40"/>
        <v>-12.64</v>
      </c>
      <c r="X106" s="186">
        <v>129.00489830085206</v>
      </c>
      <c r="Y106" s="99">
        <f t="shared" si="41"/>
        <v>-3.2374645015173557E-2</v>
      </c>
      <c r="Z106" s="99">
        <f t="shared" si="42"/>
        <v>8.6531358205662601E-2</v>
      </c>
      <c r="AA106" s="99">
        <f t="shared" si="43"/>
        <v>0.20806176451497288</v>
      </c>
      <c r="AB106" s="99">
        <f t="shared" si="44"/>
        <v>0.33252791781188784</v>
      </c>
      <c r="AC106" s="343">
        <f t="shared" si="45"/>
        <v>0.45845957180748653</v>
      </c>
    </row>
    <row r="107" spans="1:29" ht="15.75" x14ac:dyDescent="0.25">
      <c r="A107" s="179">
        <v>265</v>
      </c>
      <c r="B107" s="180" t="s">
        <v>111</v>
      </c>
      <c r="C107" s="179">
        <v>13</v>
      </c>
      <c r="D107" s="179">
        <v>26</v>
      </c>
      <c r="E107" s="185">
        <f>'Tasapainon muutos, pl. tasaus'!D99</f>
        <v>1107</v>
      </c>
      <c r="F107" s="230">
        <v>696.44179998804134</v>
      </c>
      <c r="G107" s="186">
        <v>567.4655754705243</v>
      </c>
      <c r="H107" s="215">
        <f t="shared" si="52"/>
        <v>-128.97622451751704</v>
      </c>
      <c r="I107" s="230">
        <f t="shared" si="46"/>
        <v>133.15271230522569</v>
      </c>
      <c r="J107" s="186">
        <f t="shared" si="47"/>
        <v>117.81325545236093</v>
      </c>
      <c r="K107" s="186">
        <f t="shared" si="48"/>
        <v>102.13523774596713</v>
      </c>
      <c r="L107" s="186">
        <f t="shared" si="49"/>
        <v>86.078494298000365</v>
      </c>
      <c r="M107" s="186">
        <f t="shared" si="50"/>
        <v>69.832694081440053</v>
      </c>
      <c r="N107" s="215">
        <f t="shared" si="51"/>
        <v>637.29826955196438</v>
      </c>
      <c r="O107" s="319">
        <f t="shared" si="38"/>
        <v>-59.143530436076958</v>
      </c>
      <c r="P107" s="230">
        <f t="shared" si="53"/>
        <v>4.1764877877086519</v>
      </c>
      <c r="Q107" s="186">
        <f t="shared" si="54"/>
        <v>-11.162969065156105</v>
      </c>
      <c r="R107" s="186">
        <f t="shared" si="55"/>
        <v>-26.840986771549908</v>
      </c>
      <c r="S107" s="186">
        <f t="shared" si="56"/>
        <v>-42.897730219516674</v>
      </c>
      <c r="T107" s="331">
        <f t="shared" si="57"/>
        <v>-59.143530436076986</v>
      </c>
      <c r="U107" s="342">
        <v>21.75</v>
      </c>
      <c r="V107" s="188">
        <f t="shared" si="39"/>
        <v>9.11</v>
      </c>
      <c r="W107" s="187">
        <f t="shared" si="40"/>
        <v>-12.64</v>
      </c>
      <c r="X107" s="186">
        <v>117.55453236974131</v>
      </c>
      <c r="Y107" s="99">
        <f t="shared" si="41"/>
        <v>-3.5528088143572806E-2</v>
      </c>
      <c r="Z107" s="99">
        <f t="shared" si="42"/>
        <v>9.4959920643854889E-2</v>
      </c>
      <c r="AA107" s="99">
        <f t="shared" si="43"/>
        <v>0.22832796175929337</v>
      </c>
      <c r="AB107" s="99">
        <f t="shared" si="44"/>
        <v>0.36491770546618757</v>
      </c>
      <c r="AC107" s="343">
        <f t="shared" si="45"/>
        <v>0.50311569655225485</v>
      </c>
    </row>
    <row r="108" spans="1:29" ht="15.75" x14ac:dyDescent="0.25">
      <c r="A108" s="179">
        <v>271</v>
      </c>
      <c r="B108" s="180" t="s">
        <v>112</v>
      </c>
      <c r="C108" s="179">
        <v>4</v>
      </c>
      <c r="D108" s="179">
        <v>24</v>
      </c>
      <c r="E108" s="185">
        <f>'Tasapainon muutos, pl. tasaus'!D100</f>
        <v>7013</v>
      </c>
      <c r="F108" s="230">
        <v>215.25199056629441</v>
      </c>
      <c r="G108" s="186">
        <v>195.14020653632249</v>
      </c>
      <c r="H108" s="215">
        <f t="shared" si="52"/>
        <v>-20.111784029971915</v>
      </c>
      <c r="I108" s="230">
        <f t="shared" si="46"/>
        <v>24.288271817680567</v>
      </c>
      <c r="J108" s="186">
        <f t="shared" si="47"/>
        <v>8.9488149648158153</v>
      </c>
      <c r="K108" s="186">
        <f t="shared" si="48"/>
        <v>3.1590132284500925</v>
      </c>
      <c r="L108" s="186">
        <f t="shared" si="49"/>
        <v>2.1022697804833217</v>
      </c>
      <c r="M108" s="186">
        <f t="shared" si="50"/>
        <v>0.85646956392301532</v>
      </c>
      <c r="N108" s="215">
        <f t="shared" si="51"/>
        <v>195.99667610024551</v>
      </c>
      <c r="O108" s="319">
        <f t="shared" si="38"/>
        <v>-19.255314466048901</v>
      </c>
      <c r="P108" s="230">
        <f t="shared" si="53"/>
        <v>4.1764877877086519</v>
      </c>
      <c r="Q108" s="186">
        <f t="shared" si="54"/>
        <v>-11.1629690651561</v>
      </c>
      <c r="R108" s="186">
        <f t="shared" si="55"/>
        <v>-16.952770801521822</v>
      </c>
      <c r="S108" s="186">
        <f t="shared" si="56"/>
        <v>-18.009514249488593</v>
      </c>
      <c r="T108" s="331">
        <f t="shared" si="57"/>
        <v>-19.255314466048901</v>
      </c>
      <c r="U108" s="342">
        <v>21.75</v>
      </c>
      <c r="V108" s="188">
        <f t="shared" si="39"/>
        <v>9.11</v>
      </c>
      <c r="W108" s="187">
        <f t="shared" si="40"/>
        <v>-12.64</v>
      </c>
      <c r="X108" s="186">
        <v>156.0178232816946</v>
      </c>
      <c r="Y108" s="99">
        <f t="shared" si="41"/>
        <v>-2.6769299172748263E-2</v>
      </c>
      <c r="Z108" s="99">
        <f t="shared" si="42"/>
        <v>7.154931936847396E-2</v>
      </c>
      <c r="AA108" s="99">
        <f t="shared" si="43"/>
        <v>0.108659193193031</v>
      </c>
      <c r="AB108" s="99">
        <f t="shared" si="44"/>
        <v>0.11543241580144278</v>
      </c>
      <c r="AC108" s="343">
        <f t="shared" si="45"/>
        <v>0.12341740232641808</v>
      </c>
    </row>
    <row r="109" spans="1:29" ht="15.75" x14ac:dyDescent="0.25">
      <c r="A109" s="179">
        <v>272</v>
      </c>
      <c r="B109" s="180" t="s">
        <v>113</v>
      </c>
      <c r="C109" s="179">
        <v>16</v>
      </c>
      <c r="D109" s="179">
        <v>21</v>
      </c>
      <c r="E109" s="185">
        <f>'Tasapainon muutos, pl. tasaus'!D101</f>
        <v>47772</v>
      </c>
      <c r="F109" s="230">
        <v>112.91114076390585</v>
      </c>
      <c r="G109" s="186">
        <v>162.40750530029931</v>
      </c>
      <c r="H109" s="215">
        <f t="shared" si="52"/>
        <v>49.496364536393457</v>
      </c>
      <c r="I109" s="230">
        <f t="shared" si="46"/>
        <v>-45.319876748684806</v>
      </c>
      <c r="J109" s="186">
        <f t="shared" si="47"/>
        <v>-30.659333601549555</v>
      </c>
      <c r="K109" s="186">
        <f t="shared" si="48"/>
        <v>-16.337351307943365</v>
      </c>
      <c r="L109" s="186">
        <f t="shared" si="49"/>
        <v>-2.3940947559101358</v>
      </c>
      <c r="M109" s="186">
        <f t="shared" si="50"/>
        <v>0.85646956392301532</v>
      </c>
      <c r="N109" s="215">
        <f t="shared" si="51"/>
        <v>163.26397486422232</v>
      </c>
      <c r="O109" s="319">
        <f t="shared" si="38"/>
        <v>50.352834100316471</v>
      </c>
      <c r="P109" s="230">
        <f t="shared" si="53"/>
        <v>4.1764877877086519</v>
      </c>
      <c r="Q109" s="186">
        <f t="shared" si="54"/>
        <v>18.837030934843902</v>
      </c>
      <c r="R109" s="186">
        <f t="shared" si="55"/>
        <v>33.159013228450092</v>
      </c>
      <c r="S109" s="186">
        <f t="shared" si="56"/>
        <v>47.102269780483319</v>
      </c>
      <c r="T109" s="331">
        <f t="shared" si="57"/>
        <v>50.352834100316471</v>
      </c>
      <c r="U109" s="342">
        <v>21.5</v>
      </c>
      <c r="V109" s="188">
        <f t="shared" si="39"/>
        <v>8.86</v>
      </c>
      <c r="W109" s="187">
        <f t="shared" si="40"/>
        <v>-12.64</v>
      </c>
      <c r="X109" s="186">
        <v>172.41939409306968</v>
      </c>
      <c r="Y109" s="99">
        <f t="shared" si="41"/>
        <v>-2.4222842271758822E-2</v>
      </c>
      <c r="Z109" s="99">
        <f t="shared" si="42"/>
        <v>-0.10925123031505334</v>
      </c>
      <c r="AA109" s="99">
        <f t="shared" si="43"/>
        <v>-0.19231602919652588</v>
      </c>
      <c r="AB109" s="99">
        <f t="shared" si="44"/>
        <v>-0.27318429013303541</v>
      </c>
      <c r="AC109" s="343">
        <f t="shared" si="45"/>
        <v>-0.29203695074544039</v>
      </c>
    </row>
    <row r="110" spans="1:29" ht="15.75" x14ac:dyDescent="0.25">
      <c r="A110" s="179">
        <v>273</v>
      </c>
      <c r="B110" s="180" t="s">
        <v>114</v>
      </c>
      <c r="C110" s="179">
        <v>19</v>
      </c>
      <c r="D110" s="179">
        <v>25</v>
      </c>
      <c r="E110" s="185">
        <f>'Tasapainon muutos, pl. tasaus'!D102</f>
        <v>3925</v>
      </c>
      <c r="F110" s="230">
        <v>367.18007123997069</v>
      </c>
      <c r="G110" s="186">
        <v>34.140573454141425</v>
      </c>
      <c r="H110" s="215">
        <f t="shared" si="52"/>
        <v>-333.03949778582927</v>
      </c>
      <c r="I110" s="230">
        <f t="shared" si="46"/>
        <v>337.21598557353792</v>
      </c>
      <c r="J110" s="186">
        <f t="shared" si="47"/>
        <v>321.87652872067315</v>
      </c>
      <c r="K110" s="186">
        <f t="shared" si="48"/>
        <v>306.19851101427935</v>
      </c>
      <c r="L110" s="186">
        <f t="shared" si="49"/>
        <v>290.14176756631258</v>
      </c>
      <c r="M110" s="186">
        <f t="shared" si="50"/>
        <v>273.89596734975231</v>
      </c>
      <c r="N110" s="215">
        <f t="shared" si="51"/>
        <v>308.03654080389373</v>
      </c>
      <c r="O110" s="319">
        <f t="shared" si="38"/>
        <v>-59.143530436076958</v>
      </c>
      <c r="P110" s="230">
        <f t="shared" si="53"/>
        <v>4.1764877877086519</v>
      </c>
      <c r="Q110" s="186">
        <f t="shared" si="54"/>
        <v>-11.162969065156119</v>
      </c>
      <c r="R110" s="186">
        <f t="shared" si="55"/>
        <v>-26.840986771549922</v>
      </c>
      <c r="S110" s="186">
        <f t="shared" si="56"/>
        <v>-42.897730219516689</v>
      </c>
      <c r="T110" s="331">
        <f t="shared" si="57"/>
        <v>-59.143530436076958</v>
      </c>
      <c r="U110" s="342">
        <v>20.5</v>
      </c>
      <c r="V110" s="188">
        <f t="shared" si="39"/>
        <v>7.8599999999999994</v>
      </c>
      <c r="W110" s="187">
        <f t="shared" si="40"/>
        <v>-12.64</v>
      </c>
      <c r="X110" s="186">
        <v>144.44309404509551</v>
      </c>
      <c r="Y110" s="99">
        <f t="shared" si="41"/>
        <v>-2.8914416541124088E-2</v>
      </c>
      <c r="Z110" s="99">
        <f t="shared" si="42"/>
        <v>7.7282816038757876E-2</v>
      </c>
      <c r="AA110" s="99">
        <f t="shared" si="43"/>
        <v>0.1858239533637385</v>
      </c>
      <c r="AB110" s="99">
        <f t="shared" si="44"/>
        <v>0.29698706264298042</v>
      </c>
      <c r="AC110" s="343">
        <f t="shared" si="45"/>
        <v>0.40945903871051248</v>
      </c>
    </row>
    <row r="111" spans="1:29" ht="15.75" x14ac:dyDescent="0.25">
      <c r="A111" s="179">
        <v>275</v>
      </c>
      <c r="B111" s="180" t="s">
        <v>115</v>
      </c>
      <c r="C111" s="179">
        <v>13</v>
      </c>
      <c r="D111" s="179">
        <v>25</v>
      </c>
      <c r="E111" s="185">
        <f>'Tasapainon muutos, pl. tasaus'!D103</f>
        <v>2593</v>
      </c>
      <c r="F111" s="230">
        <v>237.75694396731262</v>
      </c>
      <c r="G111" s="186">
        <v>26.329271402573475</v>
      </c>
      <c r="H111" s="215">
        <f t="shared" si="52"/>
        <v>-211.42767256473914</v>
      </c>
      <c r="I111" s="230">
        <f t="shared" si="46"/>
        <v>215.60416035244779</v>
      </c>
      <c r="J111" s="186">
        <f t="shared" si="47"/>
        <v>200.26470349958305</v>
      </c>
      <c r="K111" s="186">
        <f t="shared" si="48"/>
        <v>184.58668579318925</v>
      </c>
      <c r="L111" s="186">
        <f t="shared" si="49"/>
        <v>168.52994234522245</v>
      </c>
      <c r="M111" s="186">
        <f t="shared" si="50"/>
        <v>152.28414212866215</v>
      </c>
      <c r="N111" s="215">
        <f t="shared" si="51"/>
        <v>178.61341353123564</v>
      </c>
      <c r="O111" s="319">
        <f t="shared" si="38"/>
        <v>-59.143530436076986</v>
      </c>
      <c r="P111" s="230">
        <f t="shared" si="53"/>
        <v>4.1764877877086519</v>
      </c>
      <c r="Q111" s="186">
        <f t="shared" si="54"/>
        <v>-11.162969065156091</v>
      </c>
      <c r="R111" s="186">
        <f t="shared" si="55"/>
        <v>-26.840986771549893</v>
      </c>
      <c r="S111" s="186">
        <f t="shared" si="56"/>
        <v>-42.897730219516689</v>
      </c>
      <c r="T111" s="331">
        <f t="shared" si="57"/>
        <v>-59.143530436076986</v>
      </c>
      <c r="U111" s="342">
        <v>22</v>
      </c>
      <c r="V111" s="188">
        <f t="shared" si="39"/>
        <v>9.36</v>
      </c>
      <c r="W111" s="187">
        <f t="shared" si="40"/>
        <v>-12.64</v>
      </c>
      <c r="X111" s="186">
        <v>132.17444546000269</v>
      </c>
      <c r="Y111" s="99">
        <f t="shared" si="41"/>
        <v>-3.1598300058482173E-2</v>
      </c>
      <c r="Z111" s="99">
        <f t="shared" si="42"/>
        <v>8.4456333645327203E-2</v>
      </c>
      <c r="AA111" s="99">
        <f t="shared" si="43"/>
        <v>0.20307243717298021</v>
      </c>
      <c r="AB111" s="99">
        <f t="shared" si="44"/>
        <v>0.32455388838758525</v>
      </c>
      <c r="AC111" s="343">
        <f t="shared" si="45"/>
        <v>0.44746569755024551</v>
      </c>
    </row>
    <row r="112" spans="1:29" ht="15.75" x14ac:dyDescent="0.25">
      <c r="A112" s="179">
        <v>276</v>
      </c>
      <c r="B112" s="180" t="s">
        <v>116</v>
      </c>
      <c r="C112" s="179">
        <v>12</v>
      </c>
      <c r="D112" s="179">
        <v>23</v>
      </c>
      <c r="E112" s="185">
        <f>'Tasapainon muutos, pl. tasaus'!D104</f>
        <v>14857</v>
      </c>
      <c r="F112" s="230">
        <v>-0.75335105232497745</v>
      </c>
      <c r="G112" s="186">
        <v>-45.697058109563187</v>
      </c>
      <c r="H112" s="215">
        <f t="shared" si="52"/>
        <v>-44.943707057238207</v>
      </c>
      <c r="I112" s="230">
        <f t="shared" si="46"/>
        <v>49.120194844946859</v>
      </c>
      <c r="J112" s="186">
        <f t="shared" si="47"/>
        <v>33.780737992082109</v>
      </c>
      <c r="K112" s="186">
        <f t="shared" si="48"/>
        <v>18.102720285688299</v>
      </c>
      <c r="L112" s="186">
        <f t="shared" si="49"/>
        <v>2.1022697804833217</v>
      </c>
      <c r="M112" s="186">
        <f t="shared" si="50"/>
        <v>0.85646956392301532</v>
      </c>
      <c r="N112" s="215">
        <f t="shared" si="51"/>
        <v>-44.840588545640173</v>
      </c>
      <c r="O112" s="319">
        <f t="shared" si="38"/>
        <v>-44.087237493315193</v>
      </c>
      <c r="P112" s="230">
        <f t="shared" si="53"/>
        <v>4.1764877877086519</v>
      </c>
      <c r="Q112" s="186">
        <f t="shared" si="54"/>
        <v>-11.162969065156098</v>
      </c>
      <c r="R112" s="186">
        <f t="shared" si="55"/>
        <v>-26.840986771549908</v>
      </c>
      <c r="S112" s="186">
        <f t="shared" si="56"/>
        <v>-42.841437276754888</v>
      </c>
      <c r="T112" s="331">
        <f t="shared" si="57"/>
        <v>-44.087237493315193</v>
      </c>
      <c r="U112" s="342">
        <v>20.5</v>
      </c>
      <c r="V112" s="188">
        <f t="shared" si="39"/>
        <v>7.8599999999999994</v>
      </c>
      <c r="W112" s="187">
        <f t="shared" si="40"/>
        <v>-12.64</v>
      </c>
      <c r="X112" s="186">
        <v>170.85024917893986</v>
      </c>
      <c r="Y112" s="99">
        <f t="shared" si="41"/>
        <v>-2.4445312826757489E-2</v>
      </c>
      <c r="Z112" s="99">
        <f t="shared" si="42"/>
        <v>6.5337739446107407E-2</v>
      </c>
      <c r="AA112" s="99">
        <f t="shared" si="43"/>
        <v>0.15710241512986045</v>
      </c>
      <c r="AB112" s="99">
        <f t="shared" si="44"/>
        <v>0.25075431544665144</v>
      </c>
      <c r="AC112" s="343">
        <f t="shared" si="45"/>
        <v>0.25804608249145988</v>
      </c>
    </row>
    <row r="113" spans="1:29" ht="15.75" x14ac:dyDescent="0.25">
      <c r="A113" s="179">
        <v>280</v>
      </c>
      <c r="B113" s="180" t="s">
        <v>117</v>
      </c>
      <c r="C113" s="179">
        <v>15</v>
      </c>
      <c r="D113" s="179">
        <v>25</v>
      </c>
      <c r="E113" s="185">
        <f>'Tasapainon muutos, pl. tasaus'!D105</f>
        <v>2068</v>
      </c>
      <c r="F113" s="230">
        <v>-79.303691737783438</v>
      </c>
      <c r="G113" s="186">
        <v>-165.36219284911297</v>
      </c>
      <c r="H113" s="215">
        <f t="shared" si="52"/>
        <v>-86.058501111329534</v>
      </c>
      <c r="I113" s="230">
        <f t="shared" si="46"/>
        <v>90.234988899038186</v>
      </c>
      <c r="J113" s="186">
        <f t="shared" si="47"/>
        <v>74.895532046173429</v>
      </c>
      <c r="K113" s="186">
        <f t="shared" si="48"/>
        <v>59.217514339779626</v>
      </c>
      <c r="L113" s="186">
        <f t="shared" si="49"/>
        <v>43.160770891812852</v>
      </c>
      <c r="M113" s="186">
        <f t="shared" si="50"/>
        <v>26.914970675252547</v>
      </c>
      <c r="N113" s="215">
        <f t="shared" si="51"/>
        <v>-138.44722217386044</v>
      </c>
      <c r="O113" s="319">
        <f t="shared" si="38"/>
        <v>-59.143530436077</v>
      </c>
      <c r="P113" s="230">
        <f t="shared" si="53"/>
        <v>4.1764877877086519</v>
      </c>
      <c r="Q113" s="186">
        <f t="shared" si="54"/>
        <v>-11.162969065156105</v>
      </c>
      <c r="R113" s="186">
        <f t="shared" si="55"/>
        <v>-26.840986771549908</v>
      </c>
      <c r="S113" s="186">
        <f t="shared" si="56"/>
        <v>-42.897730219516681</v>
      </c>
      <c r="T113" s="331">
        <f t="shared" si="57"/>
        <v>-59.143530436076986</v>
      </c>
      <c r="U113" s="342">
        <v>22</v>
      </c>
      <c r="V113" s="188">
        <f t="shared" si="39"/>
        <v>9.36</v>
      </c>
      <c r="W113" s="187">
        <f t="shared" si="40"/>
        <v>-12.64</v>
      </c>
      <c r="X113" s="186">
        <v>137.10718963370991</v>
      </c>
      <c r="Y113" s="99">
        <f t="shared" si="41"/>
        <v>-3.0461479072442444E-2</v>
      </c>
      <c r="Z113" s="99">
        <f t="shared" si="42"/>
        <v>8.1417824221900012E-2</v>
      </c>
      <c r="AA113" s="99">
        <f t="shared" si="43"/>
        <v>0.19576644261513357</v>
      </c>
      <c r="AB113" s="99">
        <f t="shared" si="44"/>
        <v>0.31287732127046397</v>
      </c>
      <c r="AC113" s="343">
        <f t="shared" si="45"/>
        <v>0.43136709748104735</v>
      </c>
    </row>
    <row r="114" spans="1:29" ht="15.75" x14ac:dyDescent="0.25">
      <c r="A114" s="179">
        <v>284</v>
      </c>
      <c r="B114" s="180" t="s">
        <v>118</v>
      </c>
      <c r="C114" s="179">
        <v>2</v>
      </c>
      <c r="D114" s="179">
        <v>25</v>
      </c>
      <c r="E114" s="185">
        <f>'Tasapainon muutos, pl. tasaus'!D106</f>
        <v>2292</v>
      </c>
      <c r="F114" s="230">
        <v>512.36993918924009</v>
      </c>
      <c r="G114" s="186">
        <v>144.37733750688855</v>
      </c>
      <c r="H114" s="215">
        <f t="shared" si="52"/>
        <v>-367.99260168235151</v>
      </c>
      <c r="I114" s="230">
        <f t="shared" si="46"/>
        <v>372.16908947006016</v>
      </c>
      <c r="J114" s="186">
        <f t="shared" si="47"/>
        <v>356.82963261719539</v>
      </c>
      <c r="K114" s="186">
        <f t="shared" si="48"/>
        <v>341.15161491080158</v>
      </c>
      <c r="L114" s="186">
        <f t="shared" si="49"/>
        <v>325.09487146283482</v>
      </c>
      <c r="M114" s="186">
        <f t="shared" si="50"/>
        <v>308.84907124627455</v>
      </c>
      <c r="N114" s="215">
        <f t="shared" si="51"/>
        <v>453.22640875316313</v>
      </c>
      <c r="O114" s="319">
        <f t="shared" si="38"/>
        <v>-59.143530436076958</v>
      </c>
      <c r="P114" s="230">
        <f t="shared" si="53"/>
        <v>4.1764877877086519</v>
      </c>
      <c r="Q114" s="186">
        <f t="shared" si="54"/>
        <v>-11.162969065156119</v>
      </c>
      <c r="R114" s="186">
        <f t="shared" si="55"/>
        <v>-26.840986771549922</v>
      </c>
      <c r="S114" s="186">
        <f t="shared" si="56"/>
        <v>-42.897730219516689</v>
      </c>
      <c r="T114" s="331">
        <f t="shared" si="57"/>
        <v>-59.143530436076958</v>
      </c>
      <c r="U114" s="342">
        <v>20</v>
      </c>
      <c r="V114" s="188">
        <f t="shared" si="39"/>
        <v>7.3599999999999994</v>
      </c>
      <c r="W114" s="187">
        <f t="shared" si="40"/>
        <v>-12.64</v>
      </c>
      <c r="X114" s="186">
        <v>144.01704430445437</v>
      </c>
      <c r="Y114" s="99">
        <f t="shared" si="41"/>
        <v>-2.899995488644725E-2</v>
      </c>
      <c r="Z114" s="99">
        <f t="shared" si="42"/>
        <v>7.7511444003512675E-2</v>
      </c>
      <c r="AA114" s="99">
        <f t="shared" si="43"/>
        <v>0.18637368167900764</v>
      </c>
      <c r="AB114" s="99">
        <f t="shared" si="44"/>
        <v>0.29786564796337711</v>
      </c>
      <c r="AC114" s="343">
        <f t="shared" si="45"/>
        <v>0.41067035309408639</v>
      </c>
    </row>
    <row r="115" spans="1:29" ht="15.75" x14ac:dyDescent="0.25">
      <c r="A115" s="179">
        <v>285</v>
      </c>
      <c r="B115" s="180" t="s">
        <v>119</v>
      </c>
      <c r="C115" s="179">
        <v>8</v>
      </c>
      <c r="D115" s="179">
        <v>21</v>
      </c>
      <c r="E115" s="185">
        <f>'Tasapainon muutos, pl. tasaus'!D107</f>
        <v>51668</v>
      </c>
      <c r="F115" s="230">
        <v>42.99583572651558</v>
      </c>
      <c r="G115" s="186">
        <v>-29.186318098005401</v>
      </c>
      <c r="H115" s="215">
        <f t="shared" si="52"/>
        <v>-72.182153824520981</v>
      </c>
      <c r="I115" s="230">
        <f t="shared" si="46"/>
        <v>76.358641612229633</v>
      </c>
      <c r="J115" s="186">
        <f t="shared" si="47"/>
        <v>61.019184759364883</v>
      </c>
      <c r="K115" s="186">
        <f t="shared" si="48"/>
        <v>45.341167052971073</v>
      </c>
      <c r="L115" s="186">
        <f t="shared" si="49"/>
        <v>29.284423605004303</v>
      </c>
      <c r="M115" s="186">
        <f t="shared" si="50"/>
        <v>13.038623388443996</v>
      </c>
      <c r="N115" s="215">
        <f t="shared" si="51"/>
        <v>-16.147694709561407</v>
      </c>
      <c r="O115" s="319">
        <f t="shared" si="38"/>
        <v>-59.143530436076986</v>
      </c>
      <c r="P115" s="230">
        <f t="shared" si="53"/>
        <v>4.1764877877086519</v>
      </c>
      <c r="Q115" s="186">
        <f t="shared" si="54"/>
        <v>-11.162969065156098</v>
      </c>
      <c r="R115" s="186">
        <f t="shared" si="55"/>
        <v>-26.840986771549908</v>
      </c>
      <c r="S115" s="186">
        <f t="shared" si="56"/>
        <v>-42.897730219516674</v>
      </c>
      <c r="T115" s="331">
        <f t="shared" si="57"/>
        <v>-59.143530436076986</v>
      </c>
      <c r="U115" s="342">
        <v>22</v>
      </c>
      <c r="V115" s="188">
        <f t="shared" si="39"/>
        <v>9.36</v>
      </c>
      <c r="W115" s="187">
        <f t="shared" si="40"/>
        <v>-12.64</v>
      </c>
      <c r="X115" s="186">
        <v>189.11490524679559</v>
      </c>
      <c r="Y115" s="99">
        <f t="shared" si="41"/>
        <v>-2.2084392461071863E-2</v>
      </c>
      <c r="Z115" s="99">
        <f t="shared" si="42"/>
        <v>5.9027441811571574E-2</v>
      </c>
      <c r="AA115" s="99">
        <f t="shared" si="43"/>
        <v>0.1419295149503014</v>
      </c>
      <c r="AB115" s="99">
        <f t="shared" si="44"/>
        <v>0.22683421046868302</v>
      </c>
      <c r="AC115" s="343">
        <f t="shared" si="45"/>
        <v>0.31273859857262165</v>
      </c>
    </row>
    <row r="116" spans="1:29" ht="15.75" x14ac:dyDescent="0.25">
      <c r="A116" s="179">
        <v>286</v>
      </c>
      <c r="B116" s="180" t="s">
        <v>120</v>
      </c>
      <c r="C116" s="179">
        <v>8</v>
      </c>
      <c r="D116" s="179">
        <v>21</v>
      </c>
      <c r="E116" s="185">
        <f>'Tasapainon muutos, pl. tasaus'!D108</f>
        <v>81187</v>
      </c>
      <c r="F116" s="230">
        <v>194.73397302219809</v>
      </c>
      <c r="G116" s="186">
        <v>194.22391411341016</v>
      </c>
      <c r="H116" s="215">
        <f t="shared" si="52"/>
        <v>-0.5100589087879257</v>
      </c>
      <c r="I116" s="230">
        <f t="shared" si="46"/>
        <v>4.6865466964965776</v>
      </c>
      <c r="J116" s="186">
        <f t="shared" si="47"/>
        <v>3.8370309348439005</v>
      </c>
      <c r="K116" s="186">
        <f t="shared" si="48"/>
        <v>3.1590132284500925</v>
      </c>
      <c r="L116" s="186">
        <f t="shared" si="49"/>
        <v>2.1022697804833217</v>
      </c>
      <c r="M116" s="186">
        <f t="shared" si="50"/>
        <v>0.85646956392301532</v>
      </c>
      <c r="N116" s="215">
        <f t="shared" si="51"/>
        <v>195.08038367733317</v>
      </c>
      <c r="O116" s="319">
        <f t="shared" si="38"/>
        <v>0.34641065513508806</v>
      </c>
      <c r="P116" s="230">
        <f t="shared" si="53"/>
        <v>4.1764877877086519</v>
      </c>
      <c r="Q116" s="186">
        <f t="shared" si="54"/>
        <v>3.3269720260559748</v>
      </c>
      <c r="R116" s="186">
        <f t="shared" si="55"/>
        <v>2.6489543196621668</v>
      </c>
      <c r="S116" s="186">
        <f t="shared" si="56"/>
        <v>1.592210871695396</v>
      </c>
      <c r="T116" s="331">
        <f t="shared" si="57"/>
        <v>0.34641065513508962</v>
      </c>
      <c r="U116" s="342">
        <v>21.250000000000004</v>
      </c>
      <c r="V116" s="188">
        <f t="shared" si="39"/>
        <v>8.610000000000003</v>
      </c>
      <c r="W116" s="187">
        <f t="shared" si="40"/>
        <v>-12.64</v>
      </c>
      <c r="X116" s="186">
        <v>184.3420266500942</v>
      </c>
      <c r="Y116" s="99">
        <f t="shared" si="41"/>
        <v>-2.2656188952702487E-2</v>
      </c>
      <c r="Z116" s="99">
        <f t="shared" si="42"/>
        <v>-1.804782168512779E-2</v>
      </c>
      <c r="AA116" s="99">
        <f t="shared" si="43"/>
        <v>-1.4369779739322472E-2</v>
      </c>
      <c r="AB116" s="99">
        <f t="shared" si="44"/>
        <v>-8.6372646576009775E-3</v>
      </c>
      <c r="AC116" s="343">
        <f t="shared" si="45"/>
        <v>-1.879173520168699E-3</v>
      </c>
    </row>
    <row r="117" spans="1:29" ht="15.75" x14ac:dyDescent="0.25">
      <c r="A117" s="179">
        <v>287</v>
      </c>
      <c r="B117" s="180" t="s">
        <v>121</v>
      </c>
      <c r="C117" s="179">
        <v>15</v>
      </c>
      <c r="D117" s="179">
        <v>24</v>
      </c>
      <c r="E117" s="185">
        <f>'Tasapainon muutos, pl. tasaus'!D109</f>
        <v>6404</v>
      </c>
      <c r="F117" s="230">
        <v>301.35975574567999</v>
      </c>
      <c r="G117" s="186">
        <v>193.57371578524314</v>
      </c>
      <c r="H117" s="215">
        <f t="shared" si="52"/>
        <v>-107.78603996043685</v>
      </c>
      <c r="I117" s="230">
        <f t="shared" si="46"/>
        <v>111.9625277481455</v>
      </c>
      <c r="J117" s="186">
        <f t="shared" si="47"/>
        <v>96.623070895280748</v>
      </c>
      <c r="K117" s="186">
        <f t="shared" si="48"/>
        <v>80.945053188886945</v>
      </c>
      <c r="L117" s="186">
        <f t="shared" si="49"/>
        <v>64.888309740920178</v>
      </c>
      <c r="M117" s="186">
        <f t="shared" si="50"/>
        <v>48.642509524359866</v>
      </c>
      <c r="N117" s="215">
        <f t="shared" si="51"/>
        <v>242.216225309603</v>
      </c>
      <c r="O117" s="319">
        <f t="shared" si="38"/>
        <v>-59.143530436076986</v>
      </c>
      <c r="P117" s="230">
        <f t="shared" si="53"/>
        <v>4.1764877877086519</v>
      </c>
      <c r="Q117" s="186">
        <f t="shared" si="54"/>
        <v>-11.162969065156105</v>
      </c>
      <c r="R117" s="186">
        <f t="shared" si="55"/>
        <v>-26.840986771549908</v>
      </c>
      <c r="S117" s="186">
        <f t="shared" si="56"/>
        <v>-42.897730219516674</v>
      </c>
      <c r="T117" s="331">
        <f t="shared" si="57"/>
        <v>-59.143530436076986</v>
      </c>
      <c r="U117" s="342">
        <v>21.5</v>
      </c>
      <c r="V117" s="188">
        <f t="shared" si="39"/>
        <v>8.86</v>
      </c>
      <c r="W117" s="187">
        <f t="shared" si="40"/>
        <v>-12.64</v>
      </c>
      <c r="X117" s="186">
        <v>162.57487050302416</v>
      </c>
      <c r="Y117" s="99">
        <f t="shared" si="41"/>
        <v>-2.5689627030217824E-2</v>
      </c>
      <c r="Z117" s="99">
        <f t="shared" si="42"/>
        <v>6.8663558092444898E-2</v>
      </c>
      <c r="AA117" s="99">
        <f t="shared" si="43"/>
        <v>0.16509923513087235</v>
      </c>
      <c r="AB117" s="99">
        <f t="shared" si="44"/>
        <v>0.2638644587984999</v>
      </c>
      <c r="AC117" s="343">
        <f t="shared" si="45"/>
        <v>0.36379257294242667</v>
      </c>
    </row>
    <row r="118" spans="1:29" ht="15.75" x14ac:dyDescent="0.25">
      <c r="A118" s="179">
        <v>288</v>
      </c>
      <c r="B118" s="180" t="s">
        <v>122</v>
      </c>
      <c r="C118" s="179">
        <v>15</v>
      </c>
      <c r="D118" s="179">
        <v>24</v>
      </c>
      <c r="E118" s="185">
        <f>'Tasapainon muutos, pl. tasaus'!D110</f>
        <v>6416</v>
      </c>
      <c r="F118" s="230">
        <v>384.08331225754142</v>
      </c>
      <c r="G118" s="186">
        <v>519.52253358014696</v>
      </c>
      <c r="H118" s="215">
        <f t="shared" si="52"/>
        <v>135.43922132260553</v>
      </c>
      <c r="I118" s="230">
        <f t="shared" si="46"/>
        <v>-131.26273353489688</v>
      </c>
      <c r="J118" s="186">
        <f t="shared" si="47"/>
        <v>-116.60219038776164</v>
      </c>
      <c r="K118" s="186">
        <f t="shared" si="48"/>
        <v>-102.28020809415544</v>
      </c>
      <c r="L118" s="186">
        <f t="shared" si="49"/>
        <v>-88.336951542122208</v>
      </c>
      <c r="M118" s="186">
        <f t="shared" si="50"/>
        <v>-74.582751758682519</v>
      </c>
      <c r="N118" s="215">
        <f t="shared" si="51"/>
        <v>444.93978182146441</v>
      </c>
      <c r="O118" s="319">
        <f t="shared" si="38"/>
        <v>60.856469563922985</v>
      </c>
      <c r="P118" s="230">
        <f t="shared" si="53"/>
        <v>4.1764877877086519</v>
      </c>
      <c r="Q118" s="186">
        <f t="shared" si="54"/>
        <v>18.837030934843895</v>
      </c>
      <c r="R118" s="186">
        <f t="shared" si="55"/>
        <v>33.159013228450092</v>
      </c>
      <c r="S118" s="186">
        <f t="shared" si="56"/>
        <v>47.102269780483326</v>
      </c>
      <c r="T118" s="331">
        <f t="shared" si="57"/>
        <v>60.856469563923014</v>
      </c>
      <c r="U118" s="342">
        <v>21.999999999999996</v>
      </c>
      <c r="V118" s="188">
        <f t="shared" si="39"/>
        <v>9.3599999999999959</v>
      </c>
      <c r="W118" s="187">
        <f t="shared" si="40"/>
        <v>-12.64</v>
      </c>
      <c r="X118" s="186">
        <v>155.31241869580435</v>
      </c>
      <c r="Y118" s="99">
        <f t="shared" si="41"/>
        <v>-2.6890881120644583E-2</v>
      </c>
      <c r="Z118" s="99">
        <f t="shared" si="42"/>
        <v>-0.12128476971141756</v>
      </c>
      <c r="AA118" s="99">
        <f t="shared" si="43"/>
        <v>-0.21349878848642165</v>
      </c>
      <c r="AB118" s="99">
        <f t="shared" si="44"/>
        <v>-0.30327433038524793</v>
      </c>
      <c r="AC118" s="343">
        <f t="shared" si="45"/>
        <v>-0.39183260472632769</v>
      </c>
    </row>
    <row r="119" spans="1:29" ht="15.75" x14ac:dyDescent="0.25">
      <c r="A119" s="179">
        <v>290</v>
      </c>
      <c r="B119" s="180" t="s">
        <v>123</v>
      </c>
      <c r="C119" s="179">
        <v>18</v>
      </c>
      <c r="D119" s="179">
        <v>24</v>
      </c>
      <c r="E119" s="185">
        <f>'Tasapainon muutos, pl. tasaus'!D111</f>
        <v>8042</v>
      </c>
      <c r="F119" s="230">
        <v>158.05172039955499</v>
      </c>
      <c r="G119" s="186">
        <v>126.53358721847371</v>
      </c>
      <c r="H119" s="215">
        <f t="shared" si="52"/>
        <v>-31.518133181081282</v>
      </c>
      <c r="I119" s="230">
        <f t="shared" si="46"/>
        <v>35.694620968789934</v>
      </c>
      <c r="J119" s="186">
        <f t="shared" si="47"/>
        <v>20.355164115925184</v>
      </c>
      <c r="K119" s="186">
        <f t="shared" si="48"/>
        <v>4.6771464095313746</v>
      </c>
      <c r="L119" s="186">
        <f t="shared" si="49"/>
        <v>2.1022697804833217</v>
      </c>
      <c r="M119" s="186">
        <f t="shared" si="50"/>
        <v>0.85646956392301532</v>
      </c>
      <c r="N119" s="215">
        <f t="shared" si="51"/>
        <v>127.39005678239673</v>
      </c>
      <c r="O119" s="319">
        <f t="shared" si="38"/>
        <v>-30.661663617158268</v>
      </c>
      <c r="P119" s="230">
        <f t="shared" si="53"/>
        <v>4.1764877877086519</v>
      </c>
      <c r="Q119" s="186">
        <f t="shared" si="54"/>
        <v>-11.162969065156098</v>
      </c>
      <c r="R119" s="186">
        <f t="shared" si="55"/>
        <v>-26.840986771549908</v>
      </c>
      <c r="S119" s="186">
        <f t="shared" si="56"/>
        <v>-29.41586340059796</v>
      </c>
      <c r="T119" s="331">
        <f t="shared" si="57"/>
        <v>-30.661663617158268</v>
      </c>
      <c r="U119" s="342">
        <v>22</v>
      </c>
      <c r="V119" s="188">
        <f t="shared" si="39"/>
        <v>9.36</v>
      </c>
      <c r="W119" s="187">
        <f t="shared" si="40"/>
        <v>-12.64</v>
      </c>
      <c r="X119" s="186">
        <v>143.0187447753168</v>
      </c>
      <c r="Y119" s="99">
        <f t="shared" si="41"/>
        <v>-2.9202380389157633E-2</v>
      </c>
      <c r="Z119" s="99">
        <f t="shared" si="42"/>
        <v>7.8052489432019423E-2</v>
      </c>
      <c r="AA119" s="99">
        <f t="shared" si="43"/>
        <v>0.18767460736505021</v>
      </c>
      <c r="AB119" s="99">
        <f t="shared" si="44"/>
        <v>0.20567837766168648</v>
      </c>
      <c r="AC119" s="343">
        <f t="shared" si="45"/>
        <v>0.21438912546273498</v>
      </c>
    </row>
    <row r="120" spans="1:29" ht="15.75" x14ac:dyDescent="0.25">
      <c r="A120" s="179">
        <v>291</v>
      </c>
      <c r="B120" s="180" t="s">
        <v>124</v>
      </c>
      <c r="C120" s="179">
        <v>6</v>
      </c>
      <c r="D120" s="179">
        <v>25</v>
      </c>
      <c r="E120" s="185">
        <f>'Tasapainon muutos, pl. tasaus'!D112</f>
        <v>2161</v>
      </c>
      <c r="F120" s="230">
        <v>257.04659724284147</v>
      </c>
      <c r="G120" s="186">
        <v>-153.51257904706594</v>
      </c>
      <c r="H120" s="215">
        <f t="shared" si="52"/>
        <v>-410.55917628990744</v>
      </c>
      <c r="I120" s="230">
        <f t="shared" si="46"/>
        <v>414.73566407761609</v>
      </c>
      <c r="J120" s="186">
        <f t="shared" si="47"/>
        <v>399.39620722475132</v>
      </c>
      <c r="K120" s="186">
        <f t="shared" si="48"/>
        <v>383.71818951835752</v>
      </c>
      <c r="L120" s="186">
        <f t="shared" si="49"/>
        <v>367.66144607039075</v>
      </c>
      <c r="M120" s="186">
        <f t="shared" si="50"/>
        <v>351.41564585383048</v>
      </c>
      <c r="N120" s="215">
        <f t="shared" si="51"/>
        <v>197.90306680676454</v>
      </c>
      <c r="O120" s="319">
        <f t="shared" si="38"/>
        <v>-59.143530436076929</v>
      </c>
      <c r="P120" s="230">
        <f t="shared" si="53"/>
        <v>4.1764877877086519</v>
      </c>
      <c r="Q120" s="186">
        <f t="shared" si="54"/>
        <v>-11.162969065156119</v>
      </c>
      <c r="R120" s="186">
        <f t="shared" si="55"/>
        <v>-26.840986771549922</v>
      </c>
      <c r="S120" s="186">
        <f t="shared" si="56"/>
        <v>-42.897730219516689</v>
      </c>
      <c r="T120" s="331">
        <f t="shared" si="57"/>
        <v>-59.143530436076958</v>
      </c>
      <c r="U120" s="342">
        <v>21.75</v>
      </c>
      <c r="V120" s="188">
        <f t="shared" si="39"/>
        <v>9.11</v>
      </c>
      <c r="W120" s="187">
        <f t="shared" si="40"/>
        <v>-12.64</v>
      </c>
      <c r="X120" s="186">
        <v>139.7315048025271</v>
      </c>
      <c r="Y120" s="99">
        <f t="shared" si="41"/>
        <v>-2.9889378158569138E-2</v>
      </c>
      <c r="Z120" s="99">
        <f t="shared" si="42"/>
        <v>7.9888705706933974E-2</v>
      </c>
      <c r="AA120" s="99">
        <f t="shared" si="43"/>
        <v>0.19208972815030109</v>
      </c>
      <c r="AB120" s="99">
        <f t="shared" si="44"/>
        <v>0.30700113249435834</v>
      </c>
      <c r="AC120" s="343">
        <f t="shared" si="45"/>
        <v>0.42326553714325504</v>
      </c>
    </row>
    <row r="121" spans="1:29" ht="15.75" x14ac:dyDescent="0.25">
      <c r="A121" s="179">
        <v>297</v>
      </c>
      <c r="B121" s="180" t="s">
        <v>125</v>
      </c>
      <c r="C121" s="179">
        <v>11</v>
      </c>
      <c r="D121" s="179">
        <v>20</v>
      </c>
      <c r="E121" s="185">
        <f>'Tasapainon muutos, pl. tasaus'!D113</f>
        <v>120210</v>
      </c>
      <c r="F121" s="230">
        <v>-96.120195800710093</v>
      </c>
      <c r="G121" s="186">
        <v>-38.024993748658311</v>
      </c>
      <c r="H121" s="215">
        <f t="shared" si="52"/>
        <v>58.095202052051782</v>
      </c>
      <c r="I121" s="230">
        <f t="shared" si="46"/>
        <v>-53.91871426434313</v>
      </c>
      <c r="J121" s="186">
        <f t="shared" si="47"/>
        <v>-39.25817111720788</v>
      </c>
      <c r="K121" s="186">
        <f t="shared" si="48"/>
        <v>-24.93618882360169</v>
      </c>
      <c r="L121" s="186">
        <f t="shared" si="49"/>
        <v>-10.99293227156846</v>
      </c>
      <c r="M121" s="186">
        <f t="shared" si="50"/>
        <v>0.85646956392301532</v>
      </c>
      <c r="N121" s="215">
        <f t="shared" si="51"/>
        <v>-37.168524184735297</v>
      </c>
      <c r="O121" s="319">
        <f t="shared" si="38"/>
        <v>58.951671615974796</v>
      </c>
      <c r="P121" s="230">
        <f t="shared" si="53"/>
        <v>4.1764877877086519</v>
      </c>
      <c r="Q121" s="186">
        <f t="shared" si="54"/>
        <v>18.837030934843902</v>
      </c>
      <c r="R121" s="186">
        <f t="shared" si="55"/>
        <v>33.159013228450092</v>
      </c>
      <c r="S121" s="186">
        <f t="shared" si="56"/>
        <v>47.102269780483326</v>
      </c>
      <c r="T121" s="331">
        <f t="shared" si="57"/>
        <v>58.951671615974796</v>
      </c>
      <c r="U121" s="342">
        <v>20.75</v>
      </c>
      <c r="V121" s="188">
        <f t="shared" si="39"/>
        <v>8.11</v>
      </c>
      <c r="W121" s="187">
        <f t="shared" si="40"/>
        <v>-12.64</v>
      </c>
      <c r="X121" s="186">
        <v>179.47290189388809</v>
      </c>
      <c r="Y121" s="99">
        <f t="shared" si="41"/>
        <v>-2.3270854505812618E-2</v>
      </c>
      <c r="Z121" s="99">
        <f t="shared" si="42"/>
        <v>-0.10495752136431796</v>
      </c>
      <c r="AA121" s="99">
        <f t="shared" si="43"/>
        <v>-0.18475777055220899</v>
      </c>
      <c r="AB121" s="99">
        <f t="shared" si="44"/>
        <v>-0.26244780846265114</v>
      </c>
      <c r="AC121" s="343">
        <f t="shared" si="45"/>
        <v>-0.32847115633550905</v>
      </c>
    </row>
    <row r="122" spans="1:29" ht="15.75" x14ac:dyDescent="0.25">
      <c r="A122" s="179">
        <v>300</v>
      </c>
      <c r="B122" s="180" t="s">
        <v>126</v>
      </c>
      <c r="C122" s="179">
        <v>14</v>
      </c>
      <c r="D122" s="179">
        <v>25</v>
      </c>
      <c r="E122" s="185">
        <f>'Tasapainon muutos, pl. tasaus'!D114</f>
        <v>3534</v>
      </c>
      <c r="F122" s="230">
        <v>236.54176427895044</v>
      </c>
      <c r="G122" s="186">
        <v>9.8152980534196423</v>
      </c>
      <c r="H122" s="215">
        <f t="shared" si="52"/>
        <v>-226.7264662255308</v>
      </c>
      <c r="I122" s="230">
        <f t="shared" si="46"/>
        <v>230.90295401323945</v>
      </c>
      <c r="J122" s="186">
        <f t="shared" si="47"/>
        <v>215.56349716037471</v>
      </c>
      <c r="K122" s="186">
        <f t="shared" si="48"/>
        <v>199.88547945398091</v>
      </c>
      <c r="L122" s="186">
        <f t="shared" si="49"/>
        <v>183.82873600601411</v>
      </c>
      <c r="M122" s="186">
        <f t="shared" si="50"/>
        <v>167.58293578945381</v>
      </c>
      <c r="N122" s="215">
        <f t="shared" si="51"/>
        <v>177.39823384287345</v>
      </c>
      <c r="O122" s="319">
        <f t="shared" si="38"/>
        <v>-59.143530436076986</v>
      </c>
      <c r="P122" s="230">
        <f t="shared" si="53"/>
        <v>4.1764877877086519</v>
      </c>
      <c r="Q122" s="186">
        <f t="shared" si="54"/>
        <v>-11.162969065156091</v>
      </c>
      <c r="R122" s="186">
        <f t="shared" si="55"/>
        <v>-26.840986771549893</v>
      </c>
      <c r="S122" s="186">
        <f t="shared" si="56"/>
        <v>-42.897730219516689</v>
      </c>
      <c r="T122" s="331">
        <f t="shared" si="57"/>
        <v>-59.143530436076986</v>
      </c>
      <c r="U122" s="342">
        <v>21.000000000000004</v>
      </c>
      <c r="V122" s="188">
        <f t="shared" si="39"/>
        <v>8.360000000000003</v>
      </c>
      <c r="W122" s="187">
        <f t="shared" si="40"/>
        <v>-12.64</v>
      </c>
      <c r="X122" s="186">
        <v>137.56427438786687</v>
      </c>
      <c r="Y122" s="99">
        <f t="shared" si="41"/>
        <v>-3.0360264729292367E-2</v>
      </c>
      <c r="Z122" s="99">
        <f t="shared" si="42"/>
        <v>8.114729725307708E-2</v>
      </c>
      <c r="AA122" s="99">
        <f t="shared" si="43"/>
        <v>0.19511596954214197</v>
      </c>
      <c r="AB122" s="99">
        <f t="shared" si="44"/>
        <v>0.31183772393234283</v>
      </c>
      <c r="AC122" s="343">
        <f t="shared" si="45"/>
        <v>0.42993379421549455</v>
      </c>
    </row>
    <row r="123" spans="1:29" ht="15.75" x14ac:dyDescent="0.25">
      <c r="A123" s="179">
        <v>301</v>
      </c>
      <c r="B123" s="180" t="s">
        <v>127</v>
      </c>
      <c r="C123" s="179">
        <v>14</v>
      </c>
      <c r="D123" s="179">
        <v>22</v>
      </c>
      <c r="E123" s="185">
        <f>'Tasapainon muutos, pl. tasaus'!D115</f>
        <v>20456</v>
      </c>
      <c r="F123" s="230">
        <v>772.14591575654765</v>
      </c>
      <c r="G123" s="186">
        <v>807.28251921322328</v>
      </c>
      <c r="H123" s="215">
        <f t="shared" si="52"/>
        <v>35.13660345667563</v>
      </c>
      <c r="I123" s="230">
        <f t="shared" si="46"/>
        <v>-30.960115668966978</v>
      </c>
      <c r="J123" s="186">
        <f t="shared" si="47"/>
        <v>-16.299572521831728</v>
      </c>
      <c r="K123" s="186">
        <f t="shared" si="48"/>
        <v>-1.9775902282255373</v>
      </c>
      <c r="L123" s="186">
        <f t="shared" si="49"/>
        <v>2.1022697804833217</v>
      </c>
      <c r="M123" s="186">
        <f t="shared" si="50"/>
        <v>0.85646956392301532</v>
      </c>
      <c r="N123" s="215">
        <f t="shared" si="51"/>
        <v>808.13898877714632</v>
      </c>
      <c r="O123" s="319">
        <f t="shared" si="38"/>
        <v>35.993073020598672</v>
      </c>
      <c r="P123" s="230">
        <f t="shared" si="53"/>
        <v>4.1764877877086519</v>
      </c>
      <c r="Q123" s="186">
        <f t="shared" si="54"/>
        <v>18.837030934843902</v>
      </c>
      <c r="R123" s="186">
        <f t="shared" si="55"/>
        <v>33.159013228450092</v>
      </c>
      <c r="S123" s="186">
        <f t="shared" si="56"/>
        <v>37.238873237158948</v>
      </c>
      <c r="T123" s="331">
        <f t="shared" si="57"/>
        <v>35.993073020598644</v>
      </c>
      <c r="U123" s="342">
        <v>21</v>
      </c>
      <c r="V123" s="188">
        <f t="shared" si="39"/>
        <v>8.36</v>
      </c>
      <c r="W123" s="187">
        <f t="shared" si="40"/>
        <v>-12.64</v>
      </c>
      <c r="X123" s="186">
        <v>144.13391847987378</v>
      </c>
      <c r="Y123" s="99">
        <f t="shared" si="41"/>
        <v>-2.8976439631673775E-2</v>
      </c>
      <c r="Z123" s="99">
        <f t="shared" si="42"/>
        <v>-0.13069117341366265</v>
      </c>
      <c r="AA123" s="99">
        <f t="shared" si="43"/>
        <v>-0.23005697463973596</v>
      </c>
      <c r="AB123" s="99">
        <f t="shared" si="44"/>
        <v>-0.25836301149585977</v>
      </c>
      <c r="AC123" s="343">
        <f t="shared" si="45"/>
        <v>-0.24971965932935178</v>
      </c>
    </row>
    <row r="124" spans="1:29" ht="15.75" x14ac:dyDescent="0.25">
      <c r="A124" s="179">
        <v>304</v>
      </c>
      <c r="B124" s="180" t="s">
        <v>128</v>
      </c>
      <c r="C124" s="179">
        <v>2</v>
      </c>
      <c r="D124" s="179">
        <v>26</v>
      </c>
      <c r="E124" s="185">
        <f>'Tasapainon muutos, pl. tasaus'!D116</f>
        <v>962</v>
      </c>
      <c r="F124" s="230">
        <v>-172.27564662802391</v>
      </c>
      <c r="G124" s="186">
        <v>-95.98158944398358</v>
      </c>
      <c r="H124" s="215">
        <f t="shared" si="52"/>
        <v>76.294057184040327</v>
      </c>
      <c r="I124" s="230">
        <f t="shared" si="46"/>
        <v>-72.117569396331675</v>
      </c>
      <c r="J124" s="186">
        <f t="shared" si="47"/>
        <v>-57.457026249196424</v>
      </c>
      <c r="K124" s="186">
        <f t="shared" si="48"/>
        <v>-43.135043955590234</v>
      </c>
      <c r="L124" s="186">
        <f t="shared" si="49"/>
        <v>-29.191787403557004</v>
      </c>
      <c r="M124" s="186">
        <f t="shared" si="50"/>
        <v>-15.437587620117311</v>
      </c>
      <c r="N124" s="215">
        <f t="shared" si="51"/>
        <v>-111.41917706410089</v>
      </c>
      <c r="O124" s="319">
        <f t="shared" si="38"/>
        <v>60.856469563923014</v>
      </c>
      <c r="P124" s="230">
        <f t="shared" si="53"/>
        <v>4.1764877877086519</v>
      </c>
      <c r="Q124" s="186">
        <f t="shared" si="54"/>
        <v>18.837030934843902</v>
      </c>
      <c r="R124" s="186">
        <f t="shared" si="55"/>
        <v>33.159013228450092</v>
      </c>
      <c r="S124" s="186">
        <f t="shared" si="56"/>
        <v>47.102269780483326</v>
      </c>
      <c r="T124" s="331">
        <f t="shared" si="57"/>
        <v>60.856469563923014</v>
      </c>
      <c r="U124" s="342">
        <v>18</v>
      </c>
      <c r="V124" s="188">
        <f t="shared" si="39"/>
        <v>5.3599999999999994</v>
      </c>
      <c r="W124" s="187">
        <f t="shared" si="40"/>
        <v>-12.64</v>
      </c>
      <c r="X124" s="186">
        <v>182.89301328341421</v>
      </c>
      <c r="Y124" s="99">
        <f t="shared" si="41"/>
        <v>-2.2835687994470808E-2</v>
      </c>
      <c r="Z124" s="99">
        <f t="shared" si="42"/>
        <v>-0.10299480880471749</v>
      </c>
      <c r="AA124" s="99">
        <f t="shared" si="43"/>
        <v>-0.18130278807898642</v>
      </c>
      <c r="AB124" s="99">
        <f t="shared" si="44"/>
        <v>-0.25754001716562475</v>
      </c>
      <c r="AC124" s="343">
        <f t="shared" si="45"/>
        <v>-0.33274354482649793</v>
      </c>
    </row>
    <row r="125" spans="1:29" ht="15.75" x14ac:dyDescent="0.25">
      <c r="A125" s="179">
        <v>305</v>
      </c>
      <c r="B125" s="180" t="s">
        <v>129</v>
      </c>
      <c r="C125" s="179">
        <v>17</v>
      </c>
      <c r="D125" s="179">
        <v>23</v>
      </c>
      <c r="E125" s="185">
        <f>'Tasapainon muutos, pl. tasaus'!D117</f>
        <v>15213</v>
      </c>
      <c r="F125" s="230">
        <v>245.73550633687279</v>
      </c>
      <c r="G125" s="186">
        <v>90.447786269448059</v>
      </c>
      <c r="H125" s="215">
        <f t="shared" si="52"/>
        <v>-155.28772006742474</v>
      </c>
      <c r="I125" s="230">
        <f t="shared" si="46"/>
        <v>159.4642078551334</v>
      </c>
      <c r="J125" s="186">
        <f t="shared" si="47"/>
        <v>144.12475100226865</v>
      </c>
      <c r="K125" s="186">
        <f t="shared" si="48"/>
        <v>128.44673329587482</v>
      </c>
      <c r="L125" s="186">
        <f t="shared" si="49"/>
        <v>112.38998984790807</v>
      </c>
      <c r="M125" s="186">
        <f t="shared" si="50"/>
        <v>96.144189631347757</v>
      </c>
      <c r="N125" s="215">
        <f t="shared" si="51"/>
        <v>186.59197590079583</v>
      </c>
      <c r="O125" s="319">
        <f t="shared" si="38"/>
        <v>-59.143530436076958</v>
      </c>
      <c r="P125" s="230">
        <f t="shared" si="53"/>
        <v>4.1764877877086519</v>
      </c>
      <c r="Q125" s="186">
        <f t="shared" si="54"/>
        <v>-11.162969065156091</v>
      </c>
      <c r="R125" s="186">
        <f t="shared" si="55"/>
        <v>-26.840986771549922</v>
      </c>
      <c r="S125" s="186">
        <f t="shared" si="56"/>
        <v>-42.897730219516674</v>
      </c>
      <c r="T125" s="331">
        <f t="shared" si="57"/>
        <v>-59.143530436076986</v>
      </c>
      <c r="U125" s="342">
        <v>20</v>
      </c>
      <c r="V125" s="188">
        <f t="shared" si="39"/>
        <v>7.3599999999999994</v>
      </c>
      <c r="W125" s="187">
        <f t="shared" si="40"/>
        <v>-12.64</v>
      </c>
      <c r="X125" s="186">
        <v>147.64627341543616</v>
      </c>
      <c r="Y125" s="99">
        <f t="shared" si="41"/>
        <v>-2.8287119553347343E-2</v>
      </c>
      <c r="Z125" s="99">
        <f t="shared" si="42"/>
        <v>7.5606168763545797E-2</v>
      </c>
      <c r="AA125" s="99">
        <f t="shared" si="43"/>
        <v>0.18179251091578005</v>
      </c>
      <c r="AB125" s="99">
        <f t="shared" si="44"/>
        <v>0.29054394145671536</v>
      </c>
      <c r="AC125" s="343">
        <f t="shared" si="45"/>
        <v>0.4005758429788695</v>
      </c>
    </row>
    <row r="126" spans="1:29" ht="15.75" x14ac:dyDescent="0.25">
      <c r="A126" s="179">
        <v>309</v>
      </c>
      <c r="B126" s="180" t="s">
        <v>130</v>
      </c>
      <c r="C126" s="179">
        <v>12</v>
      </c>
      <c r="D126" s="179">
        <v>24</v>
      </c>
      <c r="E126" s="185">
        <f>'Tasapainon muutos, pl. tasaus'!D118</f>
        <v>6552</v>
      </c>
      <c r="F126" s="230">
        <v>81.116562170968123</v>
      </c>
      <c r="G126" s="186">
        <v>151.43802520948671</v>
      </c>
      <c r="H126" s="215">
        <f t="shared" si="52"/>
        <v>70.321463038518587</v>
      </c>
      <c r="I126" s="230">
        <f t="shared" si="46"/>
        <v>-66.144975250809935</v>
      </c>
      <c r="J126" s="186">
        <f t="shared" si="47"/>
        <v>-51.484432103674685</v>
      </c>
      <c r="K126" s="186">
        <f t="shared" si="48"/>
        <v>-37.162449810068495</v>
      </c>
      <c r="L126" s="186">
        <f t="shared" si="49"/>
        <v>-23.219193258035265</v>
      </c>
      <c r="M126" s="186">
        <f t="shared" si="50"/>
        <v>-9.4649934745955715</v>
      </c>
      <c r="N126" s="215">
        <f t="shared" si="51"/>
        <v>141.97303173489115</v>
      </c>
      <c r="O126" s="319">
        <f t="shared" si="38"/>
        <v>60.856469563923028</v>
      </c>
      <c r="P126" s="230">
        <f t="shared" si="53"/>
        <v>4.1764877877086519</v>
      </c>
      <c r="Q126" s="186">
        <f t="shared" si="54"/>
        <v>18.837030934843902</v>
      </c>
      <c r="R126" s="186">
        <f t="shared" si="55"/>
        <v>33.159013228450092</v>
      </c>
      <c r="S126" s="186">
        <f t="shared" si="56"/>
        <v>47.102269780483326</v>
      </c>
      <c r="T126" s="331">
        <f t="shared" si="57"/>
        <v>60.856469563923014</v>
      </c>
      <c r="U126" s="342">
        <v>21.5</v>
      </c>
      <c r="V126" s="188">
        <f t="shared" si="39"/>
        <v>8.86</v>
      </c>
      <c r="W126" s="187">
        <f t="shared" si="40"/>
        <v>-12.64</v>
      </c>
      <c r="X126" s="186">
        <v>137.86159892423922</v>
      </c>
      <c r="Y126" s="99">
        <f t="shared" si="41"/>
        <v>-3.029478709298743E-2</v>
      </c>
      <c r="Z126" s="99">
        <f t="shared" si="42"/>
        <v>-0.13663725853923722</v>
      </c>
      <c r="AA126" s="99">
        <f t="shared" si="43"/>
        <v>-0.24052392752729043</v>
      </c>
      <c r="AB126" s="99">
        <f t="shared" si="44"/>
        <v>-0.34166345195494224</v>
      </c>
      <c r="AC126" s="343">
        <f t="shared" si="45"/>
        <v>-0.44143162446103806</v>
      </c>
    </row>
    <row r="127" spans="1:29" ht="15.75" x14ac:dyDescent="0.25">
      <c r="A127" s="179">
        <v>312</v>
      </c>
      <c r="B127" s="180" t="s">
        <v>131</v>
      </c>
      <c r="C127" s="179">
        <v>13</v>
      </c>
      <c r="D127" s="179">
        <v>26</v>
      </c>
      <c r="E127" s="185">
        <f>'Tasapainon muutos, pl. tasaus'!D119</f>
        <v>1288</v>
      </c>
      <c r="F127" s="230">
        <v>1039.2119678280949</v>
      </c>
      <c r="G127" s="186">
        <v>1053.2026627302489</v>
      </c>
      <c r="H127" s="215">
        <f t="shared" si="52"/>
        <v>13.990694902154019</v>
      </c>
      <c r="I127" s="230">
        <f t="shared" si="46"/>
        <v>-9.8142071144453666</v>
      </c>
      <c r="J127" s="186">
        <f t="shared" si="47"/>
        <v>3.8370309348439005</v>
      </c>
      <c r="K127" s="186">
        <f t="shared" si="48"/>
        <v>3.1590132284500925</v>
      </c>
      <c r="L127" s="186">
        <f t="shared" si="49"/>
        <v>2.1022697804833217</v>
      </c>
      <c r="M127" s="186">
        <f t="shared" si="50"/>
        <v>0.85646956392301532</v>
      </c>
      <c r="N127" s="215">
        <f t="shared" si="51"/>
        <v>1054.0591322941718</v>
      </c>
      <c r="O127" s="319">
        <f t="shared" si="38"/>
        <v>14.847164466076947</v>
      </c>
      <c r="P127" s="230">
        <f t="shared" si="53"/>
        <v>4.1764877877086519</v>
      </c>
      <c r="Q127" s="186">
        <f t="shared" si="54"/>
        <v>17.827725836997921</v>
      </c>
      <c r="R127" s="186">
        <f t="shared" si="55"/>
        <v>17.149708130604111</v>
      </c>
      <c r="S127" s="186">
        <f t="shared" si="56"/>
        <v>16.092964682637341</v>
      </c>
      <c r="T127" s="331">
        <f t="shared" si="57"/>
        <v>14.847164466077034</v>
      </c>
      <c r="U127" s="342">
        <v>22.5</v>
      </c>
      <c r="V127" s="188">
        <f t="shared" si="39"/>
        <v>9.86</v>
      </c>
      <c r="W127" s="187">
        <f t="shared" si="40"/>
        <v>-12.64</v>
      </c>
      <c r="X127" s="186">
        <v>119.71168821455043</v>
      </c>
      <c r="Y127" s="99">
        <f t="shared" si="41"/>
        <v>-3.4887886471231117E-2</v>
      </c>
      <c r="Z127" s="99">
        <f t="shared" si="42"/>
        <v>-0.14892218214353975</v>
      </c>
      <c r="AA127" s="99">
        <f t="shared" si="43"/>
        <v>-0.14325842686194479</v>
      </c>
      <c r="AB127" s="99">
        <f t="shared" si="44"/>
        <v>-0.13443102275690161</v>
      </c>
      <c r="AC127" s="343">
        <f t="shared" si="45"/>
        <v>-0.12402435123517393</v>
      </c>
    </row>
    <row r="128" spans="1:29" ht="15.75" x14ac:dyDescent="0.25">
      <c r="A128" s="179">
        <v>316</v>
      </c>
      <c r="B128" s="180" t="s">
        <v>132</v>
      </c>
      <c r="C128" s="179">
        <v>7</v>
      </c>
      <c r="D128" s="179">
        <v>25</v>
      </c>
      <c r="E128" s="185">
        <f>'Tasapainon muutos, pl. tasaus'!D120</f>
        <v>4326</v>
      </c>
      <c r="F128" s="230">
        <v>-137.22271911891445</v>
      </c>
      <c r="G128" s="186">
        <v>-61.664165918725629</v>
      </c>
      <c r="H128" s="215">
        <f t="shared" si="52"/>
        <v>75.558553200188825</v>
      </c>
      <c r="I128" s="230">
        <f t="shared" si="46"/>
        <v>-71.382065412480173</v>
      </c>
      <c r="J128" s="186">
        <f t="shared" si="47"/>
        <v>-56.721522265344923</v>
      </c>
      <c r="K128" s="186">
        <f t="shared" si="48"/>
        <v>-42.399539971738733</v>
      </c>
      <c r="L128" s="186">
        <f t="shared" si="49"/>
        <v>-28.456283419705503</v>
      </c>
      <c r="M128" s="186">
        <f t="shared" si="50"/>
        <v>-14.70208363626581</v>
      </c>
      <c r="N128" s="215">
        <f t="shared" si="51"/>
        <v>-76.366249554991441</v>
      </c>
      <c r="O128" s="319">
        <f t="shared" si="38"/>
        <v>60.856469563923014</v>
      </c>
      <c r="P128" s="230">
        <f t="shared" si="53"/>
        <v>4.1764877877086519</v>
      </c>
      <c r="Q128" s="186">
        <f t="shared" si="54"/>
        <v>18.837030934843902</v>
      </c>
      <c r="R128" s="186">
        <f t="shared" si="55"/>
        <v>33.159013228450092</v>
      </c>
      <c r="S128" s="186">
        <f t="shared" si="56"/>
        <v>47.102269780483326</v>
      </c>
      <c r="T128" s="331">
        <f t="shared" si="57"/>
        <v>60.856469563923014</v>
      </c>
      <c r="U128" s="342">
        <v>22</v>
      </c>
      <c r="V128" s="188">
        <f t="shared" si="39"/>
        <v>9.36</v>
      </c>
      <c r="W128" s="187">
        <f t="shared" si="40"/>
        <v>-12.64</v>
      </c>
      <c r="X128" s="186">
        <v>162.08819694453905</v>
      </c>
      <c r="Y128" s="99">
        <f t="shared" si="41"/>
        <v>-2.5766760729269516E-2</v>
      </c>
      <c r="Z128" s="99">
        <f t="shared" si="42"/>
        <v>-0.11621469847856522</v>
      </c>
      <c r="AA128" s="99">
        <f t="shared" si="43"/>
        <v>-0.20457389158197592</v>
      </c>
      <c r="AB128" s="99">
        <f t="shared" si="44"/>
        <v>-0.29059654353857789</v>
      </c>
      <c r="AC128" s="343">
        <f t="shared" si="45"/>
        <v>-0.37545281341334175</v>
      </c>
    </row>
    <row r="129" spans="1:29" ht="15.75" x14ac:dyDescent="0.25">
      <c r="A129" s="179">
        <v>317</v>
      </c>
      <c r="B129" s="180" t="s">
        <v>133</v>
      </c>
      <c r="C129" s="179">
        <v>17</v>
      </c>
      <c r="D129" s="179">
        <v>25</v>
      </c>
      <c r="E129" s="185">
        <f>'Tasapainon muutos, pl. tasaus'!D121</f>
        <v>2538</v>
      </c>
      <c r="F129" s="230">
        <v>288.96112927770827</v>
      </c>
      <c r="G129" s="186">
        <v>84.61201830017707</v>
      </c>
      <c r="H129" s="215">
        <f t="shared" si="52"/>
        <v>-204.34911097753121</v>
      </c>
      <c r="I129" s="230">
        <f t="shared" si="46"/>
        <v>208.52559876523986</v>
      </c>
      <c r="J129" s="186">
        <f t="shared" si="47"/>
        <v>193.18614191237512</v>
      </c>
      <c r="K129" s="186">
        <f t="shared" si="48"/>
        <v>177.50812420598129</v>
      </c>
      <c r="L129" s="186">
        <f t="shared" si="49"/>
        <v>161.45138075801452</v>
      </c>
      <c r="M129" s="186">
        <f t="shared" si="50"/>
        <v>145.20558054145422</v>
      </c>
      <c r="N129" s="215">
        <f t="shared" si="51"/>
        <v>229.81759884163131</v>
      </c>
      <c r="O129" s="319">
        <f t="shared" si="38"/>
        <v>-59.143530436076958</v>
      </c>
      <c r="P129" s="230">
        <f t="shared" si="53"/>
        <v>4.1764877877086519</v>
      </c>
      <c r="Q129" s="186">
        <f t="shared" si="54"/>
        <v>-11.162969065156091</v>
      </c>
      <c r="R129" s="186">
        <f t="shared" si="55"/>
        <v>-26.840986771549922</v>
      </c>
      <c r="S129" s="186">
        <f t="shared" si="56"/>
        <v>-42.897730219516689</v>
      </c>
      <c r="T129" s="331">
        <f t="shared" si="57"/>
        <v>-59.143530436076986</v>
      </c>
      <c r="U129" s="342">
        <v>21.5</v>
      </c>
      <c r="V129" s="188">
        <f t="shared" si="39"/>
        <v>8.86</v>
      </c>
      <c r="W129" s="187">
        <f t="shared" si="40"/>
        <v>-12.64</v>
      </c>
      <c r="X129" s="186">
        <v>118.06680234021897</v>
      </c>
      <c r="Y129" s="99">
        <f t="shared" si="41"/>
        <v>-3.5373938354608496E-2</v>
      </c>
      <c r="Z129" s="99">
        <f t="shared" si="42"/>
        <v>9.4547907149963278E-2</v>
      </c>
      <c r="AA129" s="99">
        <f t="shared" si="43"/>
        <v>0.22733728905611811</v>
      </c>
      <c r="AB129" s="99">
        <f t="shared" si="44"/>
        <v>0.3633343951833593</v>
      </c>
      <c r="AC129" s="343">
        <f t="shared" si="45"/>
        <v>0.50093277080250009</v>
      </c>
    </row>
    <row r="130" spans="1:29" ht="15.75" x14ac:dyDescent="0.25">
      <c r="A130" s="179">
        <v>320</v>
      </c>
      <c r="B130" s="180" t="s">
        <v>134</v>
      </c>
      <c r="C130" s="179">
        <v>19</v>
      </c>
      <c r="D130" s="179">
        <v>24</v>
      </c>
      <c r="E130" s="185">
        <f>'Tasapainon muutos, pl. tasaus'!D122</f>
        <v>7191</v>
      </c>
      <c r="F130" s="230">
        <v>462.72038015464409</v>
      </c>
      <c r="G130" s="186">
        <v>308.13402402803445</v>
      </c>
      <c r="H130" s="215">
        <f t="shared" si="52"/>
        <v>-154.58635612660964</v>
      </c>
      <c r="I130" s="230">
        <f t="shared" si="46"/>
        <v>158.7628439143183</v>
      </c>
      <c r="J130" s="186">
        <f t="shared" si="47"/>
        <v>143.42338706145355</v>
      </c>
      <c r="K130" s="186">
        <f t="shared" si="48"/>
        <v>127.74536935505974</v>
      </c>
      <c r="L130" s="186">
        <f t="shared" si="49"/>
        <v>111.68862590709297</v>
      </c>
      <c r="M130" s="186">
        <f t="shared" si="50"/>
        <v>95.442825690532658</v>
      </c>
      <c r="N130" s="215">
        <f t="shared" si="51"/>
        <v>403.57684971856713</v>
      </c>
      <c r="O130" s="319">
        <f t="shared" si="38"/>
        <v>-59.143530436076958</v>
      </c>
      <c r="P130" s="230">
        <f t="shared" si="53"/>
        <v>4.1764877877086519</v>
      </c>
      <c r="Q130" s="186">
        <f t="shared" si="54"/>
        <v>-11.162969065156091</v>
      </c>
      <c r="R130" s="186">
        <f t="shared" si="55"/>
        <v>-26.840986771549908</v>
      </c>
      <c r="S130" s="186">
        <f t="shared" si="56"/>
        <v>-42.897730219516674</v>
      </c>
      <c r="T130" s="331">
        <f t="shared" si="57"/>
        <v>-59.143530436076986</v>
      </c>
      <c r="U130" s="342">
        <v>21.5</v>
      </c>
      <c r="V130" s="188">
        <f t="shared" si="39"/>
        <v>8.86</v>
      </c>
      <c r="W130" s="187">
        <f t="shared" si="40"/>
        <v>-12.64</v>
      </c>
      <c r="X130" s="186">
        <v>162.87357752137478</v>
      </c>
      <c r="Y130" s="99">
        <f t="shared" si="41"/>
        <v>-2.5642512746799271E-2</v>
      </c>
      <c r="Z130" s="99">
        <f t="shared" si="42"/>
        <v>6.8537630443410102E-2</v>
      </c>
      <c r="AA130" s="99">
        <f t="shared" si="43"/>
        <v>0.16479644629913909</v>
      </c>
      <c r="AB130" s="99">
        <f t="shared" si="44"/>
        <v>0.26338053644021525</v>
      </c>
      <c r="AC130" s="343">
        <f t="shared" si="45"/>
        <v>0.36312538433875352</v>
      </c>
    </row>
    <row r="131" spans="1:29" ht="15.75" x14ac:dyDescent="0.25">
      <c r="A131" s="179">
        <v>322</v>
      </c>
      <c r="B131" s="180" t="s">
        <v>135</v>
      </c>
      <c r="C131" s="179">
        <v>2</v>
      </c>
      <c r="D131" s="179">
        <v>24</v>
      </c>
      <c r="E131" s="185">
        <f>'Tasapainon muutos, pl. tasaus'!D123</f>
        <v>6609</v>
      </c>
      <c r="F131" s="230">
        <v>380.20163084299077</v>
      </c>
      <c r="G131" s="186">
        <v>189.07772121646883</v>
      </c>
      <c r="H131" s="215">
        <f t="shared" si="52"/>
        <v>-191.12390962652194</v>
      </c>
      <c r="I131" s="230">
        <f t="shared" si="46"/>
        <v>195.30039741423059</v>
      </c>
      <c r="J131" s="186">
        <f t="shared" si="47"/>
        <v>179.96094056136585</v>
      </c>
      <c r="K131" s="186">
        <f t="shared" si="48"/>
        <v>164.28292285497201</v>
      </c>
      <c r="L131" s="186">
        <f t="shared" si="49"/>
        <v>148.22617940700525</v>
      </c>
      <c r="M131" s="186">
        <f t="shared" si="50"/>
        <v>131.98037919044495</v>
      </c>
      <c r="N131" s="215">
        <f t="shared" si="51"/>
        <v>321.05810040691381</v>
      </c>
      <c r="O131" s="319">
        <f t="shared" si="38"/>
        <v>-59.143530436076958</v>
      </c>
      <c r="P131" s="230">
        <f t="shared" si="53"/>
        <v>4.1764877877086519</v>
      </c>
      <c r="Q131" s="186">
        <f t="shared" si="54"/>
        <v>-11.162969065156091</v>
      </c>
      <c r="R131" s="186">
        <f t="shared" si="55"/>
        <v>-26.840986771549922</v>
      </c>
      <c r="S131" s="186">
        <f t="shared" si="56"/>
        <v>-42.897730219516689</v>
      </c>
      <c r="T131" s="331">
        <f t="shared" si="57"/>
        <v>-59.143530436076986</v>
      </c>
      <c r="U131" s="342">
        <v>19.749999999999996</v>
      </c>
      <c r="V131" s="188">
        <f t="shared" si="39"/>
        <v>7.1099999999999959</v>
      </c>
      <c r="W131" s="187">
        <f t="shared" si="40"/>
        <v>-12.64</v>
      </c>
      <c r="X131" s="186">
        <v>152.33974328996661</v>
      </c>
      <c r="Y131" s="99">
        <f t="shared" si="41"/>
        <v>-2.7415615239412862E-2</v>
      </c>
      <c r="Z131" s="99">
        <f t="shared" si="42"/>
        <v>7.3276801076842216E-2</v>
      </c>
      <c r="AA131" s="99">
        <f t="shared" si="43"/>
        <v>0.17619162401015889</v>
      </c>
      <c r="AB131" s="99">
        <f t="shared" si="44"/>
        <v>0.28159250693933668</v>
      </c>
      <c r="AC131" s="343">
        <f t="shared" si="45"/>
        <v>0.38823441052740892</v>
      </c>
    </row>
    <row r="132" spans="1:29" ht="15.75" x14ac:dyDescent="0.25">
      <c r="A132" s="179">
        <v>398</v>
      </c>
      <c r="B132" s="180" t="s">
        <v>136</v>
      </c>
      <c r="C132" s="179">
        <v>7</v>
      </c>
      <c r="D132" s="179">
        <v>20</v>
      </c>
      <c r="E132" s="185">
        <f>'Tasapainon muutos, pl. tasaus'!D124</f>
        <v>119984</v>
      </c>
      <c r="F132" s="230">
        <v>14.381433379977588</v>
      </c>
      <c r="G132" s="186">
        <v>-141.50397598659086</v>
      </c>
      <c r="H132" s="215">
        <f t="shared" si="52"/>
        <v>-155.88540936656844</v>
      </c>
      <c r="I132" s="230">
        <f t="shared" si="46"/>
        <v>160.06189715427709</v>
      </c>
      <c r="J132" s="186">
        <f t="shared" si="47"/>
        <v>144.72244030141235</v>
      </c>
      <c r="K132" s="186">
        <f t="shared" si="48"/>
        <v>129.04442259501855</v>
      </c>
      <c r="L132" s="186">
        <f t="shared" si="49"/>
        <v>112.98767914705176</v>
      </c>
      <c r="M132" s="186">
        <f t="shared" si="50"/>
        <v>96.741878930491453</v>
      </c>
      <c r="N132" s="215">
        <f t="shared" si="51"/>
        <v>-44.762097056099407</v>
      </c>
      <c r="O132" s="319">
        <f t="shared" si="38"/>
        <v>-59.143530436076993</v>
      </c>
      <c r="P132" s="230">
        <f t="shared" si="53"/>
        <v>4.1764877877086519</v>
      </c>
      <c r="Q132" s="186">
        <f t="shared" si="54"/>
        <v>-11.162969065156091</v>
      </c>
      <c r="R132" s="186">
        <f t="shared" si="55"/>
        <v>-26.840986771549893</v>
      </c>
      <c r="S132" s="186">
        <f t="shared" si="56"/>
        <v>-42.897730219516674</v>
      </c>
      <c r="T132" s="331">
        <f t="shared" si="57"/>
        <v>-59.143530436076986</v>
      </c>
      <c r="U132" s="342">
        <v>20.75</v>
      </c>
      <c r="V132" s="188">
        <f t="shared" si="39"/>
        <v>8.11</v>
      </c>
      <c r="W132" s="187">
        <f t="shared" si="40"/>
        <v>-12.64</v>
      </c>
      <c r="X132" s="186">
        <v>179.57028398396955</v>
      </c>
      <c r="Y132" s="99">
        <f t="shared" si="41"/>
        <v>-2.3258234575613258E-2</v>
      </c>
      <c r="Z132" s="99">
        <f t="shared" si="42"/>
        <v>6.2164901772682066E-2</v>
      </c>
      <c r="AA132" s="99">
        <f t="shared" si="43"/>
        <v>0.14947343277546979</v>
      </c>
      <c r="AB132" s="99">
        <f t="shared" si="44"/>
        <v>0.23889103067490947</v>
      </c>
      <c r="AC132" s="343">
        <f t="shared" si="45"/>
        <v>0.32936145738543687</v>
      </c>
    </row>
    <row r="133" spans="1:29" ht="15.75" x14ac:dyDescent="0.25">
      <c r="A133" s="179">
        <v>399</v>
      </c>
      <c r="B133" s="180" t="s">
        <v>137</v>
      </c>
      <c r="C133" s="179">
        <v>15</v>
      </c>
      <c r="D133" s="179">
        <v>24</v>
      </c>
      <c r="E133" s="185">
        <f>'Tasapainon muutos, pl. tasaus'!D125</f>
        <v>7996</v>
      </c>
      <c r="F133" s="230">
        <v>112.45795741528198</v>
      </c>
      <c r="G133" s="186">
        <v>241.69263576679518</v>
      </c>
      <c r="H133" s="215">
        <f t="shared" si="52"/>
        <v>129.2346783515132</v>
      </c>
      <c r="I133" s="230">
        <f t="shared" si="46"/>
        <v>-125.05819056380454</v>
      </c>
      <c r="J133" s="186">
        <f t="shared" si="47"/>
        <v>-110.3976474166693</v>
      </c>
      <c r="K133" s="186">
        <f t="shared" si="48"/>
        <v>-96.075665123063104</v>
      </c>
      <c r="L133" s="186">
        <f t="shared" si="49"/>
        <v>-82.13240857102987</v>
      </c>
      <c r="M133" s="186">
        <f t="shared" si="50"/>
        <v>-68.378208787590182</v>
      </c>
      <c r="N133" s="215">
        <f t="shared" si="51"/>
        <v>173.314426979205</v>
      </c>
      <c r="O133" s="319">
        <f t="shared" si="38"/>
        <v>60.856469563923014</v>
      </c>
      <c r="P133" s="230">
        <f t="shared" si="53"/>
        <v>4.1764877877086519</v>
      </c>
      <c r="Q133" s="186">
        <f t="shared" si="54"/>
        <v>18.837030934843895</v>
      </c>
      <c r="R133" s="186">
        <f t="shared" si="55"/>
        <v>33.159013228450092</v>
      </c>
      <c r="S133" s="186">
        <f t="shared" si="56"/>
        <v>47.102269780483326</v>
      </c>
      <c r="T133" s="331">
        <f t="shared" si="57"/>
        <v>60.856469563923014</v>
      </c>
      <c r="U133" s="342">
        <v>21.75</v>
      </c>
      <c r="V133" s="188">
        <f t="shared" si="39"/>
        <v>9.11</v>
      </c>
      <c r="W133" s="187">
        <f t="shared" si="40"/>
        <v>-12.64</v>
      </c>
      <c r="X133" s="186">
        <v>176.5930961196708</v>
      </c>
      <c r="Y133" s="99">
        <f t="shared" si="41"/>
        <v>-2.3650345791991757E-2</v>
      </c>
      <c r="Z133" s="99">
        <f t="shared" si="42"/>
        <v>-0.10666912438116333</v>
      </c>
      <c r="AA133" s="99">
        <f t="shared" si="43"/>
        <v>-0.18777072239550871</v>
      </c>
      <c r="AB133" s="99">
        <f t="shared" si="44"/>
        <v>-0.26672769669638619</v>
      </c>
      <c r="AC133" s="343">
        <f t="shared" si="45"/>
        <v>-0.34461409251629388</v>
      </c>
    </row>
    <row r="134" spans="1:29" ht="15.75" x14ac:dyDescent="0.25">
      <c r="A134" s="179">
        <v>400</v>
      </c>
      <c r="B134" s="180" t="s">
        <v>138</v>
      </c>
      <c r="C134" s="179">
        <v>2</v>
      </c>
      <c r="D134" s="179">
        <v>24</v>
      </c>
      <c r="E134" s="185">
        <f>'Tasapainon muutos, pl. tasaus'!D126</f>
        <v>8468</v>
      </c>
      <c r="F134" s="230">
        <v>126.58538619127172</v>
      </c>
      <c r="G134" s="186">
        <v>18.030172186445693</v>
      </c>
      <c r="H134" s="215">
        <f t="shared" si="52"/>
        <v>-108.55521400482603</v>
      </c>
      <c r="I134" s="230">
        <f t="shared" si="46"/>
        <v>112.73170179253468</v>
      </c>
      <c r="J134" s="186">
        <f t="shared" si="47"/>
        <v>97.392244939669922</v>
      </c>
      <c r="K134" s="186">
        <f t="shared" si="48"/>
        <v>81.714227233276119</v>
      </c>
      <c r="L134" s="186">
        <f t="shared" si="49"/>
        <v>65.657483785309353</v>
      </c>
      <c r="M134" s="186">
        <f t="shared" si="50"/>
        <v>49.411683568749041</v>
      </c>
      <c r="N134" s="215">
        <f t="shared" si="51"/>
        <v>67.441855755194737</v>
      </c>
      <c r="O134" s="319">
        <f t="shared" si="38"/>
        <v>-59.143530436076986</v>
      </c>
      <c r="P134" s="230">
        <f t="shared" si="53"/>
        <v>4.1764877877086519</v>
      </c>
      <c r="Q134" s="186">
        <f t="shared" si="54"/>
        <v>-11.162969065156105</v>
      </c>
      <c r="R134" s="186">
        <f t="shared" si="55"/>
        <v>-26.840986771549908</v>
      </c>
      <c r="S134" s="186">
        <f t="shared" si="56"/>
        <v>-42.897730219516674</v>
      </c>
      <c r="T134" s="331">
        <f t="shared" si="57"/>
        <v>-59.143530436076986</v>
      </c>
      <c r="U134" s="342">
        <v>20.75</v>
      </c>
      <c r="V134" s="188">
        <f t="shared" si="39"/>
        <v>8.11</v>
      </c>
      <c r="W134" s="187">
        <f t="shared" si="40"/>
        <v>-12.64</v>
      </c>
      <c r="X134" s="186">
        <v>160.18460973528215</v>
      </c>
      <c r="Y134" s="99">
        <f t="shared" si="41"/>
        <v>-2.6072965402922487E-2</v>
      </c>
      <c r="Z134" s="99">
        <f t="shared" si="42"/>
        <v>6.9688149714281555E-2</v>
      </c>
      <c r="AA134" s="99">
        <f t="shared" si="43"/>
        <v>0.16756283150988588</v>
      </c>
      <c r="AB134" s="99">
        <f t="shared" si="44"/>
        <v>0.26780182122620017</v>
      </c>
      <c r="AC134" s="343">
        <f t="shared" si="45"/>
        <v>0.36922105396901983</v>
      </c>
    </row>
    <row r="135" spans="1:29" ht="15.75" x14ac:dyDescent="0.25">
      <c r="A135" s="179">
        <v>402</v>
      </c>
      <c r="B135" s="180" t="s">
        <v>139</v>
      </c>
      <c r="C135" s="179">
        <v>11</v>
      </c>
      <c r="D135" s="179">
        <v>24</v>
      </c>
      <c r="E135" s="185">
        <f>'Tasapainon muutos, pl. tasaus'!D127</f>
        <v>9358</v>
      </c>
      <c r="F135" s="230">
        <v>188.89867136348457</v>
      </c>
      <c r="G135" s="186">
        <v>293.83100742027824</v>
      </c>
      <c r="H135" s="215">
        <f t="shared" si="52"/>
        <v>104.93233605679367</v>
      </c>
      <c r="I135" s="230">
        <f t="shared" si="46"/>
        <v>-100.75584826908502</v>
      </c>
      <c r="J135" s="186">
        <f t="shared" si="47"/>
        <v>-86.095305121949778</v>
      </c>
      <c r="K135" s="186">
        <f t="shared" si="48"/>
        <v>-71.773322828343581</v>
      </c>
      <c r="L135" s="186">
        <f t="shared" si="49"/>
        <v>-57.830066276310355</v>
      </c>
      <c r="M135" s="186">
        <f t="shared" si="50"/>
        <v>-44.075866492870659</v>
      </c>
      <c r="N135" s="215">
        <f t="shared" si="51"/>
        <v>249.75514092740758</v>
      </c>
      <c r="O135" s="319">
        <f t="shared" si="38"/>
        <v>60.856469563923014</v>
      </c>
      <c r="P135" s="230">
        <f t="shared" si="53"/>
        <v>4.1764877877086519</v>
      </c>
      <c r="Q135" s="186">
        <f t="shared" si="54"/>
        <v>18.837030934843895</v>
      </c>
      <c r="R135" s="186">
        <f t="shared" si="55"/>
        <v>33.159013228450092</v>
      </c>
      <c r="S135" s="186">
        <f t="shared" si="56"/>
        <v>47.102269780483319</v>
      </c>
      <c r="T135" s="331">
        <f t="shared" si="57"/>
        <v>60.856469563923014</v>
      </c>
      <c r="U135" s="342">
        <v>21.25</v>
      </c>
      <c r="V135" s="188">
        <f t="shared" si="39"/>
        <v>8.61</v>
      </c>
      <c r="W135" s="187">
        <f t="shared" si="40"/>
        <v>-12.64</v>
      </c>
      <c r="X135" s="186">
        <v>142.13997894851815</v>
      </c>
      <c r="Y135" s="99">
        <f t="shared" si="41"/>
        <v>-2.9382921107799932E-2</v>
      </c>
      <c r="Z135" s="99">
        <f t="shared" si="42"/>
        <v>-0.13252450910849298</v>
      </c>
      <c r="AA135" s="99">
        <f t="shared" si="43"/>
        <v>-0.23328421372891855</v>
      </c>
      <c r="AB135" s="99">
        <f t="shared" si="44"/>
        <v>-0.33137946219580733</v>
      </c>
      <c r="AC135" s="343">
        <f t="shared" si="45"/>
        <v>-0.42814463611229808</v>
      </c>
    </row>
    <row r="136" spans="1:29" ht="15.75" x14ac:dyDescent="0.25">
      <c r="A136" s="179">
        <v>403</v>
      </c>
      <c r="B136" s="180" t="s">
        <v>140</v>
      </c>
      <c r="C136" s="179">
        <v>14</v>
      </c>
      <c r="D136" s="179">
        <v>25</v>
      </c>
      <c r="E136" s="185">
        <f>'Tasapainon muutos, pl. tasaus'!D128</f>
        <v>2925</v>
      </c>
      <c r="F136" s="230">
        <v>293.59074082840203</v>
      </c>
      <c r="G136" s="186">
        <v>230.70172150022708</v>
      </c>
      <c r="H136" s="215">
        <f t="shared" si="52"/>
        <v>-62.889019328174953</v>
      </c>
      <c r="I136" s="230">
        <f t="shared" si="46"/>
        <v>67.065507115883605</v>
      </c>
      <c r="J136" s="186">
        <f t="shared" si="47"/>
        <v>51.726050263018855</v>
      </c>
      <c r="K136" s="186">
        <f t="shared" si="48"/>
        <v>36.048032556625046</v>
      </c>
      <c r="L136" s="186">
        <f t="shared" si="49"/>
        <v>19.991289108658275</v>
      </c>
      <c r="M136" s="186">
        <f t="shared" si="50"/>
        <v>3.7454888920979688</v>
      </c>
      <c r="N136" s="215">
        <f t="shared" si="51"/>
        <v>234.44721039232505</v>
      </c>
      <c r="O136" s="319">
        <f t="shared" si="38"/>
        <v>-59.143530436076986</v>
      </c>
      <c r="P136" s="230">
        <f t="shared" si="53"/>
        <v>4.1764877877086519</v>
      </c>
      <c r="Q136" s="186">
        <f t="shared" si="54"/>
        <v>-11.162969065156098</v>
      </c>
      <c r="R136" s="186">
        <f t="shared" si="55"/>
        <v>-26.840986771549908</v>
      </c>
      <c r="S136" s="186">
        <f t="shared" si="56"/>
        <v>-42.897730219516674</v>
      </c>
      <c r="T136" s="331">
        <f t="shared" si="57"/>
        <v>-59.143530436076986</v>
      </c>
      <c r="U136" s="342">
        <v>22</v>
      </c>
      <c r="V136" s="188">
        <f t="shared" si="39"/>
        <v>9.36</v>
      </c>
      <c r="W136" s="187">
        <f t="shared" si="40"/>
        <v>-12.64</v>
      </c>
      <c r="X136" s="186">
        <v>138.48109599961518</v>
      </c>
      <c r="Y136" s="99">
        <f t="shared" si="41"/>
        <v>-3.0159262948931728E-2</v>
      </c>
      <c r="Z136" s="99">
        <f t="shared" si="42"/>
        <v>8.0610057167565446E-2</v>
      </c>
      <c r="AA136" s="99">
        <f t="shared" si="43"/>
        <v>0.19382419367640255</v>
      </c>
      <c r="AB136" s="99">
        <f t="shared" si="44"/>
        <v>0.30977318535690879</v>
      </c>
      <c r="AC136" s="343">
        <f t="shared" si="45"/>
        <v>0.42708739419740971</v>
      </c>
    </row>
    <row r="137" spans="1:29" ht="15.75" x14ac:dyDescent="0.25">
      <c r="A137" s="179">
        <v>405</v>
      </c>
      <c r="B137" s="180" t="s">
        <v>141</v>
      </c>
      <c r="C137" s="179">
        <v>9</v>
      </c>
      <c r="D137" s="179">
        <v>21</v>
      </c>
      <c r="E137" s="185">
        <f>'Tasapainon muutos, pl. tasaus'!D129</f>
        <v>72662</v>
      </c>
      <c r="F137" s="230">
        <v>190.52041119033572</v>
      </c>
      <c r="G137" s="186">
        <v>146.1616620251103</v>
      </c>
      <c r="H137" s="215">
        <f t="shared" si="52"/>
        <v>-44.358749165225419</v>
      </c>
      <c r="I137" s="230">
        <f t="shared" si="46"/>
        <v>48.535236952934071</v>
      </c>
      <c r="J137" s="186">
        <f t="shared" si="47"/>
        <v>33.195780100069321</v>
      </c>
      <c r="K137" s="186">
        <f t="shared" si="48"/>
        <v>17.517762393675511</v>
      </c>
      <c r="L137" s="186">
        <f t="shared" si="49"/>
        <v>2.1022697804833217</v>
      </c>
      <c r="M137" s="186">
        <f t="shared" si="50"/>
        <v>0.85646956392301532</v>
      </c>
      <c r="N137" s="215">
        <f t="shared" si="51"/>
        <v>147.01813158903332</v>
      </c>
      <c r="O137" s="319">
        <f t="shared" si="38"/>
        <v>-43.502279601302405</v>
      </c>
      <c r="P137" s="230">
        <f t="shared" si="53"/>
        <v>4.1764877877086519</v>
      </c>
      <c r="Q137" s="186">
        <f t="shared" si="54"/>
        <v>-11.162969065156098</v>
      </c>
      <c r="R137" s="186">
        <f t="shared" si="55"/>
        <v>-26.840986771549908</v>
      </c>
      <c r="S137" s="186">
        <f t="shared" si="56"/>
        <v>-42.2564793847421</v>
      </c>
      <c r="T137" s="331">
        <f t="shared" si="57"/>
        <v>-43.502279601302405</v>
      </c>
      <c r="U137" s="342">
        <v>21</v>
      </c>
      <c r="V137" s="188">
        <f t="shared" si="39"/>
        <v>8.36</v>
      </c>
      <c r="W137" s="187">
        <f t="shared" si="40"/>
        <v>-12.64</v>
      </c>
      <c r="X137" s="186">
        <v>179.11290435785804</v>
      </c>
      <c r="Y137" s="99">
        <f t="shared" si="41"/>
        <v>-2.3317626402641831E-2</v>
      </c>
      <c r="Z137" s="99">
        <f t="shared" si="42"/>
        <v>6.2323644994629085E-2</v>
      </c>
      <c r="AA137" s="99">
        <f t="shared" si="43"/>
        <v>0.14985512555769318</v>
      </c>
      <c r="AB137" s="99">
        <f t="shared" si="44"/>
        <v>0.2359209099770718</v>
      </c>
      <c r="AC137" s="343">
        <f t="shared" si="45"/>
        <v>0.24287630060638829</v>
      </c>
    </row>
    <row r="138" spans="1:29" ht="15.75" x14ac:dyDescent="0.25">
      <c r="A138" s="179">
        <v>407</v>
      </c>
      <c r="B138" s="180" t="s">
        <v>142</v>
      </c>
      <c r="C138" s="179">
        <v>34</v>
      </c>
      <c r="D138" s="179">
        <v>25</v>
      </c>
      <c r="E138" s="185">
        <f>'Tasapainon muutos, pl. tasaus'!D130</f>
        <v>2621</v>
      </c>
      <c r="F138" s="230">
        <v>273.79286720207296</v>
      </c>
      <c r="G138" s="186">
        <v>245.14829585201667</v>
      </c>
      <c r="H138" s="215">
        <f t="shared" si="52"/>
        <v>-28.644571350056282</v>
      </c>
      <c r="I138" s="230">
        <f t="shared" si="46"/>
        <v>32.821059137764934</v>
      </c>
      <c r="J138" s="186">
        <f t="shared" si="47"/>
        <v>17.481602284900184</v>
      </c>
      <c r="K138" s="186">
        <f t="shared" si="48"/>
        <v>3.1590132284500925</v>
      </c>
      <c r="L138" s="186">
        <f t="shared" si="49"/>
        <v>2.1022697804833217</v>
      </c>
      <c r="M138" s="186">
        <f t="shared" si="50"/>
        <v>0.85646956392301532</v>
      </c>
      <c r="N138" s="215">
        <f t="shared" si="51"/>
        <v>246.00476541593969</v>
      </c>
      <c r="O138" s="319">
        <f t="shared" si="38"/>
        <v>-27.788101786133268</v>
      </c>
      <c r="P138" s="230">
        <f t="shared" si="53"/>
        <v>4.1764877877086519</v>
      </c>
      <c r="Q138" s="186">
        <f t="shared" si="54"/>
        <v>-11.162969065156098</v>
      </c>
      <c r="R138" s="186">
        <f t="shared" si="55"/>
        <v>-25.485558121606189</v>
      </c>
      <c r="S138" s="186">
        <f t="shared" si="56"/>
        <v>-26.54230156957296</v>
      </c>
      <c r="T138" s="331">
        <f t="shared" si="57"/>
        <v>-27.788101786133268</v>
      </c>
      <c r="U138" s="342">
        <v>21.5</v>
      </c>
      <c r="V138" s="188">
        <f t="shared" si="39"/>
        <v>8.86</v>
      </c>
      <c r="W138" s="187">
        <f t="shared" si="40"/>
        <v>-12.64</v>
      </c>
      <c r="X138" s="186">
        <v>144.90101864163995</v>
      </c>
      <c r="Y138" s="99">
        <f t="shared" si="41"/>
        <v>-2.8823039526296761E-2</v>
      </c>
      <c r="Z138" s="99">
        <f t="shared" si="42"/>
        <v>7.7038582404749326E-2</v>
      </c>
      <c r="AA138" s="99">
        <f t="shared" si="43"/>
        <v>0.17588253250748681</v>
      </c>
      <c r="AB138" s="99">
        <f t="shared" si="44"/>
        <v>0.18317539668382665</v>
      </c>
      <c r="AC138" s="343">
        <f t="shared" si="45"/>
        <v>0.19177299129177999</v>
      </c>
    </row>
    <row r="139" spans="1:29" ht="15.75" x14ac:dyDescent="0.25">
      <c r="A139" s="179">
        <v>408</v>
      </c>
      <c r="B139" s="180" t="s">
        <v>143</v>
      </c>
      <c r="C139" s="179">
        <v>14</v>
      </c>
      <c r="D139" s="179">
        <v>23</v>
      </c>
      <c r="E139" s="185">
        <f>'Tasapainon muutos, pl. tasaus'!D131</f>
        <v>14221</v>
      </c>
      <c r="F139" s="230">
        <v>165.86892873919004</v>
      </c>
      <c r="G139" s="186">
        <v>196.96599673863878</v>
      </c>
      <c r="H139" s="215">
        <f t="shared" si="52"/>
        <v>31.09706799944874</v>
      </c>
      <c r="I139" s="230">
        <f t="shared" si="46"/>
        <v>-26.920580211740088</v>
      </c>
      <c r="J139" s="186">
        <f t="shared" si="47"/>
        <v>-12.260037064604839</v>
      </c>
      <c r="K139" s="186">
        <f t="shared" si="48"/>
        <v>2.0619452290013527</v>
      </c>
      <c r="L139" s="186">
        <f t="shared" si="49"/>
        <v>2.1022697804833217</v>
      </c>
      <c r="M139" s="186">
        <f t="shared" si="50"/>
        <v>0.85646956392301532</v>
      </c>
      <c r="N139" s="215">
        <f t="shared" si="51"/>
        <v>197.82246630256179</v>
      </c>
      <c r="O139" s="319">
        <f t="shared" si="38"/>
        <v>31.953537563371754</v>
      </c>
      <c r="P139" s="230">
        <f t="shared" si="53"/>
        <v>4.1764877877086519</v>
      </c>
      <c r="Q139" s="186">
        <f t="shared" si="54"/>
        <v>18.837030934843902</v>
      </c>
      <c r="R139" s="186">
        <f t="shared" si="55"/>
        <v>33.159013228450092</v>
      </c>
      <c r="S139" s="186">
        <f t="shared" si="56"/>
        <v>33.199337779932058</v>
      </c>
      <c r="T139" s="331">
        <f t="shared" si="57"/>
        <v>31.953537563371754</v>
      </c>
      <c r="U139" s="342">
        <v>21.5</v>
      </c>
      <c r="V139" s="188">
        <f t="shared" si="39"/>
        <v>8.86</v>
      </c>
      <c r="W139" s="187">
        <f t="shared" si="40"/>
        <v>-12.64</v>
      </c>
      <c r="X139" s="186">
        <v>157.4696563094426</v>
      </c>
      <c r="Y139" s="99">
        <f t="shared" si="41"/>
        <v>-2.6522492558829637E-2</v>
      </c>
      <c r="Z139" s="99">
        <f t="shared" si="42"/>
        <v>-0.11962324282862075</v>
      </c>
      <c r="AA139" s="99">
        <f t="shared" si="43"/>
        <v>-0.21057398616079742</v>
      </c>
      <c r="AB139" s="99">
        <f t="shared" si="44"/>
        <v>-0.21083006439470633</v>
      </c>
      <c r="AC139" s="343">
        <f t="shared" si="45"/>
        <v>-0.20291869755897646</v>
      </c>
    </row>
    <row r="140" spans="1:29" ht="15.75" x14ac:dyDescent="0.25">
      <c r="A140" s="179">
        <v>410</v>
      </c>
      <c r="B140" s="180" t="s">
        <v>144</v>
      </c>
      <c r="C140" s="179">
        <v>13</v>
      </c>
      <c r="D140" s="179">
        <v>23</v>
      </c>
      <c r="E140" s="185">
        <f>'Tasapainon muutos, pl. tasaus'!D132</f>
        <v>18823</v>
      </c>
      <c r="F140" s="230">
        <v>45.649690309684011</v>
      </c>
      <c r="G140" s="186">
        <v>121.71615361452739</v>
      </c>
      <c r="H140" s="215">
        <f t="shared" si="52"/>
        <v>76.066463304843381</v>
      </c>
      <c r="I140" s="230">
        <f t="shared" si="46"/>
        <v>-71.889975517134729</v>
      </c>
      <c r="J140" s="186">
        <f t="shared" si="47"/>
        <v>-57.229432369999479</v>
      </c>
      <c r="K140" s="186">
        <f t="shared" si="48"/>
        <v>-42.907450076393289</v>
      </c>
      <c r="L140" s="186">
        <f t="shared" si="49"/>
        <v>-28.964193524360059</v>
      </c>
      <c r="M140" s="186">
        <f t="shared" si="50"/>
        <v>-15.209993740920366</v>
      </c>
      <c r="N140" s="215">
        <f t="shared" si="51"/>
        <v>106.50615987360702</v>
      </c>
      <c r="O140" s="319">
        <f t="shared" si="38"/>
        <v>60.856469563923007</v>
      </c>
      <c r="P140" s="230">
        <f t="shared" si="53"/>
        <v>4.1764877877086519</v>
      </c>
      <c r="Q140" s="186">
        <f t="shared" si="54"/>
        <v>18.837030934843902</v>
      </c>
      <c r="R140" s="186">
        <f t="shared" si="55"/>
        <v>33.159013228450092</v>
      </c>
      <c r="S140" s="186">
        <f t="shared" si="56"/>
        <v>47.102269780483326</v>
      </c>
      <c r="T140" s="331">
        <f t="shared" si="57"/>
        <v>60.856469563923014</v>
      </c>
      <c r="U140" s="342">
        <v>21.5</v>
      </c>
      <c r="V140" s="188">
        <f t="shared" si="39"/>
        <v>8.86</v>
      </c>
      <c r="W140" s="187">
        <f t="shared" si="40"/>
        <v>-12.64</v>
      </c>
      <c r="X140" s="186">
        <v>165.92085723555448</v>
      </c>
      <c r="Y140" s="99">
        <f t="shared" si="41"/>
        <v>-2.517156587359826E-2</v>
      </c>
      <c r="Z140" s="99">
        <f t="shared" si="42"/>
        <v>-0.11353021704860981</v>
      </c>
      <c r="AA140" s="99">
        <f t="shared" si="43"/>
        <v>-0.19984837217526494</v>
      </c>
      <c r="AB140" s="99">
        <f t="shared" si="44"/>
        <v>-0.28388395868527361</v>
      </c>
      <c r="AC140" s="343">
        <f t="shared" si="45"/>
        <v>-0.36678010575563935</v>
      </c>
    </row>
    <row r="141" spans="1:29" ht="15.75" x14ac:dyDescent="0.25">
      <c r="A141" s="179">
        <v>416</v>
      </c>
      <c r="B141" s="180" t="s">
        <v>145</v>
      </c>
      <c r="C141" s="179">
        <v>9</v>
      </c>
      <c r="D141" s="179">
        <v>25</v>
      </c>
      <c r="E141" s="185">
        <f>'Tasapainon muutos, pl. tasaus'!D133</f>
        <v>2964</v>
      </c>
      <c r="F141" s="230">
        <v>110.36629274396877</v>
      </c>
      <c r="G141" s="186">
        <v>200.94399400051796</v>
      </c>
      <c r="H141" s="215">
        <f t="shared" si="52"/>
        <v>90.57770125654919</v>
      </c>
      <c r="I141" s="230">
        <f t="shared" si="46"/>
        <v>-86.401213468840538</v>
      </c>
      <c r="J141" s="186">
        <f t="shared" si="47"/>
        <v>-71.740670321705295</v>
      </c>
      <c r="K141" s="186">
        <f t="shared" si="48"/>
        <v>-57.418688028099098</v>
      </c>
      <c r="L141" s="186">
        <f t="shared" si="49"/>
        <v>-43.475431476065872</v>
      </c>
      <c r="M141" s="186">
        <f t="shared" si="50"/>
        <v>-29.721231692626176</v>
      </c>
      <c r="N141" s="215">
        <f t="shared" si="51"/>
        <v>171.2227623078918</v>
      </c>
      <c r="O141" s="319">
        <f t="shared" si="38"/>
        <v>60.856469563923028</v>
      </c>
      <c r="P141" s="230">
        <f t="shared" si="53"/>
        <v>4.1764877877086519</v>
      </c>
      <c r="Q141" s="186">
        <f t="shared" si="54"/>
        <v>18.837030934843895</v>
      </c>
      <c r="R141" s="186">
        <f t="shared" si="55"/>
        <v>33.159013228450092</v>
      </c>
      <c r="S141" s="186">
        <f t="shared" si="56"/>
        <v>47.102269780483319</v>
      </c>
      <c r="T141" s="331">
        <f t="shared" si="57"/>
        <v>60.856469563923014</v>
      </c>
      <c r="U141" s="342">
        <v>21.999999999999996</v>
      </c>
      <c r="V141" s="188">
        <f t="shared" si="39"/>
        <v>9.3599999999999959</v>
      </c>
      <c r="W141" s="187">
        <f t="shared" si="40"/>
        <v>-12.64</v>
      </c>
      <c r="X141" s="186">
        <v>161.56054976920714</v>
      </c>
      <c r="Y141" s="99">
        <f t="shared" si="41"/>
        <v>-2.5850913441894437E-2</v>
      </c>
      <c r="Z141" s="99">
        <f t="shared" si="42"/>
        <v>-0.11659424879249926</v>
      </c>
      <c r="AA141" s="99">
        <f t="shared" si="43"/>
        <v>-0.20524201778106402</v>
      </c>
      <c r="AB141" s="99">
        <f t="shared" si="44"/>
        <v>-0.29154561461798667</v>
      </c>
      <c r="AC141" s="343">
        <f t="shared" si="45"/>
        <v>-0.37667902003835613</v>
      </c>
    </row>
    <row r="142" spans="1:29" ht="15.75" x14ac:dyDescent="0.25">
      <c r="A142" s="179">
        <v>418</v>
      </c>
      <c r="B142" s="180" t="s">
        <v>146</v>
      </c>
      <c r="C142" s="179">
        <v>6</v>
      </c>
      <c r="D142" s="179">
        <v>22</v>
      </c>
      <c r="E142" s="185">
        <f>'Tasapainon muutos, pl. tasaus'!D134</f>
        <v>23828</v>
      </c>
      <c r="F142" s="230">
        <v>111.72043648906102</v>
      </c>
      <c r="G142" s="186">
        <v>82.737143664828594</v>
      </c>
      <c r="H142" s="215">
        <f t="shared" si="52"/>
        <v>-28.983292824232421</v>
      </c>
      <c r="I142" s="230">
        <f t="shared" si="46"/>
        <v>33.159780611941073</v>
      </c>
      <c r="J142" s="186">
        <f t="shared" si="47"/>
        <v>17.820323759076324</v>
      </c>
      <c r="K142" s="186">
        <f t="shared" si="48"/>
        <v>3.1590132284500925</v>
      </c>
      <c r="L142" s="186">
        <f t="shared" si="49"/>
        <v>2.1022697804833217</v>
      </c>
      <c r="M142" s="186">
        <f t="shared" si="50"/>
        <v>0.85646956392301532</v>
      </c>
      <c r="N142" s="215">
        <f t="shared" si="51"/>
        <v>83.593613228751607</v>
      </c>
      <c r="O142" s="319">
        <f t="shared" si="38"/>
        <v>-28.126823260309408</v>
      </c>
      <c r="P142" s="230">
        <f t="shared" si="53"/>
        <v>4.1764877877086519</v>
      </c>
      <c r="Q142" s="186">
        <f t="shared" si="54"/>
        <v>-11.162969065156098</v>
      </c>
      <c r="R142" s="186">
        <f t="shared" si="55"/>
        <v>-25.824279595782329</v>
      </c>
      <c r="S142" s="186">
        <f t="shared" si="56"/>
        <v>-26.881023043749099</v>
      </c>
      <c r="T142" s="331">
        <f t="shared" si="57"/>
        <v>-28.126823260309408</v>
      </c>
      <c r="U142" s="342">
        <v>20.5</v>
      </c>
      <c r="V142" s="188">
        <f t="shared" si="39"/>
        <v>7.8599999999999994</v>
      </c>
      <c r="W142" s="187">
        <f t="shared" si="40"/>
        <v>-12.64</v>
      </c>
      <c r="X142" s="186">
        <v>200.89252228518009</v>
      </c>
      <c r="Y142" s="99">
        <f t="shared" si="41"/>
        <v>-2.0789662752005542E-2</v>
      </c>
      <c r="Z142" s="99">
        <f t="shared" si="42"/>
        <v>5.5566871968034393E-2</v>
      </c>
      <c r="AA142" s="99">
        <f t="shared" si="43"/>
        <v>0.12854773936843242</v>
      </c>
      <c r="AB142" s="99">
        <f t="shared" si="44"/>
        <v>0.13380798218855416</v>
      </c>
      <c r="AC142" s="343">
        <f t="shared" si="45"/>
        <v>0.14000930915876272</v>
      </c>
    </row>
    <row r="143" spans="1:29" ht="15.75" x14ac:dyDescent="0.25">
      <c r="A143" s="179">
        <v>420</v>
      </c>
      <c r="B143" s="180" t="s">
        <v>147</v>
      </c>
      <c r="C143" s="179">
        <v>11</v>
      </c>
      <c r="D143" s="179">
        <v>24</v>
      </c>
      <c r="E143" s="185">
        <f>'Tasapainon muutos, pl. tasaus'!D135</f>
        <v>9402</v>
      </c>
      <c r="F143" s="230">
        <v>118.69230776350931</v>
      </c>
      <c r="G143" s="186">
        <v>50.857608988866055</v>
      </c>
      <c r="H143" s="215">
        <f t="shared" si="52"/>
        <v>-67.834698774643243</v>
      </c>
      <c r="I143" s="230">
        <f t="shared" si="46"/>
        <v>72.011186562351895</v>
      </c>
      <c r="J143" s="186">
        <f t="shared" si="47"/>
        <v>56.671729709487145</v>
      </c>
      <c r="K143" s="186">
        <f t="shared" si="48"/>
        <v>40.993712003093336</v>
      </c>
      <c r="L143" s="186">
        <f t="shared" si="49"/>
        <v>24.936968555126565</v>
      </c>
      <c r="M143" s="186">
        <f t="shared" si="50"/>
        <v>8.6911683385662588</v>
      </c>
      <c r="N143" s="215">
        <f t="shared" si="51"/>
        <v>59.548777327432312</v>
      </c>
      <c r="O143" s="319">
        <f t="shared" si="38"/>
        <v>-59.143530436076993</v>
      </c>
      <c r="P143" s="230">
        <f t="shared" si="53"/>
        <v>4.1764877877086519</v>
      </c>
      <c r="Q143" s="186">
        <f t="shared" si="54"/>
        <v>-11.162969065156098</v>
      </c>
      <c r="R143" s="186">
        <f t="shared" si="55"/>
        <v>-26.840986771549908</v>
      </c>
      <c r="S143" s="186">
        <f t="shared" si="56"/>
        <v>-42.897730219516674</v>
      </c>
      <c r="T143" s="331">
        <f t="shared" si="57"/>
        <v>-59.143530436076986</v>
      </c>
      <c r="U143" s="342">
        <v>21</v>
      </c>
      <c r="V143" s="188">
        <f t="shared" si="39"/>
        <v>8.36</v>
      </c>
      <c r="W143" s="187">
        <f t="shared" si="40"/>
        <v>-12.64</v>
      </c>
      <c r="X143" s="186">
        <v>162.67862194303322</v>
      </c>
      <c r="Y143" s="99">
        <f t="shared" si="41"/>
        <v>-2.5673242973321804E-2</v>
      </c>
      <c r="Z143" s="99">
        <f t="shared" si="42"/>
        <v>6.8619766579195302E-2</v>
      </c>
      <c r="AA143" s="99">
        <f t="shared" si="43"/>
        <v>0.1649939398979485</v>
      </c>
      <c r="AB143" s="99">
        <f t="shared" si="44"/>
        <v>0.26369617413244745</v>
      </c>
      <c r="AC143" s="343">
        <f t="shared" si="45"/>
        <v>0.36356055718733504</v>
      </c>
    </row>
    <row r="144" spans="1:29" ht="15.75" x14ac:dyDescent="0.25">
      <c r="A144" s="179">
        <v>421</v>
      </c>
      <c r="B144" s="180" t="s">
        <v>148</v>
      </c>
      <c r="C144" s="179">
        <v>16</v>
      </c>
      <c r="D144" s="179">
        <v>26</v>
      </c>
      <c r="E144" s="185">
        <f>'Tasapainon muutos, pl. tasaus'!D136</f>
        <v>722</v>
      </c>
      <c r="F144" s="230">
        <v>-1896.8807785978381</v>
      </c>
      <c r="G144" s="186">
        <v>-1961.6975660981768</v>
      </c>
      <c r="H144" s="215">
        <f t="shared" si="52"/>
        <v>-64.816787500338705</v>
      </c>
      <c r="I144" s="230">
        <f t="shared" si="46"/>
        <v>68.993275288047357</v>
      </c>
      <c r="J144" s="186">
        <f t="shared" si="47"/>
        <v>53.653818435182608</v>
      </c>
      <c r="K144" s="186">
        <f t="shared" si="48"/>
        <v>37.975800728788798</v>
      </c>
      <c r="L144" s="186">
        <f t="shared" si="49"/>
        <v>21.919057280822027</v>
      </c>
      <c r="M144" s="186">
        <f t="shared" si="50"/>
        <v>5.6732570642617208</v>
      </c>
      <c r="N144" s="215">
        <f t="shared" si="51"/>
        <v>-1956.0243090339152</v>
      </c>
      <c r="O144" s="319">
        <f t="shared" ref="O144:O207" si="58">N144-F144</f>
        <v>-59.143530436077071</v>
      </c>
      <c r="P144" s="230">
        <f t="shared" si="53"/>
        <v>4.1764877877086519</v>
      </c>
      <c r="Q144" s="186">
        <f t="shared" si="54"/>
        <v>-11.162969065156098</v>
      </c>
      <c r="R144" s="186">
        <f t="shared" si="55"/>
        <v>-26.840986771549908</v>
      </c>
      <c r="S144" s="186">
        <f t="shared" si="56"/>
        <v>-42.897730219516674</v>
      </c>
      <c r="T144" s="331">
        <f t="shared" si="57"/>
        <v>-59.143530436076986</v>
      </c>
      <c r="U144" s="342">
        <v>21</v>
      </c>
      <c r="V144" s="188">
        <f t="shared" ref="V144:V207" si="59">U144-$E$8</f>
        <v>8.36</v>
      </c>
      <c r="W144" s="187">
        <f t="shared" ref="W144:W207" si="60">V144-U144</f>
        <v>-12.64</v>
      </c>
      <c r="X144" s="186">
        <v>129.3475277470227</v>
      </c>
      <c r="Y144" s="99">
        <f t="shared" ref="Y144:Y207" si="61">-P144/$X144</f>
        <v>-3.2288887622784777E-2</v>
      </c>
      <c r="Z144" s="99">
        <f t="shared" ref="Z144:Z207" si="62">-Q144/$X144</f>
        <v>8.6302144769156944E-2</v>
      </c>
      <c r="AA144" s="99">
        <f t="shared" ref="AA144:AA207" si="63">-R144/$X144</f>
        <v>0.20751062845240759</v>
      </c>
      <c r="AB144" s="99">
        <f t="shared" ref="AB144:AB207" si="64">-S144/$X144</f>
        <v>0.33164708260536574</v>
      </c>
      <c r="AC144" s="343">
        <f t="shared" ref="AC144:AC207" si="65">-T144/$X144</f>
        <v>0.45724515548337058</v>
      </c>
    </row>
    <row r="145" spans="1:29" ht="15.75" x14ac:dyDescent="0.25">
      <c r="A145" s="179">
        <v>422</v>
      </c>
      <c r="B145" s="180" t="s">
        <v>149</v>
      </c>
      <c r="C145" s="179">
        <v>12</v>
      </c>
      <c r="D145" s="179">
        <v>23</v>
      </c>
      <c r="E145" s="185">
        <f>'Tasapainon muutos, pl. tasaus'!D137</f>
        <v>10719</v>
      </c>
      <c r="F145" s="230">
        <v>610.9613420559931</v>
      </c>
      <c r="G145" s="186">
        <v>457.80804735667812</v>
      </c>
      <c r="H145" s="215">
        <f t="shared" si="52"/>
        <v>-153.15329469931498</v>
      </c>
      <c r="I145" s="230">
        <f t="shared" ref="I145:I208" si="66">H145*(-1)+$H$16</f>
        <v>157.32978248702364</v>
      </c>
      <c r="J145" s="186">
        <f t="shared" ref="J145:J208" si="67">IF($H145&lt;-15,-$H145-15,IF($H145&gt;15,15-$H145,0))-$J$16</f>
        <v>141.99032563415889</v>
      </c>
      <c r="K145" s="186">
        <f t="shared" ref="K145:K208" si="68">IF($H145&lt;-30,-$H145-30,IF($H145&gt;30,30-$H145,0))-$K$16</f>
        <v>126.31230792776508</v>
      </c>
      <c r="L145" s="186">
        <f t="shared" ref="L145:L208" si="69">IF($H145&lt;-45,-$H145-45,IF($H145&gt;45,45-$H145,0))-$L$16</f>
        <v>110.25556447979831</v>
      </c>
      <c r="M145" s="186">
        <f t="shared" ref="M145:M208" si="70">IF($H145&lt;-60,-$H145-60,IF($H145&gt;60,60-$H145,0))-$M$16</f>
        <v>94.009764263237997</v>
      </c>
      <c r="N145" s="215">
        <f t="shared" ref="N145:N208" si="71">G145+M145</f>
        <v>551.81781161991614</v>
      </c>
      <c r="O145" s="319">
        <f t="shared" si="58"/>
        <v>-59.143530436076958</v>
      </c>
      <c r="P145" s="230">
        <f t="shared" si="53"/>
        <v>4.1764877877086519</v>
      </c>
      <c r="Q145" s="186">
        <f t="shared" si="54"/>
        <v>-11.162969065156091</v>
      </c>
      <c r="R145" s="186">
        <f t="shared" si="55"/>
        <v>-26.840986771549908</v>
      </c>
      <c r="S145" s="186">
        <f t="shared" si="56"/>
        <v>-42.897730219516674</v>
      </c>
      <c r="T145" s="331">
        <f t="shared" si="57"/>
        <v>-59.143530436076986</v>
      </c>
      <c r="U145" s="342">
        <v>21</v>
      </c>
      <c r="V145" s="188">
        <f t="shared" si="59"/>
        <v>8.36</v>
      </c>
      <c r="W145" s="187">
        <f t="shared" si="60"/>
        <v>-12.64</v>
      </c>
      <c r="X145" s="186">
        <v>148.96557934247616</v>
      </c>
      <c r="Y145" s="99">
        <f t="shared" si="61"/>
        <v>-2.8036596146192846E-2</v>
      </c>
      <c r="Z145" s="99">
        <f t="shared" si="62"/>
        <v>7.4936566651361142E-2</v>
      </c>
      <c r="AA145" s="99">
        <f t="shared" si="63"/>
        <v>0.18018247497189741</v>
      </c>
      <c r="AB145" s="99">
        <f t="shared" si="64"/>
        <v>0.28797075410886402</v>
      </c>
      <c r="AC145" s="343">
        <f t="shared" si="65"/>
        <v>0.39702816380221839</v>
      </c>
    </row>
    <row r="146" spans="1:29" ht="15.75" x14ac:dyDescent="0.25">
      <c r="A146" s="179">
        <v>423</v>
      </c>
      <c r="B146" s="180" t="s">
        <v>150</v>
      </c>
      <c r="C146" s="179">
        <v>2</v>
      </c>
      <c r="D146" s="179">
        <v>23</v>
      </c>
      <c r="E146" s="185">
        <f>'Tasapainon muutos, pl. tasaus'!D138</f>
        <v>20146</v>
      </c>
      <c r="F146" s="230">
        <v>95.897411857175697</v>
      </c>
      <c r="G146" s="186">
        <v>114.31866561127003</v>
      </c>
      <c r="H146" s="215">
        <f t="shared" ref="H146:H209" si="72">G146-F146</f>
        <v>18.421253754094337</v>
      </c>
      <c r="I146" s="230">
        <f t="shared" si="66"/>
        <v>-14.244765966385685</v>
      </c>
      <c r="J146" s="186">
        <f t="shared" si="67"/>
        <v>0.41577718074956316</v>
      </c>
      <c r="K146" s="186">
        <f t="shared" si="68"/>
        <v>3.1590132284500925</v>
      </c>
      <c r="L146" s="186">
        <f t="shared" si="69"/>
        <v>2.1022697804833217</v>
      </c>
      <c r="M146" s="186">
        <f t="shared" si="70"/>
        <v>0.85646956392301532</v>
      </c>
      <c r="N146" s="215">
        <f t="shared" si="71"/>
        <v>115.17513517519305</v>
      </c>
      <c r="O146" s="319">
        <f t="shared" si="58"/>
        <v>19.277723318017351</v>
      </c>
      <c r="P146" s="230">
        <f t="shared" ref="P146:P209" si="73">$H146+I146</f>
        <v>4.1764877877086519</v>
      </c>
      <c r="Q146" s="186">
        <f t="shared" ref="Q146:Q209" si="74">$H146+J146</f>
        <v>18.837030934843902</v>
      </c>
      <c r="R146" s="186">
        <f t="shared" ref="R146:R209" si="75">$H146+K146</f>
        <v>21.58026698254443</v>
      </c>
      <c r="S146" s="186">
        <f t="shared" ref="S146:S209" si="76">$H146+L146</f>
        <v>20.523523534577659</v>
      </c>
      <c r="T146" s="331">
        <f t="shared" ref="T146:T209" si="77">$H146+M146</f>
        <v>19.277723318017351</v>
      </c>
      <c r="U146" s="342">
        <v>19.5</v>
      </c>
      <c r="V146" s="188">
        <f t="shared" si="59"/>
        <v>6.8599999999999994</v>
      </c>
      <c r="W146" s="187">
        <f t="shared" si="60"/>
        <v>-12.64</v>
      </c>
      <c r="X146" s="186">
        <v>202.72485512471218</v>
      </c>
      <c r="Y146" s="99">
        <f t="shared" si="61"/>
        <v>-2.0601754950764977E-2</v>
      </c>
      <c r="Z146" s="99">
        <f t="shared" si="62"/>
        <v>-9.29191979111577E-2</v>
      </c>
      <c r="AA146" s="99">
        <f t="shared" si="63"/>
        <v>-0.10645101691782535</v>
      </c>
      <c r="AB146" s="99">
        <f t="shared" si="64"/>
        <v>-0.10123831891236035</v>
      </c>
      <c r="AC146" s="343">
        <f t="shared" si="65"/>
        <v>-9.5093042765565627E-2</v>
      </c>
    </row>
    <row r="147" spans="1:29" ht="15.75" x14ac:dyDescent="0.25">
      <c r="A147" s="179">
        <v>425</v>
      </c>
      <c r="B147" s="180" t="s">
        <v>151</v>
      </c>
      <c r="C147" s="179">
        <v>17</v>
      </c>
      <c r="D147" s="179">
        <v>23</v>
      </c>
      <c r="E147" s="185">
        <f>'Tasapainon muutos, pl. tasaus'!D139</f>
        <v>10238</v>
      </c>
      <c r="F147" s="230">
        <v>146.51184332690963</v>
      </c>
      <c r="G147" s="186">
        <v>376.1444722235226</v>
      </c>
      <c r="H147" s="215">
        <f t="shared" si="72"/>
        <v>229.63262889661297</v>
      </c>
      <c r="I147" s="230">
        <f t="shared" si="66"/>
        <v>-225.45614110890432</v>
      </c>
      <c r="J147" s="186">
        <f t="shared" si="67"/>
        <v>-210.79559796176906</v>
      </c>
      <c r="K147" s="186">
        <f t="shared" si="68"/>
        <v>-196.47361566816289</v>
      </c>
      <c r="L147" s="186">
        <f t="shared" si="69"/>
        <v>-182.53035911612966</v>
      </c>
      <c r="M147" s="186">
        <f t="shared" si="70"/>
        <v>-168.77615933268996</v>
      </c>
      <c r="N147" s="215">
        <f t="shared" si="71"/>
        <v>207.36831289083264</v>
      </c>
      <c r="O147" s="319">
        <f t="shared" si="58"/>
        <v>60.856469563923014</v>
      </c>
      <c r="P147" s="230">
        <f t="shared" si="73"/>
        <v>4.1764877877086519</v>
      </c>
      <c r="Q147" s="186">
        <f t="shared" si="74"/>
        <v>18.837030934843909</v>
      </c>
      <c r="R147" s="186">
        <f t="shared" si="75"/>
        <v>33.159013228450078</v>
      </c>
      <c r="S147" s="186">
        <f t="shared" si="76"/>
        <v>47.102269780483311</v>
      </c>
      <c r="T147" s="331">
        <f t="shared" si="77"/>
        <v>60.856469563923014</v>
      </c>
      <c r="U147" s="342">
        <v>21.5</v>
      </c>
      <c r="V147" s="188">
        <f t="shared" si="59"/>
        <v>8.86</v>
      </c>
      <c r="W147" s="187">
        <f t="shared" si="60"/>
        <v>-12.64</v>
      </c>
      <c r="X147" s="186">
        <v>160.07515318451493</v>
      </c>
      <c r="Y147" s="99">
        <f t="shared" si="61"/>
        <v>-2.6090793634253224E-2</v>
      </c>
      <c r="Z147" s="99">
        <f t="shared" si="62"/>
        <v>-0.117676169974555</v>
      </c>
      <c r="AA147" s="99">
        <f t="shared" si="63"/>
        <v>-0.20714653441704628</v>
      </c>
      <c r="AB147" s="99">
        <f t="shared" si="64"/>
        <v>-0.29425097426700331</v>
      </c>
      <c r="AC147" s="343">
        <f t="shared" si="65"/>
        <v>-0.38017436406120547</v>
      </c>
    </row>
    <row r="148" spans="1:29" ht="15.75" x14ac:dyDescent="0.25">
      <c r="A148" s="179">
        <v>426</v>
      </c>
      <c r="B148" s="180" t="s">
        <v>152</v>
      </c>
      <c r="C148" s="179">
        <v>12</v>
      </c>
      <c r="D148" s="179">
        <v>23</v>
      </c>
      <c r="E148" s="185">
        <f>'Tasapainon muutos, pl. tasaus'!D140</f>
        <v>11994</v>
      </c>
      <c r="F148" s="230">
        <v>12.801844090030743</v>
      </c>
      <c r="G148" s="186">
        <v>38.077732497721236</v>
      </c>
      <c r="H148" s="215">
        <f t="shared" si="72"/>
        <v>25.275888407690495</v>
      </c>
      <c r="I148" s="230">
        <f t="shared" si="66"/>
        <v>-21.099400619981843</v>
      </c>
      <c r="J148" s="186">
        <f t="shared" si="67"/>
        <v>-6.4388574728465944</v>
      </c>
      <c r="K148" s="186">
        <f t="shared" si="68"/>
        <v>3.1590132284500925</v>
      </c>
      <c r="L148" s="186">
        <f t="shared" si="69"/>
        <v>2.1022697804833217</v>
      </c>
      <c r="M148" s="186">
        <f t="shared" si="70"/>
        <v>0.85646956392301532</v>
      </c>
      <c r="N148" s="215">
        <f t="shared" si="71"/>
        <v>38.93420206164425</v>
      </c>
      <c r="O148" s="319">
        <f t="shared" si="58"/>
        <v>26.132357971613509</v>
      </c>
      <c r="P148" s="230">
        <f t="shared" si="73"/>
        <v>4.1764877877086519</v>
      </c>
      <c r="Q148" s="186">
        <f t="shared" si="74"/>
        <v>18.837030934843902</v>
      </c>
      <c r="R148" s="186">
        <f t="shared" si="75"/>
        <v>28.434901636140587</v>
      </c>
      <c r="S148" s="186">
        <f t="shared" si="76"/>
        <v>27.378158188173817</v>
      </c>
      <c r="T148" s="331">
        <f t="shared" si="77"/>
        <v>26.132357971613509</v>
      </c>
      <c r="U148" s="342">
        <v>21.499999999999996</v>
      </c>
      <c r="V148" s="188">
        <f t="shared" si="59"/>
        <v>8.8599999999999959</v>
      </c>
      <c r="W148" s="187">
        <f t="shared" si="60"/>
        <v>-12.64</v>
      </c>
      <c r="X148" s="186">
        <v>154.95931858091598</v>
      </c>
      <c r="Y148" s="99">
        <f t="shared" si="61"/>
        <v>-2.6952156385017863E-2</v>
      </c>
      <c r="Z148" s="99">
        <f t="shared" si="62"/>
        <v>-0.1215611368670782</v>
      </c>
      <c r="AA148" s="99">
        <f t="shared" si="63"/>
        <v>-0.18349913962284609</v>
      </c>
      <c r="AB148" s="99">
        <f t="shared" si="64"/>
        <v>-0.17667965011008752</v>
      </c>
      <c r="AC148" s="343">
        <f t="shared" si="65"/>
        <v>-0.1686401192966516</v>
      </c>
    </row>
    <row r="149" spans="1:29" ht="15.75" x14ac:dyDescent="0.25">
      <c r="A149" s="179">
        <v>430</v>
      </c>
      <c r="B149" s="180" t="s">
        <v>153</v>
      </c>
      <c r="C149" s="179">
        <v>2</v>
      </c>
      <c r="D149" s="179">
        <v>23</v>
      </c>
      <c r="E149" s="185">
        <f>'Tasapainon muutos, pl. tasaus'!D141</f>
        <v>15770</v>
      </c>
      <c r="F149" s="230">
        <v>222.37279156005849</v>
      </c>
      <c r="G149" s="186">
        <v>193.49136645948926</v>
      </c>
      <c r="H149" s="215">
        <f t="shared" si="72"/>
        <v>-28.881425100569231</v>
      </c>
      <c r="I149" s="230">
        <f t="shared" si="66"/>
        <v>33.057912888277883</v>
      </c>
      <c r="J149" s="186">
        <f t="shared" si="67"/>
        <v>17.718456035413134</v>
      </c>
      <c r="K149" s="186">
        <f t="shared" si="68"/>
        <v>3.1590132284500925</v>
      </c>
      <c r="L149" s="186">
        <f t="shared" si="69"/>
        <v>2.1022697804833217</v>
      </c>
      <c r="M149" s="186">
        <f t="shared" si="70"/>
        <v>0.85646956392301532</v>
      </c>
      <c r="N149" s="215">
        <f t="shared" si="71"/>
        <v>194.34783602341227</v>
      </c>
      <c r="O149" s="319">
        <f t="shared" si="58"/>
        <v>-28.024955536646218</v>
      </c>
      <c r="P149" s="230">
        <f t="shared" si="73"/>
        <v>4.1764877877086519</v>
      </c>
      <c r="Q149" s="186">
        <f t="shared" si="74"/>
        <v>-11.162969065156098</v>
      </c>
      <c r="R149" s="186">
        <f t="shared" si="75"/>
        <v>-25.722411872119139</v>
      </c>
      <c r="S149" s="186">
        <f t="shared" si="76"/>
        <v>-26.779155320085909</v>
      </c>
      <c r="T149" s="331">
        <f t="shared" si="77"/>
        <v>-28.024955536646218</v>
      </c>
      <c r="U149" s="342">
        <v>21</v>
      </c>
      <c r="V149" s="188">
        <f t="shared" si="59"/>
        <v>8.36</v>
      </c>
      <c r="W149" s="187">
        <f t="shared" si="60"/>
        <v>-12.64</v>
      </c>
      <c r="X149" s="186">
        <v>154.62913240585019</v>
      </c>
      <c r="Y149" s="99">
        <f t="shared" si="61"/>
        <v>-2.7009708472959394E-2</v>
      </c>
      <c r="Z149" s="99">
        <f t="shared" si="62"/>
        <v>7.2191888368467377E-2</v>
      </c>
      <c r="AA149" s="99">
        <f t="shared" si="63"/>
        <v>0.16634906677615147</v>
      </c>
      <c r="AB149" s="99">
        <f t="shared" si="64"/>
        <v>0.17318311823544033</v>
      </c>
      <c r="AC149" s="343">
        <f t="shared" si="65"/>
        <v>0.18123981620158097</v>
      </c>
    </row>
    <row r="150" spans="1:29" ht="15.75" x14ac:dyDescent="0.25">
      <c r="A150" s="179">
        <v>433</v>
      </c>
      <c r="B150" s="180" t="s">
        <v>154</v>
      </c>
      <c r="C150" s="179">
        <v>5</v>
      </c>
      <c r="D150" s="179">
        <v>24</v>
      </c>
      <c r="E150" s="185">
        <f>'Tasapainon muutos, pl. tasaus'!D142</f>
        <v>7853</v>
      </c>
      <c r="F150" s="230">
        <v>178.8748607009841</v>
      </c>
      <c r="G150" s="186">
        <v>87.527399044318813</v>
      </c>
      <c r="H150" s="215">
        <f t="shared" si="72"/>
        <v>-91.347461656665288</v>
      </c>
      <c r="I150" s="230">
        <f t="shared" si="66"/>
        <v>95.52394944437394</v>
      </c>
      <c r="J150" s="186">
        <f t="shared" si="67"/>
        <v>80.184492591509184</v>
      </c>
      <c r="K150" s="186">
        <f t="shared" si="68"/>
        <v>64.506474885115381</v>
      </c>
      <c r="L150" s="186">
        <f t="shared" si="69"/>
        <v>48.449731437148607</v>
      </c>
      <c r="M150" s="186">
        <f t="shared" si="70"/>
        <v>32.203931220588302</v>
      </c>
      <c r="N150" s="215">
        <f t="shared" si="71"/>
        <v>119.73133026490711</v>
      </c>
      <c r="O150" s="319">
        <f t="shared" si="58"/>
        <v>-59.143530436076986</v>
      </c>
      <c r="P150" s="230">
        <f t="shared" si="73"/>
        <v>4.1764877877086519</v>
      </c>
      <c r="Q150" s="186">
        <f t="shared" si="74"/>
        <v>-11.162969065156105</v>
      </c>
      <c r="R150" s="186">
        <f t="shared" si="75"/>
        <v>-26.840986771549908</v>
      </c>
      <c r="S150" s="186">
        <f t="shared" si="76"/>
        <v>-42.897730219516681</v>
      </c>
      <c r="T150" s="331">
        <f t="shared" si="77"/>
        <v>-59.143530436076986</v>
      </c>
      <c r="U150" s="342">
        <v>21.5</v>
      </c>
      <c r="V150" s="188">
        <f t="shared" si="59"/>
        <v>8.86</v>
      </c>
      <c r="W150" s="187">
        <f t="shared" si="60"/>
        <v>-12.64</v>
      </c>
      <c r="X150" s="186">
        <v>165.4972125658939</v>
      </c>
      <c r="Y150" s="99">
        <f t="shared" si="61"/>
        <v>-2.5236000793945418E-2</v>
      </c>
      <c r="Z150" s="99">
        <f t="shared" si="62"/>
        <v>6.7451100185216037E-2</v>
      </c>
      <c r="AA150" s="99">
        <f t="shared" si="63"/>
        <v>0.16218392053499375</v>
      </c>
      <c r="AB150" s="99">
        <f t="shared" si="64"/>
        <v>0.25920515248821269</v>
      </c>
      <c r="AC150" s="343">
        <f t="shared" si="65"/>
        <v>0.35736874065192226</v>
      </c>
    </row>
    <row r="151" spans="1:29" ht="15.75" x14ac:dyDescent="0.25">
      <c r="A151" s="179">
        <v>434</v>
      </c>
      <c r="B151" s="180" t="s">
        <v>155</v>
      </c>
      <c r="C151" s="179">
        <v>34</v>
      </c>
      <c r="D151" s="179">
        <v>23</v>
      </c>
      <c r="E151" s="185">
        <f>'Tasapainon muutos, pl. tasaus'!D143</f>
        <v>14745</v>
      </c>
      <c r="F151" s="230">
        <v>328.90429360101325</v>
      </c>
      <c r="G151" s="186">
        <v>213.00295619926348</v>
      </c>
      <c r="H151" s="215">
        <f t="shared" si="72"/>
        <v>-115.90133740174977</v>
      </c>
      <c r="I151" s="230">
        <f t="shared" si="66"/>
        <v>120.07782518945842</v>
      </c>
      <c r="J151" s="186">
        <f t="shared" si="67"/>
        <v>104.73836833659367</v>
      </c>
      <c r="K151" s="186">
        <f t="shared" si="68"/>
        <v>89.060350630199864</v>
      </c>
      <c r="L151" s="186">
        <f t="shared" si="69"/>
        <v>73.003607182233097</v>
      </c>
      <c r="M151" s="186">
        <f t="shared" si="70"/>
        <v>56.757806965672785</v>
      </c>
      <c r="N151" s="215">
        <f t="shared" si="71"/>
        <v>269.76076316493629</v>
      </c>
      <c r="O151" s="319">
        <f t="shared" si="58"/>
        <v>-59.143530436076958</v>
      </c>
      <c r="P151" s="230">
        <f t="shared" si="73"/>
        <v>4.1764877877086519</v>
      </c>
      <c r="Q151" s="186">
        <f t="shared" si="74"/>
        <v>-11.162969065156105</v>
      </c>
      <c r="R151" s="186">
        <f t="shared" si="75"/>
        <v>-26.840986771549908</v>
      </c>
      <c r="S151" s="186">
        <f t="shared" si="76"/>
        <v>-42.897730219516674</v>
      </c>
      <c r="T151" s="331">
        <f t="shared" si="77"/>
        <v>-59.143530436076986</v>
      </c>
      <c r="U151" s="342">
        <v>20.25</v>
      </c>
      <c r="V151" s="188">
        <f t="shared" si="59"/>
        <v>7.6099999999999994</v>
      </c>
      <c r="W151" s="187">
        <f t="shared" si="60"/>
        <v>-12.64</v>
      </c>
      <c r="X151" s="186">
        <v>176.640487334949</v>
      </c>
      <c r="Y151" s="99">
        <f t="shared" si="61"/>
        <v>-2.3644000595339831E-2</v>
      </c>
      <c r="Z151" s="99">
        <f t="shared" si="62"/>
        <v>6.3195982039998988E-2</v>
      </c>
      <c r="AA151" s="99">
        <f t="shared" si="63"/>
        <v>0.15195263088610894</v>
      </c>
      <c r="AB151" s="99">
        <f t="shared" si="64"/>
        <v>0.24285332806047571</v>
      </c>
      <c r="AC151" s="343">
        <f t="shared" si="65"/>
        <v>0.33482431648825739</v>
      </c>
    </row>
    <row r="152" spans="1:29" ht="15.75" x14ac:dyDescent="0.25">
      <c r="A152" s="179">
        <v>435</v>
      </c>
      <c r="B152" s="180" t="s">
        <v>156</v>
      </c>
      <c r="C152" s="179">
        <v>13</v>
      </c>
      <c r="D152" s="179">
        <v>26</v>
      </c>
      <c r="E152" s="185">
        <f>'Tasapainon muutos, pl. tasaus'!D144</f>
        <v>699</v>
      </c>
      <c r="F152" s="230">
        <v>242.58257740878838</v>
      </c>
      <c r="G152" s="186">
        <v>-146.62708175404748</v>
      </c>
      <c r="H152" s="215">
        <f t="shared" si="72"/>
        <v>-389.20965916283586</v>
      </c>
      <c r="I152" s="230">
        <f t="shared" si="66"/>
        <v>393.38614695054451</v>
      </c>
      <c r="J152" s="186">
        <f t="shared" si="67"/>
        <v>378.04669009767974</v>
      </c>
      <c r="K152" s="186">
        <f t="shared" si="68"/>
        <v>362.36867239128594</v>
      </c>
      <c r="L152" s="186">
        <f t="shared" si="69"/>
        <v>346.31192894331917</v>
      </c>
      <c r="M152" s="186">
        <f t="shared" si="70"/>
        <v>330.0661287267589</v>
      </c>
      <c r="N152" s="215">
        <f t="shared" si="71"/>
        <v>183.43904697271142</v>
      </c>
      <c r="O152" s="319">
        <f t="shared" si="58"/>
        <v>-59.143530436076958</v>
      </c>
      <c r="P152" s="230">
        <f t="shared" si="73"/>
        <v>4.1764877877086519</v>
      </c>
      <c r="Q152" s="186">
        <f t="shared" si="74"/>
        <v>-11.162969065156119</v>
      </c>
      <c r="R152" s="186">
        <f t="shared" si="75"/>
        <v>-26.840986771549922</v>
      </c>
      <c r="S152" s="186">
        <f t="shared" si="76"/>
        <v>-42.897730219516689</v>
      </c>
      <c r="T152" s="331">
        <f t="shared" si="77"/>
        <v>-59.143530436076958</v>
      </c>
      <c r="U152" s="342">
        <v>18.5</v>
      </c>
      <c r="V152" s="188">
        <f t="shared" si="59"/>
        <v>5.8599999999999994</v>
      </c>
      <c r="W152" s="187">
        <f t="shared" si="60"/>
        <v>-12.64</v>
      </c>
      <c r="X152" s="186">
        <v>149.38909996300879</v>
      </c>
      <c r="Y152" s="99">
        <f t="shared" si="61"/>
        <v>-2.7957111922776289E-2</v>
      </c>
      <c r="Z152" s="99">
        <f t="shared" si="62"/>
        <v>7.4724120219750001E-2</v>
      </c>
      <c r="AA152" s="99">
        <f t="shared" si="63"/>
        <v>0.17967165461332985</v>
      </c>
      <c r="AB152" s="99">
        <f t="shared" si="64"/>
        <v>0.28715435215915269</v>
      </c>
      <c r="AC152" s="343">
        <f t="shared" si="65"/>
        <v>0.3959025822548089</v>
      </c>
    </row>
    <row r="153" spans="1:29" ht="15.75" x14ac:dyDescent="0.25">
      <c r="A153" s="179">
        <v>436</v>
      </c>
      <c r="B153" s="180" t="s">
        <v>157</v>
      </c>
      <c r="C153" s="179">
        <v>17</v>
      </c>
      <c r="D153" s="179">
        <v>25</v>
      </c>
      <c r="E153" s="185">
        <f>'Tasapainon muutos, pl. tasaus'!D145</f>
        <v>2036</v>
      </c>
      <c r="F153" s="230">
        <v>300.41997796993002</v>
      </c>
      <c r="G153" s="186">
        <v>301.42669184548663</v>
      </c>
      <c r="H153" s="215">
        <f t="shared" si="72"/>
        <v>1.0067138755566134</v>
      </c>
      <c r="I153" s="230">
        <f t="shared" si="66"/>
        <v>3.1697739121520385</v>
      </c>
      <c r="J153" s="186">
        <f t="shared" si="67"/>
        <v>3.8370309348439005</v>
      </c>
      <c r="K153" s="186">
        <f t="shared" si="68"/>
        <v>3.1590132284500925</v>
      </c>
      <c r="L153" s="186">
        <f t="shared" si="69"/>
        <v>2.1022697804833217</v>
      </c>
      <c r="M153" s="186">
        <f t="shared" si="70"/>
        <v>0.85646956392301532</v>
      </c>
      <c r="N153" s="215">
        <f t="shared" si="71"/>
        <v>302.28316140940967</v>
      </c>
      <c r="O153" s="319">
        <f t="shared" si="58"/>
        <v>1.8631834394796556</v>
      </c>
      <c r="P153" s="230">
        <f t="shared" si="73"/>
        <v>4.1764877877086519</v>
      </c>
      <c r="Q153" s="186">
        <f t="shared" si="74"/>
        <v>4.8437448104005139</v>
      </c>
      <c r="R153" s="186">
        <f t="shared" si="75"/>
        <v>4.1657271040067059</v>
      </c>
      <c r="S153" s="186">
        <f t="shared" si="76"/>
        <v>3.1089836560399351</v>
      </c>
      <c r="T153" s="331">
        <f t="shared" si="77"/>
        <v>1.8631834394796287</v>
      </c>
      <c r="U153" s="342">
        <v>21</v>
      </c>
      <c r="V153" s="188">
        <f t="shared" si="59"/>
        <v>8.36</v>
      </c>
      <c r="W153" s="187">
        <f t="shared" si="60"/>
        <v>-12.64</v>
      </c>
      <c r="X153" s="186">
        <v>134.97593550102428</v>
      </c>
      <c r="Y153" s="99">
        <f t="shared" si="61"/>
        <v>-3.0942462241181933E-2</v>
      </c>
      <c r="Z153" s="99">
        <f t="shared" si="62"/>
        <v>-3.5885988064618797E-2</v>
      </c>
      <c r="AA153" s="99">
        <f t="shared" si="63"/>
        <v>-3.0862739261956023E-2</v>
      </c>
      <c r="AB153" s="99">
        <f t="shared" si="64"/>
        <v>-2.3033614432821193E-2</v>
      </c>
      <c r="AC153" s="343">
        <f t="shared" si="65"/>
        <v>-1.3803819418354686E-2</v>
      </c>
    </row>
    <row r="154" spans="1:29" ht="15.75" x14ac:dyDescent="0.25">
      <c r="A154" s="179">
        <v>440</v>
      </c>
      <c r="B154" s="180" t="s">
        <v>158</v>
      </c>
      <c r="C154" s="179">
        <v>15</v>
      </c>
      <c r="D154" s="179">
        <v>24</v>
      </c>
      <c r="E154" s="185">
        <f>'Tasapainon muutos, pl. tasaus'!D146</f>
        <v>5534</v>
      </c>
      <c r="F154" s="230">
        <v>20.730421827464522</v>
      </c>
      <c r="G154" s="186">
        <v>288.69305487791223</v>
      </c>
      <c r="H154" s="215">
        <f t="shared" si="72"/>
        <v>267.96263305044772</v>
      </c>
      <c r="I154" s="230">
        <f t="shared" si="66"/>
        <v>-263.78614526273907</v>
      </c>
      <c r="J154" s="186">
        <f t="shared" si="67"/>
        <v>-249.12560211560381</v>
      </c>
      <c r="K154" s="186">
        <f t="shared" si="68"/>
        <v>-234.80361982199764</v>
      </c>
      <c r="L154" s="186">
        <f t="shared" si="69"/>
        <v>-220.86036326996441</v>
      </c>
      <c r="M154" s="186">
        <f t="shared" si="70"/>
        <v>-207.10616348652471</v>
      </c>
      <c r="N154" s="215">
        <f t="shared" si="71"/>
        <v>81.586891391387525</v>
      </c>
      <c r="O154" s="319">
        <f t="shared" si="58"/>
        <v>60.856469563923</v>
      </c>
      <c r="P154" s="230">
        <f t="shared" si="73"/>
        <v>4.1764877877086519</v>
      </c>
      <c r="Q154" s="186">
        <f t="shared" si="74"/>
        <v>18.837030934843909</v>
      </c>
      <c r="R154" s="186">
        <f t="shared" si="75"/>
        <v>33.159013228450078</v>
      </c>
      <c r="S154" s="186">
        <f t="shared" si="76"/>
        <v>47.102269780483311</v>
      </c>
      <c r="T154" s="331">
        <f t="shared" si="77"/>
        <v>60.856469563923014</v>
      </c>
      <c r="U154" s="342">
        <v>20</v>
      </c>
      <c r="V154" s="188">
        <f t="shared" si="59"/>
        <v>7.3599999999999994</v>
      </c>
      <c r="W154" s="187">
        <f t="shared" si="60"/>
        <v>-12.64</v>
      </c>
      <c r="X154" s="186">
        <v>153.11007798682922</v>
      </c>
      <c r="Y154" s="99">
        <f t="shared" si="61"/>
        <v>-2.72776804938204E-2</v>
      </c>
      <c r="Z154" s="99">
        <f t="shared" si="62"/>
        <v>-0.12302933407469299</v>
      </c>
      <c r="AA154" s="99">
        <f t="shared" si="63"/>
        <v>-0.21656976251623666</v>
      </c>
      <c r="AB154" s="99">
        <f t="shared" si="64"/>
        <v>-0.30763663894505444</v>
      </c>
      <c r="AC154" s="343">
        <f t="shared" si="65"/>
        <v>-0.39746873859706339</v>
      </c>
    </row>
    <row r="155" spans="1:29" ht="15.75" x14ac:dyDescent="0.25">
      <c r="A155" s="179">
        <v>441</v>
      </c>
      <c r="B155" s="180" t="s">
        <v>159</v>
      </c>
      <c r="C155" s="179">
        <v>9</v>
      </c>
      <c r="D155" s="179">
        <v>25</v>
      </c>
      <c r="E155" s="185">
        <f>'Tasapainon muutos, pl. tasaus'!D147</f>
        <v>4543</v>
      </c>
      <c r="F155" s="230">
        <v>-430.87987406709607</v>
      </c>
      <c r="G155" s="186">
        <v>-381.33302029261284</v>
      </c>
      <c r="H155" s="215">
        <f t="shared" si="72"/>
        <v>49.546853774483225</v>
      </c>
      <c r="I155" s="230">
        <f t="shared" si="66"/>
        <v>-45.370365986774573</v>
      </c>
      <c r="J155" s="186">
        <f t="shared" si="67"/>
        <v>-30.709822839639322</v>
      </c>
      <c r="K155" s="186">
        <f t="shared" si="68"/>
        <v>-16.387840546033132</v>
      </c>
      <c r="L155" s="186">
        <f t="shared" si="69"/>
        <v>-2.444583993999903</v>
      </c>
      <c r="M155" s="186">
        <f t="shared" si="70"/>
        <v>0.85646956392301532</v>
      </c>
      <c r="N155" s="215">
        <f t="shared" si="71"/>
        <v>-380.4765507286898</v>
      </c>
      <c r="O155" s="319">
        <f t="shared" si="58"/>
        <v>50.403323338406267</v>
      </c>
      <c r="P155" s="230">
        <f t="shared" si="73"/>
        <v>4.1764877877086519</v>
      </c>
      <c r="Q155" s="186">
        <f t="shared" si="74"/>
        <v>18.837030934843902</v>
      </c>
      <c r="R155" s="186">
        <f t="shared" si="75"/>
        <v>33.159013228450092</v>
      </c>
      <c r="S155" s="186">
        <f t="shared" si="76"/>
        <v>47.102269780483319</v>
      </c>
      <c r="T155" s="331">
        <f t="shared" si="77"/>
        <v>50.403323338406238</v>
      </c>
      <c r="U155" s="342">
        <v>21</v>
      </c>
      <c r="V155" s="188">
        <f t="shared" si="59"/>
        <v>8.36</v>
      </c>
      <c r="W155" s="187">
        <f t="shared" si="60"/>
        <v>-12.64</v>
      </c>
      <c r="X155" s="186">
        <v>156.60963914540159</v>
      </c>
      <c r="Y155" s="99">
        <f t="shared" si="61"/>
        <v>-2.6668140035946714E-2</v>
      </c>
      <c r="Z155" s="99">
        <f t="shared" si="62"/>
        <v>-0.12028015030003981</v>
      </c>
      <c r="AA155" s="99">
        <f t="shared" si="63"/>
        <v>-0.21173034692752318</v>
      </c>
      <c r="AB155" s="99">
        <f t="shared" si="64"/>
        <v>-0.30076226493793279</v>
      </c>
      <c r="AC155" s="343">
        <f t="shared" si="65"/>
        <v>-0.32184049215265809</v>
      </c>
    </row>
    <row r="156" spans="1:29" ht="15.75" x14ac:dyDescent="0.25">
      <c r="A156" s="179">
        <v>444</v>
      </c>
      <c r="B156" s="180" t="s">
        <v>160</v>
      </c>
      <c r="C156" s="179">
        <v>33</v>
      </c>
      <c r="D156" s="179">
        <v>21</v>
      </c>
      <c r="E156" s="185">
        <f>'Tasapainon muutos, pl. tasaus'!D148</f>
        <v>45886</v>
      </c>
      <c r="F156" s="230">
        <v>195.03876470984943</v>
      </c>
      <c r="G156" s="186">
        <v>121.22461420442296</v>
      </c>
      <c r="H156" s="215">
        <f t="shared" si="72"/>
        <v>-73.814150505426468</v>
      </c>
      <c r="I156" s="230">
        <f t="shared" si="66"/>
        <v>77.99063829313512</v>
      </c>
      <c r="J156" s="186">
        <f t="shared" si="67"/>
        <v>62.651181440270371</v>
      </c>
      <c r="K156" s="186">
        <f t="shared" si="68"/>
        <v>46.973163733876561</v>
      </c>
      <c r="L156" s="186">
        <f t="shared" si="69"/>
        <v>30.916420285909791</v>
      </c>
      <c r="M156" s="186">
        <f t="shared" si="70"/>
        <v>14.670620069349484</v>
      </c>
      <c r="N156" s="215">
        <f t="shared" si="71"/>
        <v>135.89523427377245</v>
      </c>
      <c r="O156" s="319">
        <f t="shared" si="58"/>
        <v>-59.143530436076986</v>
      </c>
      <c r="P156" s="230">
        <f t="shared" si="73"/>
        <v>4.1764877877086519</v>
      </c>
      <c r="Q156" s="186">
        <f t="shared" si="74"/>
        <v>-11.162969065156098</v>
      </c>
      <c r="R156" s="186">
        <f t="shared" si="75"/>
        <v>-26.840986771549908</v>
      </c>
      <c r="S156" s="186">
        <f t="shared" si="76"/>
        <v>-42.897730219516674</v>
      </c>
      <c r="T156" s="331">
        <f t="shared" si="77"/>
        <v>-59.143530436076986</v>
      </c>
      <c r="U156" s="342">
        <v>20.5</v>
      </c>
      <c r="V156" s="188">
        <f t="shared" si="59"/>
        <v>7.8599999999999994</v>
      </c>
      <c r="W156" s="187">
        <f t="shared" si="60"/>
        <v>-12.64</v>
      </c>
      <c r="X156" s="186">
        <v>197.55737958853393</v>
      </c>
      <c r="Y156" s="99">
        <f t="shared" si="61"/>
        <v>-2.1140631630199309E-2</v>
      </c>
      <c r="Z156" s="99">
        <f t="shared" si="62"/>
        <v>5.6504945997997977E-2</v>
      </c>
      <c r="AA156" s="99">
        <f t="shared" si="63"/>
        <v>0.13586425790549278</v>
      </c>
      <c r="AB156" s="99">
        <f t="shared" si="64"/>
        <v>0.21714061154720046</v>
      </c>
      <c r="AC156" s="343">
        <f t="shared" si="65"/>
        <v>0.29937393662164991</v>
      </c>
    </row>
    <row r="157" spans="1:29" ht="15.75" x14ac:dyDescent="0.25">
      <c r="A157" s="179">
        <v>445</v>
      </c>
      <c r="B157" s="180" t="s">
        <v>161</v>
      </c>
      <c r="C157" s="179">
        <v>2</v>
      </c>
      <c r="D157" s="179">
        <v>23</v>
      </c>
      <c r="E157" s="185">
        <f>'Tasapainon muutos, pl. tasaus'!D149</f>
        <v>15105</v>
      </c>
      <c r="F157" s="230">
        <v>202.21885247116293</v>
      </c>
      <c r="G157" s="186">
        <v>229.75672683093632</v>
      </c>
      <c r="H157" s="215">
        <f t="shared" si="72"/>
        <v>27.537874359773383</v>
      </c>
      <c r="I157" s="230">
        <f t="shared" si="66"/>
        <v>-23.361386572064731</v>
      </c>
      <c r="J157" s="186">
        <f t="shared" si="67"/>
        <v>-8.7008434249294826</v>
      </c>
      <c r="K157" s="186">
        <f t="shared" si="68"/>
        <v>3.1590132284500925</v>
      </c>
      <c r="L157" s="186">
        <f t="shared" si="69"/>
        <v>2.1022697804833217</v>
      </c>
      <c r="M157" s="186">
        <f t="shared" si="70"/>
        <v>0.85646956392301532</v>
      </c>
      <c r="N157" s="215">
        <f t="shared" si="71"/>
        <v>230.61319639485933</v>
      </c>
      <c r="O157" s="319">
        <f t="shared" si="58"/>
        <v>28.394343923696397</v>
      </c>
      <c r="P157" s="230">
        <f t="shared" si="73"/>
        <v>4.1764877877086519</v>
      </c>
      <c r="Q157" s="186">
        <f t="shared" si="74"/>
        <v>18.837030934843902</v>
      </c>
      <c r="R157" s="186">
        <f t="shared" si="75"/>
        <v>30.696887588223476</v>
      </c>
      <c r="S157" s="186">
        <f t="shared" si="76"/>
        <v>29.640144140256705</v>
      </c>
      <c r="T157" s="331">
        <f t="shared" si="77"/>
        <v>28.394343923696397</v>
      </c>
      <c r="U157" s="342">
        <v>20.5</v>
      </c>
      <c r="V157" s="188">
        <f t="shared" si="59"/>
        <v>7.8599999999999994</v>
      </c>
      <c r="W157" s="187">
        <f t="shared" si="60"/>
        <v>-12.64</v>
      </c>
      <c r="X157" s="186">
        <v>202.33354179929611</v>
      </c>
      <c r="Y157" s="99">
        <f t="shared" si="61"/>
        <v>-2.0641598770862721E-2</v>
      </c>
      <c r="Z157" s="99">
        <f t="shared" si="62"/>
        <v>-9.3098903757288118E-2</v>
      </c>
      <c r="AA157" s="99">
        <f t="shared" si="63"/>
        <v>-0.15171427987294919</v>
      </c>
      <c r="AB157" s="99">
        <f t="shared" si="64"/>
        <v>-0.14649150050295723</v>
      </c>
      <c r="AC157" s="343">
        <f t="shared" si="65"/>
        <v>-0.14033433938433226</v>
      </c>
    </row>
    <row r="158" spans="1:29" ht="15.75" x14ac:dyDescent="0.25">
      <c r="A158" s="179">
        <v>475</v>
      </c>
      <c r="B158" s="180" t="s">
        <v>162</v>
      </c>
      <c r="C158" s="179">
        <v>15</v>
      </c>
      <c r="D158" s="179">
        <v>24</v>
      </c>
      <c r="E158" s="185">
        <f>'Tasapainon muutos, pl. tasaus'!D150</f>
        <v>5451</v>
      </c>
      <c r="F158" s="230">
        <v>180.38006192218316</v>
      </c>
      <c r="G158" s="186">
        <v>339.73130548126016</v>
      </c>
      <c r="H158" s="215">
        <f t="shared" si="72"/>
        <v>159.35124355907701</v>
      </c>
      <c r="I158" s="230">
        <f t="shared" si="66"/>
        <v>-155.17475577136835</v>
      </c>
      <c r="J158" s="186">
        <f t="shared" si="67"/>
        <v>-140.5142126242331</v>
      </c>
      <c r="K158" s="186">
        <f t="shared" si="68"/>
        <v>-126.19223033062691</v>
      </c>
      <c r="L158" s="186">
        <f t="shared" si="69"/>
        <v>-112.24897377859368</v>
      </c>
      <c r="M158" s="186">
        <f t="shared" si="70"/>
        <v>-98.494773995153992</v>
      </c>
      <c r="N158" s="215">
        <f t="shared" si="71"/>
        <v>241.23653148610617</v>
      </c>
      <c r="O158" s="319">
        <f t="shared" si="58"/>
        <v>60.856469563923014</v>
      </c>
      <c r="P158" s="230">
        <f t="shared" si="73"/>
        <v>4.1764877877086519</v>
      </c>
      <c r="Q158" s="186">
        <f t="shared" si="74"/>
        <v>18.837030934843909</v>
      </c>
      <c r="R158" s="186">
        <f t="shared" si="75"/>
        <v>33.159013228450092</v>
      </c>
      <c r="S158" s="186">
        <f t="shared" si="76"/>
        <v>47.102269780483326</v>
      </c>
      <c r="T158" s="331">
        <f t="shared" si="77"/>
        <v>60.856469563923014</v>
      </c>
      <c r="U158" s="342">
        <v>21.5</v>
      </c>
      <c r="V158" s="188">
        <f t="shared" si="59"/>
        <v>8.86</v>
      </c>
      <c r="W158" s="187">
        <f t="shared" si="60"/>
        <v>-12.64</v>
      </c>
      <c r="X158" s="186">
        <v>162.22589955706252</v>
      </c>
      <c r="Y158" s="99">
        <f t="shared" si="61"/>
        <v>-2.5744889065876832E-2</v>
      </c>
      <c r="Z158" s="99">
        <f t="shared" si="62"/>
        <v>-0.11611605166792763</v>
      </c>
      <c r="AA158" s="99">
        <f t="shared" si="63"/>
        <v>-0.20440024261838968</v>
      </c>
      <c r="AB158" s="99">
        <f t="shared" si="64"/>
        <v>-0.29034987575405757</v>
      </c>
      <c r="AC158" s="343">
        <f t="shared" si="65"/>
        <v>-0.37513411687088172</v>
      </c>
    </row>
    <row r="159" spans="1:29" ht="15.75" x14ac:dyDescent="0.25">
      <c r="A159" s="179">
        <v>480</v>
      </c>
      <c r="B159" s="180" t="s">
        <v>163</v>
      </c>
      <c r="C159" s="179">
        <v>2</v>
      </c>
      <c r="D159" s="179">
        <v>25</v>
      </c>
      <c r="E159" s="185">
        <f>'Tasapainon muutos, pl. tasaus'!D151</f>
        <v>1999</v>
      </c>
      <c r="F159" s="230">
        <v>25.854041475787753</v>
      </c>
      <c r="G159" s="186">
        <v>-6.1418473568748215</v>
      </c>
      <c r="H159" s="215">
        <f t="shared" si="72"/>
        <v>-31.995888832662573</v>
      </c>
      <c r="I159" s="230">
        <f t="shared" si="66"/>
        <v>36.172376620371224</v>
      </c>
      <c r="J159" s="186">
        <f t="shared" si="67"/>
        <v>20.832919767506475</v>
      </c>
      <c r="K159" s="186">
        <f t="shared" si="68"/>
        <v>5.154902061112665</v>
      </c>
      <c r="L159" s="186">
        <f t="shared" si="69"/>
        <v>2.1022697804833217</v>
      </c>
      <c r="M159" s="186">
        <f t="shared" si="70"/>
        <v>0.85646956392301532</v>
      </c>
      <c r="N159" s="215">
        <f t="shared" si="71"/>
        <v>-5.285377792951806</v>
      </c>
      <c r="O159" s="319">
        <f t="shared" si="58"/>
        <v>-31.139419268739559</v>
      </c>
      <c r="P159" s="230">
        <f t="shared" si="73"/>
        <v>4.1764877877086519</v>
      </c>
      <c r="Q159" s="186">
        <f t="shared" si="74"/>
        <v>-11.162969065156098</v>
      </c>
      <c r="R159" s="186">
        <f t="shared" si="75"/>
        <v>-26.840986771549908</v>
      </c>
      <c r="S159" s="186">
        <f t="shared" si="76"/>
        <v>-29.89361905217925</v>
      </c>
      <c r="T159" s="331">
        <f t="shared" si="77"/>
        <v>-31.139419268739559</v>
      </c>
      <c r="U159" s="342">
        <v>20.75</v>
      </c>
      <c r="V159" s="188">
        <f t="shared" si="59"/>
        <v>8.11</v>
      </c>
      <c r="W159" s="187">
        <f t="shared" si="60"/>
        <v>-12.64</v>
      </c>
      <c r="X159" s="186">
        <v>157.23187757773499</v>
      </c>
      <c r="Y159" s="99">
        <f t="shared" si="61"/>
        <v>-2.6562602012074863E-2</v>
      </c>
      <c r="Z159" s="99">
        <f t="shared" si="62"/>
        <v>7.0996856598860861E-2</v>
      </c>
      <c r="AA159" s="99">
        <f t="shared" si="63"/>
        <v>0.17070957356137784</v>
      </c>
      <c r="AB159" s="99">
        <f t="shared" si="64"/>
        <v>0.19012441696118479</v>
      </c>
      <c r="AC159" s="343">
        <f t="shared" si="65"/>
        <v>0.1980477480041814</v>
      </c>
    </row>
    <row r="160" spans="1:29" ht="15.75" x14ac:dyDescent="0.25">
      <c r="A160" s="179">
        <v>481</v>
      </c>
      <c r="B160" s="180" t="s">
        <v>164</v>
      </c>
      <c r="C160" s="179">
        <v>2</v>
      </c>
      <c r="D160" s="179">
        <v>24</v>
      </c>
      <c r="E160" s="185">
        <f>'Tasapainon muutos, pl. tasaus'!D152</f>
        <v>9543</v>
      </c>
      <c r="F160" s="230">
        <v>191.40316140340579</v>
      </c>
      <c r="G160" s="186">
        <v>176.47340649723489</v>
      </c>
      <c r="H160" s="215">
        <f t="shared" si="72"/>
        <v>-14.929754906170899</v>
      </c>
      <c r="I160" s="230">
        <f t="shared" si="66"/>
        <v>19.106242693879551</v>
      </c>
      <c r="J160" s="186">
        <f t="shared" si="67"/>
        <v>3.8370309348439005</v>
      </c>
      <c r="K160" s="186">
        <f t="shared" si="68"/>
        <v>3.1590132284500925</v>
      </c>
      <c r="L160" s="186">
        <f t="shared" si="69"/>
        <v>2.1022697804833217</v>
      </c>
      <c r="M160" s="186">
        <f t="shared" si="70"/>
        <v>0.85646956392301532</v>
      </c>
      <c r="N160" s="215">
        <f t="shared" si="71"/>
        <v>177.3298760611579</v>
      </c>
      <c r="O160" s="319">
        <f t="shared" si="58"/>
        <v>-14.073285342247885</v>
      </c>
      <c r="P160" s="230">
        <f t="shared" si="73"/>
        <v>4.1764877877086519</v>
      </c>
      <c r="Q160" s="186">
        <f t="shared" si="74"/>
        <v>-11.092723971326999</v>
      </c>
      <c r="R160" s="186">
        <f t="shared" si="75"/>
        <v>-11.770741677720807</v>
      </c>
      <c r="S160" s="186">
        <f t="shared" si="76"/>
        <v>-12.827485125687577</v>
      </c>
      <c r="T160" s="331">
        <f t="shared" si="77"/>
        <v>-14.073285342247884</v>
      </c>
      <c r="U160" s="342">
        <v>20.750000000000004</v>
      </c>
      <c r="V160" s="188">
        <f t="shared" si="59"/>
        <v>8.110000000000003</v>
      </c>
      <c r="W160" s="187">
        <f t="shared" si="60"/>
        <v>-12.64</v>
      </c>
      <c r="X160" s="186">
        <v>207.03358558865042</v>
      </c>
      <c r="Y160" s="99">
        <f t="shared" si="61"/>
        <v>-2.0172996452888593E-2</v>
      </c>
      <c r="Z160" s="99">
        <f t="shared" si="62"/>
        <v>5.3579345301814171E-2</v>
      </c>
      <c r="AA160" s="99">
        <f t="shared" si="63"/>
        <v>5.685426180613895E-2</v>
      </c>
      <c r="AB160" s="99">
        <f t="shared" si="64"/>
        <v>6.19584744630476E-2</v>
      </c>
      <c r="AC160" s="343">
        <f t="shared" si="65"/>
        <v>6.7975856681580751E-2</v>
      </c>
    </row>
    <row r="161" spans="1:29" ht="15.75" x14ac:dyDescent="0.25">
      <c r="A161" s="179">
        <v>483</v>
      </c>
      <c r="B161" s="180" t="s">
        <v>165</v>
      </c>
      <c r="C161" s="179">
        <v>17</v>
      </c>
      <c r="D161" s="179">
        <v>26</v>
      </c>
      <c r="E161" s="185">
        <f>'Tasapainon muutos, pl. tasaus'!D153</f>
        <v>1078</v>
      </c>
      <c r="F161" s="230">
        <v>-312.20457950477697</v>
      </c>
      <c r="G161" s="186">
        <v>-150.70300599001047</v>
      </c>
      <c r="H161" s="215">
        <f t="shared" si="72"/>
        <v>161.50157351476651</v>
      </c>
      <c r="I161" s="230">
        <f t="shared" si="66"/>
        <v>-157.32508572705785</v>
      </c>
      <c r="J161" s="186">
        <f t="shared" si="67"/>
        <v>-142.6645425799226</v>
      </c>
      <c r="K161" s="186">
        <f t="shared" si="68"/>
        <v>-128.34256028631643</v>
      </c>
      <c r="L161" s="186">
        <f t="shared" si="69"/>
        <v>-114.39930373428318</v>
      </c>
      <c r="M161" s="186">
        <f t="shared" si="70"/>
        <v>-100.64510395084349</v>
      </c>
      <c r="N161" s="215">
        <f t="shared" si="71"/>
        <v>-251.34810994085396</v>
      </c>
      <c r="O161" s="319">
        <f t="shared" si="58"/>
        <v>60.856469563923014</v>
      </c>
      <c r="P161" s="230">
        <f t="shared" si="73"/>
        <v>4.1764877877086519</v>
      </c>
      <c r="Q161" s="186">
        <f t="shared" si="74"/>
        <v>18.837030934843909</v>
      </c>
      <c r="R161" s="186">
        <f t="shared" si="75"/>
        <v>33.159013228450078</v>
      </c>
      <c r="S161" s="186">
        <f t="shared" si="76"/>
        <v>47.102269780483326</v>
      </c>
      <c r="T161" s="331">
        <f t="shared" si="77"/>
        <v>60.856469563923014</v>
      </c>
      <c r="U161" s="342">
        <v>22.5</v>
      </c>
      <c r="V161" s="188">
        <f t="shared" si="59"/>
        <v>9.86</v>
      </c>
      <c r="W161" s="187">
        <f t="shared" si="60"/>
        <v>-12.64</v>
      </c>
      <c r="X161" s="186">
        <v>106.17212476571139</v>
      </c>
      <c r="Y161" s="99">
        <f t="shared" si="61"/>
        <v>-3.9336952113606577E-2</v>
      </c>
      <c r="Z161" s="99">
        <f t="shared" si="62"/>
        <v>-0.17741974154149531</v>
      </c>
      <c r="AA161" s="99">
        <f t="shared" si="63"/>
        <v>-0.31231373867313694</v>
      </c>
      <c r="AB161" s="99">
        <f t="shared" si="64"/>
        <v>-0.44364064376052825</v>
      </c>
      <c r="AC161" s="343">
        <f t="shared" si="65"/>
        <v>-0.57318688590074063</v>
      </c>
    </row>
    <row r="162" spans="1:29" ht="15.75" x14ac:dyDescent="0.25">
      <c r="A162" s="179">
        <v>484</v>
      </c>
      <c r="B162" s="180" t="s">
        <v>166</v>
      </c>
      <c r="C162" s="179">
        <v>4</v>
      </c>
      <c r="D162" s="179">
        <v>25</v>
      </c>
      <c r="E162" s="185">
        <f>'Tasapainon muutos, pl. tasaus'!D154</f>
        <v>3066</v>
      </c>
      <c r="F162" s="230">
        <v>-256.03516281941455</v>
      </c>
      <c r="G162" s="186">
        <v>-326.11321164166191</v>
      </c>
      <c r="H162" s="215">
        <f t="shared" si="72"/>
        <v>-70.078048822247354</v>
      </c>
      <c r="I162" s="230">
        <f t="shared" si="66"/>
        <v>74.254536609956006</v>
      </c>
      <c r="J162" s="186">
        <f t="shared" si="67"/>
        <v>58.915079757091256</v>
      </c>
      <c r="K162" s="186">
        <f t="shared" si="68"/>
        <v>43.237062050697446</v>
      </c>
      <c r="L162" s="186">
        <f t="shared" si="69"/>
        <v>27.180318602730676</v>
      </c>
      <c r="M162" s="186">
        <f t="shared" si="70"/>
        <v>10.934518386170369</v>
      </c>
      <c r="N162" s="215">
        <f t="shared" si="71"/>
        <v>-315.17869325549151</v>
      </c>
      <c r="O162" s="319">
        <f t="shared" si="58"/>
        <v>-59.143530436076958</v>
      </c>
      <c r="P162" s="230">
        <f t="shared" si="73"/>
        <v>4.1764877877086519</v>
      </c>
      <c r="Q162" s="186">
        <f t="shared" si="74"/>
        <v>-11.162969065156098</v>
      </c>
      <c r="R162" s="186">
        <f t="shared" si="75"/>
        <v>-26.840986771549908</v>
      </c>
      <c r="S162" s="186">
        <f t="shared" si="76"/>
        <v>-42.897730219516674</v>
      </c>
      <c r="T162" s="331">
        <f t="shared" si="77"/>
        <v>-59.143530436076986</v>
      </c>
      <c r="U162" s="342">
        <v>20.5</v>
      </c>
      <c r="V162" s="188">
        <f t="shared" si="59"/>
        <v>7.8599999999999994</v>
      </c>
      <c r="W162" s="187">
        <f t="shared" si="60"/>
        <v>-12.64</v>
      </c>
      <c r="X162" s="186">
        <v>138.00746019472066</v>
      </c>
      <c r="Y162" s="99">
        <f t="shared" si="61"/>
        <v>-3.0262768272206919E-2</v>
      </c>
      <c r="Z162" s="99">
        <f t="shared" si="62"/>
        <v>8.0886707496868535E-2</v>
      </c>
      <c r="AA162" s="99">
        <f t="shared" si="63"/>
        <v>0.19448939016542152</v>
      </c>
      <c r="AB162" s="99">
        <f t="shared" si="64"/>
        <v>0.31083631391368566</v>
      </c>
      <c r="AC162" s="343">
        <f t="shared" si="65"/>
        <v>0.42855314018987695</v>
      </c>
    </row>
    <row r="163" spans="1:29" ht="15.75" x14ac:dyDescent="0.25">
      <c r="A163" s="179">
        <v>489</v>
      </c>
      <c r="B163" s="180" t="s">
        <v>167</v>
      </c>
      <c r="C163" s="179">
        <v>8</v>
      </c>
      <c r="D163" s="179">
        <v>26</v>
      </c>
      <c r="E163" s="185">
        <f>'Tasapainon muutos, pl. tasaus'!D155</f>
        <v>1868</v>
      </c>
      <c r="F163" s="230">
        <v>146.20496573711884</v>
      </c>
      <c r="G163" s="186">
        <v>-64.107143369167787</v>
      </c>
      <c r="H163" s="215">
        <f t="shared" si="72"/>
        <v>-210.31210910628664</v>
      </c>
      <c r="I163" s="230">
        <f t="shared" si="66"/>
        <v>214.48859689399529</v>
      </c>
      <c r="J163" s="186">
        <f t="shared" si="67"/>
        <v>199.14914004113055</v>
      </c>
      <c r="K163" s="186">
        <f t="shared" si="68"/>
        <v>183.47112233473672</v>
      </c>
      <c r="L163" s="186">
        <f t="shared" si="69"/>
        <v>167.41437888676995</v>
      </c>
      <c r="M163" s="186">
        <f t="shared" si="70"/>
        <v>151.16857867020966</v>
      </c>
      <c r="N163" s="215">
        <f t="shared" si="71"/>
        <v>87.061435301041868</v>
      </c>
      <c r="O163" s="319">
        <f t="shared" si="58"/>
        <v>-59.143530436076972</v>
      </c>
      <c r="P163" s="230">
        <f t="shared" si="73"/>
        <v>4.1764877877086519</v>
      </c>
      <c r="Q163" s="186">
        <f t="shared" si="74"/>
        <v>-11.162969065156091</v>
      </c>
      <c r="R163" s="186">
        <f t="shared" si="75"/>
        <v>-26.840986771549922</v>
      </c>
      <c r="S163" s="186">
        <f t="shared" si="76"/>
        <v>-42.897730219516689</v>
      </c>
      <c r="T163" s="331">
        <f t="shared" si="77"/>
        <v>-59.143530436076986</v>
      </c>
      <c r="U163" s="342">
        <v>21.500000000000004</v>
      </c>
      <c r="V163" s="188">
        <f t="shared" si="59"/>
        <v>8.860000000000003</v>
      </c>
      <c r="W163" s="187">
        <f t="shared" si="60"/>
        <v>-12.64</v>
      </c>
      <c r="X163" s="186">
        <v>124.76930500294323</v>
      </c>
      <c r="Y163" s="99">
        <f t="shared" si="61"/>
        <v>-3.3473679985715488E-2</v>
      </c>
      <c r="Z163" s="99">
        <f t="shared" si="62"/>
        <v>8.9468872691827239E-2</v>
      </c>
      <c r="AA163" s="99">
        <f t="shared" si="63"/>
        <v>0.21512492011490134</v>
      </c>
      <c r="AB163" s="99">
        <f t="shared" si="64"/>
        <v>0.34381637549800215</v>
      </c>
      <c r="AC163" s="343">
        <f t="shared" si="65"/>
        <v>0.47402308151577688</v>
      </c>
    </row>
    <row r="164" spans="1:29" ht="15.75" x14ac:dyDescent="0.25">
      <c r="A164" s="179">
        <v>491</v>
      </c>
      <c r="B164" s="180" t="s">
        <v>168</v>
      </c>
      <c r="C164" s="179">
        <v>10</v>
      </c>
      <c r="D164" s="179">
        <v>21</v>
      </c>
      <c r="E164" s="185">
        <f>'Tasapainon muutos, pl. tasaus'!D156</f>
        <v>52583</v>
      </c>
      <c r="F164" s="230">
        <v>-36.9670027051774</v>
      </c>
      <c r="G164" s="186">
        <v>32.655950803058388</v>
      </c>
      <c r="H164" s="215">
        <f t="shared" si="72"/>
        <v>69.622953508235781</v>
      </c>
      <c r="I164" s="230">
        <f t="shared" si="66"/>
        <v>-65.446465720527129</v>
      </c>
      <c r="J164" s="186">
        <f t="shared" si="67"/>
        <v>-50.785922573391879</v>
      </c>
      <c r="K164" s="186">
        <f t="shared" si="68"/>
        <v>-36.463940279785689</v>
      </c>
      <c r="L164" s="186">
        <f t="shared" si="69"/>
        <v>-22.520683727752459</v>
      </c>
      <c r="M164" s="186">
        <f t="shared" si="70"/>
        <v>-8.7664839443127658</v>
      </c>
      <c r="N164" s="215">
        <f t="shared" si="71"/>
        <v>23.889466858745621</v>
      </c>
      <c r="O164" s="319">
        <f t="shared" si="58"/>
        <v>60.856469563923021</v>
      </c>
      <c r="P164" s="230">
        <f t="shared" si="73"/>
        <v>4.1764877877086519</v>
      </c>
      <c r="Q164" s="186">
        <f t="shared" si="74"/>
        <v>18.837030934843902</v>
      </c>
      <c r="R164" s="186">
        <f t="shared" si="75"/>
        <v>33.159013228450092</v>
      </c>
      <c r="S164" s="186">
        <f t="shared" si="76"/>
        <v>47.102269780483326</v>
      </c>
      <c r="T164" s="331">
        <f t="shared" si="77"/>
        <v>60.856469563923014</v>
      </c>
      <c r="U164" s="342">
        <v>22</v>
      </c>
      <c r="V164" s="188">
        <f t="shared" si="59"/>
        <v>9.36</v>
      </c>
      <c r="W164" s="187">
        <f t="shared" si="60"/>
        <v>-12.64</v>
      </c>
      <c r="X164" s="186">
        <v>171.63381109758348</v>
      </c>
      <c r="Y164" s="99">
        <f t="shared" si="61"/>
        <v>-2.4333712343741432E-2</v>
      </c>
      <c r="Z164" s="99">
        <f t="shared" si="62"/>
        <v>-0.10975128277105023</v>
      </c>
      <c r="AA164" s="99">
        <f t="shared" si="63"/>
        <v>-0.19319627651685325</v>
      </c>
      <c r="AB164" s="99">
        <f t="shared" si="64"/>
        <v>-0.27443467857101322</v>
      </c>
      <c r="AC164" s="343">
        <f t="shared" si="65"/>
        <v>-0.35457156824026176</v>
      </c>
    </row>
    <row r="165" spans="1:29" ht="15.75" x14ac:dyDescent="0.25">
      <c r="A165" s="179">
        <v>494</v>
      </c>
      <c r="B165" s="180" t="s">
        <v>169</v>
      </c>
      <c r="C165" s="179">
        <v>17</v>
      </c>
      <c r="D165" s="179">
        <v>24</v>
      </c>
      <c r="E165" s="185">
        <f>'Tasapainon muutos, pl. tasaus'!D157</f>
        <v>8903</v>
      </c>
      <c r="F165" s="230">
        <v>262.4644782673825</v>
      </c>
      <c r="G165" s="186">
        <v>446.83679093660515</v>
      </c>
      <c r="H165" s="215">
        <f t="shared" si="72"/>
        <v>184.37231266922265</v>
      </c>
      <c r="I165" s="230">
        <f t="shared" si="66"/>
        <v>-180.195824881514</v>
      </c>
      <c r="J165" s="186">
        <f t="shared" si="67"/>
        <v>-165.53528173437874</v>
      </c>
      <c r="K165" s="186">
        <f t="shared" si="68"/>
        <v>-151.21329944077257</v>
      </c>
      <c r="L165" s="186">
        <f t="shared" si="69"/>
        <v>-137.27004288873934</v>
      </c>
      <c r="M165" s="186">
        <f t="shared" si="70"/>
        <v>-123.51584310529964</v>
      </c>
      <c r="N165" s="215">
        <f t="shared" si="71"/>
        <v>323.32094783130549</v>
      </c>
      <c r="O165" s="319">
        <f t="shared" si="58"/>
        <v>60.856469563922985</v>
      </c>
      <c r="P165" s="230">
        <f t="shared" si="73"/>
        <v>4.1764877877086519</v>
      </c>
      <c r="Q165" s="186">
        <f t="shared" si="74"/>
        <v>18.837030934843909</v>
      </c>
      <c r="R165" s="186">
        <f t="shared" si="75"/>
        <v>33.159013228450078</v>
      </c>
      <c r="S165" s="186">
        <f t="shared" si="76"/>
        <v>47.102269780483311</v>
      </c>
      <c r="T165" s="331">
        <f t="shared" si="77"/>
        <v>60.856469563923014</v>
      </c>
      <c r="U165" s="342">
        <v>22</v>
      </c>
      <c r="V165" s="188">
        <f t="shared" si="59"/>
        <v>9.36</v>
      </c>
      <c r="W165" s="187">
        <f t="shared" si="60"/>
        <v>-12.64</v>
      </c>
      <c r="X165" s="186">
        <v>150.37025211248903</v>
      </c>
      <c r="Y165" s="99">
        <f t="shared" si="61"/>
        <v>-2.7774694323078632E-2</v>
      </c>
      <c r="Z165" s="99">
        <f t="shared" si="62"/>
        <v>-0.12527099389813018</v>
      </c>
      <c r="AA165" s="99">
        <f t="shared" si="63"/>
        <v>-0.22051577863715008</v>
      </c>
      <c r="AB165" s="99">
        <f t="shared" si="64"/>
        <v>-0.31324194193175275</v>
      </c>
      <c r="AC165" s="343">
        <f t="shared" si="65"/>
        <v>-0.40471083016072545</v>
      </c>
    </row>
    <row r="166" spans="1:29" ht="15.75" x14ac:dyDescent="0.25">
      <c r="A166" s="179">
        <v>495</v>
      </c>
      <c r="B166" s="180" t="s">
        <v>170</v>
      </c>
      <c r="C166" s="179">
        <v>13</v>
      </c>
      <c r="D166" s="179">
        <v>26</v>
      </c>
      <c r="E166" s="185">
        <f>'Tasapainon muutos, pl. tasaus'!D158</f>
        <v>1558</v>
      </c>
      <c r="F166" s="230">
        <v>126.20898628224343</v>
      </c>
      <c r="G166" s="186">
        <v>-13.978214613382557</v>
      </c>
      <c r="H166" s="215">
        <f t="shared" si="72"/>
        <v>-140.18720089562598</v>
      </c>
      <c r="I166" s="230">
        <f t="shared" si="66"/>
        <v>144.36368868333463</v>
      </c>
      <c r="J166" s="186">
        <f t="shared" si="67"/>
        <v>129.02423183046989</v>
      </c>
      <c r="K166" s="186">
        <f t="shared" si="68"/>
        <v>113.34621412407607</v>
      </c>
      <c r="L166" s="186">
        <f t="shared" si="69"/>
        <v>97.289470676109303</v>
      </c>
      <c r="M166" s="186">
        <f t="shared" si="70"/>
        <v>81.043670459548991</v>
      </c>
      <c r="N166" s="215">
        <f t="shared" si="71"/>
        <v>67.065455846166429</v>
      </c>
      <c r="O166" s="319">
        <f t="shared" si="58"/>
        <v>-59.143530436077</v>
      </c>
      <c r="P166" s="230">
        <f t="shared" si="73"/>
        <v>4.1764877877086519</v>
      </c>
      <c r="Q166" s="186">
        <f t="shared" si="74"/>
        <v>-11.162969065156091</v>
      </c>
      <c r="R166" s="186">
        <f t="shared" si="75"/>
        <v>-26.840986771549908</v>
      </c>
      <c r="S166" s="186">
        <f t="shared" si="76"/>
        <v>-42.897730219516674</v>
      </c>
      <c r="T166" s="331">
        <f t="shared" si="77"/>
        <v>-59.143530436076986</v>
      </c>
      <c r="U166" s="342">
        <v>22</v>
      </c>
      <c r="V166" s="188">
        <f t="shared" si="59"/>
        <v>9.36</v>
      </c>
      <c r="W166" s="187">
        <f t="shared" si="60"/>
        <v>-12.64</v>
      </c>
      <c r="X166" s="186">
        <v>125.26417378417068</v>
      </c>
      <c r="Y166" s="99">
        <f t="shared" si="61"/>
        <v>-3.3341438829147689E-2</v>
      </c>
      <c r="Z166" s="99">
        <f t="shared" si="62"/>
        <v>8.9115416866037134E-2</v>
      </c>
      <c r="AA166" s="99">
        <f t="shared" si="63"/>
        <v>0.2142750473714595</v>
      </c>
      <c r="AB166" s="99">
        <f t="shared" si="64"/>
        <v>0.3424580941509196</v>
      </c>
      <c r="AC166" s="343">
        <f t="shared" si="65"/>
        <v>0.47215040541424785</v>
      </c>
    </row>
    <row r="167" spans="1:29" ht="15.75" x14ac:dyDescent="0.25">
      <c r="A167" s="179">
        <v>498</v>
      </c>
      <c r="B167" s="180" t="s">
        <v>171</v>
      </c>
      <c r="C167" s="179">
        <v>19</v>
      </c>
      <c r="D167" s="179">
        <v>25</v>
      </c>
      <c r="E167" s="185">
        <f>'Tasapainon muutos, pl. tasaus'!D159</f>
        <v>2297</v>
      </c>
      <c r="F167" s="230">
        <v>127.55143627298621</v>
      </c>
      <c r="G167" s="186">
        <v>-30.081018016104775</v>
      </c>
      <c r="H167" s="215">
        <f t="shared" si="72"/>
        <v>-157.63245428909099</v>
      </c>
      <c r="I167" s="230">
        <f t="shared" si="66"/>
        <v>161.80894207679964</v>
      </c>
      <c r="J167" s="186">
        <f t="shared" si="67"/>
        <v>146.4694852239349</v>
      </c>
      <c r="K167" s="186">
        <f t="shared" si="68"/>
        <v>130.79146751754109</v>
      </c>
      <c r="L167" s="186">
        <f t="shared" si="69"/>
        <v>114.73472406957431</v>
      </c>
      <c r="M167" s="186">
        <f t="shared" si="70"/>
        <v>98.488923853014001</v>
      </c>
      <c r="N167" s="215">
        <f t="shared" si="71"/>
        <v>68.407905836909222</v>
      </c>
      <c r="O167" s="319">
        <f t="shared" si="58"/>
        <v>-59.143530436076986</v>
      </c>
      <c r="P167" s="230">
        <f t="shared" si="73"/>
        <v>4.1764877877086519</v>
      </c>
      <c r="Q167" s="186">
        <f t="shared" si="74"/>
        <v>-11.162969065156091</v>
      </c>
      <c r="R167" s="186">
        <f t="shared" si="75"/>
        <v>-26.840986771549893</v>
      </c>
      <c r="S167" s="186">
        <f t="shared" si="76"/>
        <v>-42.897730219516674</v>
      </c>
      <c r="T167" s="331">
        <f t="shared" si="77"/>
        <v>-59.143530436076986</v>
      </c>
      <c r="U167" s="342">
        <v>21.5</v>
      </c>
      <c r="V167" s="188">
        <f t="shared" si="59"/>
        <v>8.86</v>
      </c>
      <c r="W167" s="187">
        <f t="shared" si="60"/>
        <v>-12.64</v>
      </c>
      <c r="X167" s="186">
        <v>161.62198485564463</v>
      </c>
      <c r="Y167" s="99">
        <f t="shared" si="61"/>
        <v>-2.5841087098632972E-2</v>
      </c>
      <c r="Z167" s="99">
        <f t="shared" si="62"/>
        <v>6.9068382467437725E-2</v>
      </c>
      <c r="AA167" s="99">
        <f t="shared" si="63"/>
        <v>0.16607262183745217</v>
      </c>
      <c r="AB167" s="99">
        <f t="shared" si="64"/>
        <v>0.26542014230199867</v>
      </c>
      <c r="AC167" s="343">
        <f t="shared" si="65"/>
        <v>0.3659374093747334</v>
      </c>
    </row>
    <row r="168" spans="1:29" ht="15.75" x14ac:dyDescent="0.25">
      <c r="A168" s="179">
        <v>499</v>
      </c>
      <c r="B168" s="180" t="s">
        <v>172</v>
      </c>
      <c r="C168" s="179">
        <v>15</v>
      </c>
      <c r="D168" s="179">
        <v>23</v>
      </c>
      <c r="E168" s="185">
        <f>'Tasapainon muutos, pl. tasaus'!D160</f>
        <v>19453</v>
      </c>
      <c r="F168" s="230">
        <v>198.17853924166798</v>
      </c>
      <c r="G168" s="186">
        <v>145.64945108077154</v>
      </c>
      <c r="H168" s="215">
        <f t="shared" si="72"/>
        <v>-52.529088160896436</v>
      </c>
      <c r="I168" s="230">
        <f t="shared" si="66"/>
        <v>56.705575948605087</v>
      </c>
      <c r="J168" s="186">
        <f t="shared" si="67"/>
        <v>41.366119095740338</v>
      </c>
      <c r="K168" s="186">
        <f t="shared" si="68"/>
        <v>25.688101389346528</v>
      </c>
      <c r="L168" s="186">
        <f t="shared" si="69"/>
        <v>9.6313579413797576</v>
      </c>
      <c r="M168" s="186">
        <f t="shared" si="70"/>
        <v>0.85646956392301532</v>
      </c>
      <c r="N168" s="215">
        <f t="shared" si="71"/>
        <v>146.50592064469456</v>
      </c>
      <c r="O168" s="319">
        <f t="shared" si="58"/>
        <v>-51.672618596973422</v>
      </c>
      <c r="P168" s="230">
        <f t="shared" si="73"/>
        <v>4.1764877877086519</v>
      </c>
      <c r="Q168" s="186">
        <f t="shared" si="74"/>
        <v>-11.162969065156098</v>
      </c>
      <c r="R168" s="186">
        <f t="shared" si="75"/>
        <v>-26.840986771549908</v>
      </c>
      <c r="S168" s="186">
        <f t="shared" si="76"/>
        <v>-42.897730219516674</v>
      </c>
      <c r="T168" s="331">
        <f t="shared" si="77"/>
        <v>-51.672618596973422</v>
      </c>
      <c r="U168" s="342">
        <v>20.75</v>
      </c>
      <c r="V168" s="188">
        <f t="shared" si="59"/>
        <v>8.11</v>
      </c>
      <c r="W168" s="187">
        <f t="shared" si="60"/>
        <v>-12.64</v>
      </c>
      <c r="X168" s="186">
        <v>190.68616122289248</v>
      </c>
      <c r="Y168" s="99">
        <f t="shared" si="61"/>
        <v>-2.1902416834679302E-2</v>
      </c>
      <c r="Z168" s="99">
        <f t="shared" si="62"/>
        <v>5.8541055069579677E-2</v>
      </c>
      <c r="AA168" s="99">
        <f t="shared" si="63"/>
        <v>0.14076001425282014</v>
      </c>
      <c r="AB168" s="99">
        <f t="shared" si="64"/>
        <v>0.22496509418621966</v>
      </c>
      <c r="AC168" s="343">
        <f t="shared" si="65"/>
        <v>0.27098253101111752</v>
      </c>
    </row>
    <row r="169" spans="1:29" ht="15.75" x14ac:dyDescent="0.25">
      <c r="A169" s="179">
        <v>500</v>
      </c>
      <c r="B169" s="180" t="s">
        <v>173</v>
      </c>
      <c r="C169" s="179">
        <v>13</v>
      </c>
      <c r="D169" s="179">
        <v>23</v>
      </c>
      <c r="E169" s="185">
        <f>'Tasapainon muutos, pl. tasaus'!D161</f>
        <v>10267</v>
      </c>
      <c r="F169" s="230">
        <v>155.40821520286138</v>
      </c>
      <c r="G169" s="186">
        <v>41.06421020034103</v>
      </c>
      <c r="H169" s="215">
        <f t="shared" si="72"/>
        <v>-114.34400500252036</v>
      </c>
      <c r="I169" s="230">
        <f t="shared" si="66"/>
        <v>118.52049279022901</v>
      </c>
      <c r="J169" s="186">
        <f t="shared" si="67"/>
        <v>103.18103593736426</v>
      </c>
      <c r="K169" s="186">
        <f t="shared" si="68"/>
        <v>87.503018230970454</v>
      </c>
      <c r="L169" s="186">
        <f t="shared" si="69"/>
        <v>71.446274783003688</v>
      </c>
      <c r="M169" s="186">
        <f t="shared" si="70"/>
        <v>55.200474566443376</v>
      </c>
      <c r="N169" s="215">
        <f t="shared" si="71"/>
        <v>96.264684766784399</v>
      </c>
      <c r="O169" s="319">
        <f t="shared" si="58"/>
        <v>-59.143530436076986</v>
      </c>
      <c r="P169" s="230">
        <f t="shared" si="73"/>
        <v>4.1764877877086519</v>
      </c>
      <c r="Q169" s="186">
        <f t="shared" si="74"/>
        <v>-11.162969065156105</v>
      </c>
      <c r="R169" s="186">
        <f t="shared" si="75"/>
        <v>-26.840986771549908</v>
      </c>
      <c r="S169" s="186">
        <f t="shared" si="76"/>
        <v>-42.897730219516674</v>
      </c>
      <c r="T169" s="331">
        <f t="shared" si="77"/>
        <v>-59.143530436076986</v>
      </c>
      <c r="U169" s="342">
        <v>19.5</v>
      </c>
      <c r="V169" s="188">
        <f t="shared" si="59"/>
        <v>6.8599999999999994</v>
      </c>
      <c r="W169" s="187">
        <f t="shared" si="60"/>
        <v>-12.64</v>
      </c>
      <c r="X169" s="186">
        <v>199.6013483934077</v>
      </c>
      <c r="Y169" s="99">
        <f t="shared" si="61"/>
        <v>-2.0924146160961457E-2</v>
      </c>
      <c r="Z169" s="99">
        <f t="shared" si="62"/>
        <v>5.5926320914196727E-2</v>
      </c>
      <c r="AA169" s="99">
        <f t="shared" si="63"/>
        <v>0.13447297319178025</v>
      </c>
      <c r="AB169" s="99">
        <f t="shared" si="64"/>
        <v>0.21491703620642211</v>
      </c>
      <c r="AC169" s="343">
        <f t="shared" si="65"/>
        <v>0.2963082710218321</v>
      </c>
    </row>
    <row r="170" spans="1:29" ht="15.75" x14ac:dyDescent="0.25">
      <c r="A170" s="179">
        <v>503</v>
      </c>
      <c r="B170" s="180" t="s">
        <v>174</v>
      </c>
      <c r="C170" s="179">
        <v>2</v>
      </c>
      <c r="D170" s="179">
        <v>24</v>
      </c>
      <c r="E170" s="185">
        <f>'Tasapainon muutos, pl. tasaus'!D162</f>
        <v>7645</v>
      </c>
      <c r="F170" s="230">
        <v>76.994254588319677</v>
      </c>
      <c r="G170" s="186">
        <v>198.224514680309</v>
      </c>
      <c r="H170" s="215">
        <f t="shared" si="72"/>
        <v>121.23026009198932</v>
      </c>
      <c r="I170" s="230">
        <f t="shared" si="66"/>
        <v>-117.05377230428067</v>
      </c>
      <c r="J170" s="186">
        <f t="shared" si="67"/>
        <v>-102.39322915714543</v>
      </c>
      <c r="K170" s="186">
        <f t="shared" si="68"/>
        <v>-88.07124686353923</v>
      </c>
      <c r="L170" s="186">
        <f t="shared" si="69"/>
        <v>-74.127990311505997</v>
      </c>
      <c r="M170" s="186">
        <f t="shared" si="70"/>
        <v>-60.373790528066309</v>
      </c>
      <c r="N170" s="215">
        <f t="shared" si="71"/>
        <v>137.85072415224269</v>
      </c>
      <c r="O170" s="319">
        <f t="shared" si="58"/>
        <v>60.856469563923014</v>
      </c>
      <c r="P170" s="230">
        <f t="shared" si="73"/>
        <v>4.1764877877086519</v>
      </c>
      <c r="Q170" s="186">
        <f t="shared" si="74"/>
        <v>18.837030934843895</v>
      </c>
      <c r="R170" s="186">
        <f t="shared" si="75"/>
        <v>33.159013228450092</v>
      </c>
      <c r="S170" s="186">
        <f t="shared" si="76"/>
        <v>47.102269780483326</v>
      </c>
      <c r="T170" s="331">
        <f t="shared" si="77"/>
        <v>60.856469563923014</v>
      </c>
      <c r="U170" s="342">
        <v>21.25</v>
      </c>
      <c r="V170" s="188">
        <f t="shared" si="59"/>
        <v>8.61</v>
      </c>
      <c r="W170" s="187">
        <f t="shared" si="60"/>
        <v>-12.64</v>
      </c>
      <c r="X170" s="186">
        <v>168.39596203151541</v>
      </c>
      <c r="Y170" s="99">
        <f t="shared" si="61"/>
        <v>-2.480159106740944E-2</v>
      </c>
      <c r="Z170" s="99">
        <f t="shared" si="62"/>
        <v>-0.11186153579691259</v>
      </c>
      <c r="AA170" s="99">
        <f t="shared" si="63"/>
        <v>-0.19691097594278634</v>
      </c>
      <c r="AB170" s="99">
        <f t="shared" si="64"/>
        <v>-0.27971139694945957</v>
      </c>
      <c r="AC170" s="343">
        <f t="shared" si="65"/>
        <v>-0.36138912613910357</v>
      </c>
    </row>
    <row r="171" spans="1:29" ht="15.75" x14ac:dyDescent="0.25">
      <c r="A171" s="179">
        <v>504</v>
      </c>
      <c r="B171" s="180" t="s">
        <v>175</v>
      </c>
      <c r="C171" s="179">
        <v>34</v>
      </c>
      <c r="D171" s="179">
        <v>26</v>
      </c>
      <c r="E171" s="185">
        <f>'Tasapainon muutos, pl. tasaus'!D163</f>
        <v>1871</v>
      </c>
      <c r="F171" s="230">
        <v>114.92385071168397</v>
      </c>
      <c r="G171" s="186">
        <v>101.47511853467681</v>
      </c>
      <c r="H171" s="215">
        <f t="shared" si="72"/>
        <v>-13.448732177007159</v>
      </c>
      <c r="I171" s="230">
        <f t="shared" si="66"/>
        <v>17.625219964715811</v>
      </c>
      <c r="J171" s="186">
        <f t="shared" si="67"/>
        <v>3.8370309348439005</v>
      </c>
      <c r="K171" s="186">
        <f t="shared" si="68"/>
        <v>3.1590132284500925</v>
      </c>
      <c r="L171" s="186">
        <f t="shared" si="69"/>
        <v>2.1022697804833217</v>
      </c>
      <c r="M171" s="186">
        <f t="shared" si="70"/>
        <v>0.85646956392301532</v>
      </c>
      <c r="N171" s="215">
        <f t="shared" si="71"/>
        <v>102.33158809859982</v>
      </c>
      <c r="O171" s="319">
        <f t="shared" si="58"/>
        <v>-12.592262613084145</v>
      </c>
      <c r="P171" s="230">
        <f t="shared" si="73"/>
        <v>4.1764877877086519</v>
      </c>
      <c r="Q171" s="186">
        <f t="shared" si="74"/>
        <v>-9.6117012421632584</v>
      </c>
      <c r="R171" s="186">
        <f t="shared" si="75"/>
        <v>-10.289718948557066</v>
      </c>
      <c r="S171" s="186">
        <f t="shared" si="76"/>
        <v>-11.346462396523837</v>
      </c>
      <c r="T171" s="331">
        <f t="shared" si="77"/>
        <v>-12.592262613084143</v>
      </c>
      <c r="U171" s="342">
        <v>21.5</v>
      </c>
      <c r="V171" s="188">
        <f t="shared" si="59"/>
        <v>8.86</v>
      </c>
      <c r="W171" s="187">
        <f t="shared" si="60"/>
        <v>-12.64</v>
      </c>
      <c r="X171" s="186">
        <v>152.56718642923752</v>
      </c>
      <c r="Y171" s="99">
        <f t="shared" si="61"/>
        <v>-2.7374744762995E-2</v>
      </c>
      <c r="Z171" s="99">
        <f t="shared" si="62"/>
        <v>6.299979351471674E-2</v>
      </c>
      <c r="AA171" s="99">
        <f t="shared" si="63"/>
        <v>6.7443853356564068E-2</v>
      </c>
      <c r="AB171" s="99">
        <f t="shared" si="64"/>
        <v>7.4370267041572929E-2</v>
      </c>
      <c r="AC171" s="343">
        <f t="shared" si="65"/>
        <v>8.253585130459612E-2</v>
      </c>
    </row>
    <row r="172" spans="1:29" ht="15.75" x14ac:dyDescent="0.25">
      <c r="A172" s="179">
        <v>505</v>
      </c>
      <c r="B172" s="180" t="s">
        <v>176</v>
      </c>
      <c r="C172" s="179">
        <v>35</v>
      </c>
      <c r="D172" s="179">
        <v>22</v>
      </c>
      <c r="E172" s="185">
        <f>'Tasapainon muutos, pl. tasaus'!D164</f>
        <v>20783</v>
      </c>
      <c r="F172" s="230">
        <v>20.602414121146793</v>
      </c>
      <c r="G172" s="186">
        <v>89.535333224840798</v>
      </c>
      <c r="H172" s="215">
        <f t="shared" si="72"/>
        <v>68.932919103694005</v>
      </c>
      <c r="I172" s="230">
        <f t="shared" si="66"/>
        <v>-64.756431315985353</v>
      </c>
      <c r="J172" s="186">
        <f t="shared" si="67"/>
        <v>-50.095888168850102</v>
      </c>
      <c r="K172" s="186">
        <f t="shared" si="68"/>
        <v>-35.773905875243912</v>
      </c>
      <c r="L172" s="186">
        <f t="shared" si="69"/>
        <v>-21.830649323210682</v>
      </c>
      <c r="M172" s="186">
        <f t="shared" si="70"/>
        <v>-8.076449539770989</v>
      </c>
      <c r="N172" s="215">
        <f t="shared" si="71"/>
        <v>81.458883685069807</v>
      </c>
      <c r="O172" s="319">
        <f t="shared" si="58"/>
        <v>60.856469563923014</v>
      </c>
      <c r="P172" s="230">
        <f t="shared" si="73"/>
        <v>4.1764877877086519</v>
      </c>
      <c r="Q172" s="186">
        <f t="shared" si="74"/>
        <v>18.837030934843902</v>
      </c>
      <c r="R172" s="186">
        <f t="shared" si="75"/>
        <v>33.159013228450092</v>
      </c>
      <c r="S172" s="186">
        <f t="shared" si="76"/>
        <v>47.102269780483326</v>
      </c>
      <c r="T172" s="331">
        <f t="shared" si="77"/>
        <v>60.856469563923014</v>
      </c>
      <c r="U172" s="342">
        <v>20.999999999999996</v>
      </c>
      <c r="V172" s="188">
        <f t="shared" si="59"/>
        <v>8.3599999999999959</v>
      </c>
      <c r="W172" s="187">
        <f t="shared" si="60"/>
        <v>-12.64</v>
      </c>
      <c r="X172" s="186">
        <v>189.55007704464049</v>
      </c>
      <c r="Y172" s="99">
        <f t="shared" si="61"/>
        <v>-2.203369079467616E-2</v>
      </c>
      <c r="Z172" s="99">
        <f t="shared" si="62"/>
        <v>-9.9377595770681948E-2</v>
      </c>
      <c r="AA172" s="99">
        <f t="shared" si="63"/>
        <v>-0.17493537193678318</v>
      </c>
      <c r="AB172" s="99">
        <f t="shared" si="64"/>
        <v>-0.24849512337254487</v>
      </c>
      <c r="AC172" s="343">
        <f t="shared" si="65"/>
        <v>-0.32105747733139062</v>
      </c>
    </row>
    <row r="173" spans="1:29" ht="15.75" x14ac:dyDescent="0.25">
      <c r="A173" s="179">
        <v>507</v>
      </c>
      <c r="B173" s="180" t="s">
        <v>177</v>
      </c>
      <c r="C173" s="179">
        <v>10</v>
      </c>
      <c r="D173" s="179">
        <v>24</v>
      </c>
      <c r="E173" s="185">
        <f>'Tasapainon muutos, pl. tasaus'!D165</f>
        <v>5676</v>
      </c>
      <c r="F173" s="230">
        <v>149.58643743186701</v>
      </c>
      <c r="G173" s="186">
        <v>67.689917479607274</v>
      </c>
      <c r="H173" s="215">
        <f t="shared" si="72"/>
        <v>-81.896519952259737</v>
      </c>
      <c r="I173" s="230">
        <f t="shared" si="66"/>
        <v>86.073007739968389</v>
      </c>
      <c r="J173" s="186">
        <f t="shared" si="67"/>
        <v>70.733550887103632</v>
      </c>
      <c r="K173" s="186">
        <f t="shared" si="68"/>
        <v>55.05553318070983</v>
      </c>
      <c r="L173" s="186">
        <f t="shared" si="69"/>
        <v>38.998789732743056</v>
      </c>
      <c r="M173" s="186">
        <f t="shared" si="70"/>
        <v>22.752989516182751</v>
      </c>
      <c r="N173" s="215">
        <f t="shared" si="71"/>
        <v>90.442906995790025</v>
      </c>
      <c r="O173" s="319">
        <f t="shared" si="58"/>
        <v>-59.143530436076986</v>
      </c>
      <c r="P173" s="230">
        <f t="shared" si="73"/>
        <v>4.1764877877086519</v>
      </c>
      <c r="Q173" s="186">
        <f t="shared" si="74"/>
        <v>-11.162969065156105</v>
      </c>
      <c r="R173" s="186">
        <f t="shared" si="75"/>
        <v>-26.840986771549908</v>
      </c>
      <c r="S173" s="186">
        <f t="shared" si="76"/>
        <v>-42.897730219516681</v>
      </c>
      <c r="T173" s="331">
        <f t="shared" si="77"/>
        <v>-59.143530436076986</v>
      </c>
      <c r="U173" s="342">
        <v>20.750000000000004</v>
      </c>
      <c r="V173" s="188">
        <f t="shared" si="59"/>
        <v>8.110000000000003</v>
      </c>
      <c r="W173" s="187">
        <f t="shared" si="60"/>
        <v>-12.64</v>
      </c>
      <c r="X173" s="186">
        <v>151.08022433398079</v>
      </c>
      <c r="Y173" s="99">
        <f t="shared" si="61"/>
        <v>-2.7644172532309916E-2</v>
      </c>
      <c r="Z173" s="99">
        <f t="shared" si="62"/>
        <v>7.3887691882685028E-2</v>
      </c>
      <c r="AA173" s="99">
        <f t="shared" si="63"/>
        <v>0.17766049057628294</v>
      </c>
      <c r="AB173" s="99">
        <f t="shared" si="64"/>
        <v>0.28394007494115281</v>
      </c>
      <c r="AC173" s="343">
        <f t="shared" si="65"/>
        <v>0.39147102605125328</v>
      </c>
    </row>
    <row r="174" spans="1:29" ht="15.75" x14ac:dyDescent="0.25">
      <c r="A174" s="179">
        <v>508</v>
      </c>
      <c r="B174" s="180" t="s">
        <v>178</v>
      </c>
      <c r="C174" s="179">
        <v>6</v>
      </c>
      <c r="D174" s="179">
        <v>24</v>
      </c>
      <c r="E174" s="185">
        <f>'Tasapainon muutos, pl. tasaus'!D166</f>
        <v>9673</v>
      </c>
      <c r="F174" s="230">
        <v>-129.25744776549598</v>
      </c>
      <c r="G174" s="186">
        <v>-95.382674133724166</v>
      </c>
      <c r="H174" s="215">
        <f t="shared" si="72"/>
        <v>33.874773631771816</v>
      </c>
      <c r="I174" s="230">
        <f t="shared" si="66"/>
        <v>-29.698285844063165</v>
      </c>
      <c r="J174" s="186">
        <f t="shared" si="67"/>
        <v>-15.037742696927916</v>
      </c>
      <c r="K174" s="186">
        <f t="shared" si="68"/>
        <v>-0.71576040332172397</v>
      </c>
      <c r="L174" s="186">
        <f t="shared" si="69"/>
        <v>2.1022697804833217</v>
      </c>
      <c r="M174" s="186">
        <f t="shared" si="70"/>
        <v>0.85646956392301532</v>
      </c>
      <c r="N174" s="215">
        <f t="shared" si="71"/>
        <v>-94.526204569801152</v>
      </c>
      <c r="O174" s="319">
        <f t="shared" si="58"/>
        <v>34.73124319569483</v>
      </c>
      <c r="P174" s="230">
        <f t="shared" si="73"/>
        <v>4.1764877877086519</v>
      </c>
      <c r="Q174" s="186">
        <f t="shared" si="74"/>
        <v>18.837030934843902</v>
      </c>
      <c r="R174" s="186">
        <f t="shared" si="75"/>
        <v>33.159013228450092</v>
      </c>
      <c r="S174" s="186">
        <f t="shared" si="76"/>
        <v>35.977043412255135</v>
      </c>
      <c r="T174" s="331">
        <f t="shared" si="77"/>
        <v>34.73124319569483</v>
      </c>
      <c r="U174" s="342">
        <v>22.500000000000004</v>
      </c>
      <c r="V174" s="188">
        <f t="shared" si="59"/>
        <v>9.860000000000003</v>
      </c>
      <c r="W174" s="187">
        <f t="shared" si="60"/>
        <v>-12.64</v>
      </c>
      <c r="X174" s="186">
        <v>172.66821035570314</v>
      </c>
      <c r="Y174" s="99">
        <f t="shared" si="61"/>
        <v>-2.4187936963642159E-2</v>
      </c>
      <c r="Z174" s="99">
        <f t="shared" si="62"/>
        <v>-0.1090937984243822</v>
      </c>
      <c r="AA174" s="99">
        <f t="shared" si="63"/>
        <v>-0.19203890027087936</v>
      </c>
      <c r="AB174" s="99">
        <f t="shared" si="64"/>
        <v>-0.20835939249118901</v>
      </c>
      <c r="AC174" s="343">
        <f t="shared" si="65"/>
        <v>-0.20114439782602214</v>
      </c>
    </row>
    <row r="175" spans="1:29" ht="15.75" x14ac:dyDescent="0.25">
      <c r="A175" s="179">
        <v>529</v>
      </c>
      <c r="B175" s="180" t="s">
        <v>179</v>
      </c>
      <c r="C175" s="179">
        <v>2</v>
      </c>
      <c r="D175" s="179">
        <v>23</v>
      </c>
      <c r="E175" s="185">
        <f>'Tasapainon muutos, pl. tasaus'!D167</f>
        <v>19427</v>
      </c>
      <c r="F175" s="230">
        <v>102.71756707759987</v>
      </c>
      <c r="G175" s="186">
        <v>72.149159979664461</v>
      </c>
      <c r="H175" s="215">
        <f t="shared" si="72"/>
        <v>-30.568407097935406</v>
      </c>
      <c r="I175" s="230">
        <f t="shared" si="66"/>
        <v>34.744894885644058</v>
      </c>
      <c r="J175" s="186">
        <f t="shared" si="67"/>
        <v>19.405438032779308</v>
      </c>
      <c r="K175" s="186">
        <f t="shared" si="68"/>
        <v>3.7274203263854986</v>
      </c>
      <c r="L175" s="186">
        <f t="shared" si="69"/>
        <v>2.1022697804833217</v>
      </c>
      <c r="M175" s="186">
        <f t="shared" si="70"/>
        <v>0.85646956392301532</v>
      </c>
      <c r="N175" s="215">
        <f t="shared" si="71"/>
        <v>73.005629543587474</v>
      </c>
      <c r="O175" s="319">
        <f t="shared" si="58"/>
        <v>-29.711937534012392</v>
      </c>
      <c r="P175" s="230">
        <f t="shared" si="73"/>
        <v>4.1764877877086519</v>
      </c>
      <c r="Q175" s="186">
        <f t="shared" si="74"/>
        <v>-11.162969065156098</v>
      </c>
      <c r="R175" s="186">
        <f t="shared" si="75"/>
        <v>-26.840986771549908</v>
      </c>
      <c r="S175" s="186">
        <f t="shared" si="76"/>
        <v>-28.466137317452084</v>
      </c>
      <c r="T175" s="331">
        <f t="shared" si="77"/>
        <v>-29.711937534012392</v>
      </c>
      <c r="U175" s="342">
        <v>19</v>
      </c>
      <c r="V175" s="188">
        <f t="shared" si="59"/>
        <v>6.3599999999999994</v>
      </c>
      <c r="W175" s="187">
        <f t="shared" si="60"/>
        <v>-12.64</v>
      </c>
      <c r="X175" s="186">
        <v>222.10658347893622</v>
      </c>
      <c r="Y175" s="99">
        <f t="shared" si="61"/>
        <v>-1.880398015354072E-2</v>
      </c>
      <c r="Z175" s="99">
        <f t="shared" si="62"/>
        <v>5.0259514555158397E-2</v>
      </c>
      <c r="AA175" s="99">
        <f t="shared" si="63"/>
        <v>0.12084732632022774</v>
      </c>
      <c r="AB175" s="99">
        <f t="shared" si="64"/>
        <v>0.12816431134807721</v>
      </c>
      <c r="AC175" s="343">
        <f t="shared" si="65"/>
        <v>0.13377333111258347</v>
      </c>
    </row>
    <row r="176" spans="1:29" ht="15.75" x14ac:dyDescent="0.25">
      <c r="A176" s="179">
        <v>531</v>
      </c>
      <c r="B176" s="180" t="s">
        <v>180</v>
      </c>
      <c r="C176" s="179">
        <v>4</v>
      </c>
      <c r="D176" s="179">
        <v>24</v>
      </c>
      <c r="E176" s="185">
        <f>'Tasapainon muutos, pl. tasaus'!D168</f>
        <v>5256</v>
      </c>
      <c r="F176" s="230">
        <v>75.437891634783597</v>
      </c>
      <c r="G176" s="186">
        <v>237.57772112719692</v>
      </c>
      <c r="H176" s="215">
        <f t="shared" si="72"/>
        <v>162.13982949241333</v>
      </c>
      <c r="I176" s="230">
        <f t="shared" si="66"/>
        <v>-157.96334170470467</v>
      </c>
      <c r="J176" s="186">
        <f t="shared" si="67"/>
        <v>-143.30279855756942</v>
      </c>
      <c r="K176" s="186">
        <f t="shared" si="68"/>
        <v>-128.98081626396322</v>
      </c>
      <c r="L176" s="186">
        <f t="shared" si="69"/>
        <v>-115.03755971193</v>
      </c>
      <c r="M176" s="186">
        <f t="shared" si="70"/>
        <v>-101.28335992849031</v>
      </c>
      <c r="N176" s="215">
        <f t="shared" si="71"/>
        <v>136.29436119870661</v>
      </c>
      <c r="O176" s="319">
        <f t="shared" si="58"/>
        <v>60.856469563923014</v>
      </c>
      <c r="P176" s="230">
        <f t="shared" si="73"/>
        <v>4.1764877877086519</v>
      </c>
      <c r="Q176" s="186">
        <f t="shared" si="74"/>
        <v>18.837030934843909</v>
      </c>
      <c r="R176" s="186">
        <f t="shared" si="75"/>
        <v>33.159013228450107</v>
      </c>
      <c r="S176" s="186">
        <f t="shared" si="76"/>
        <v>47.102269780483326</v>
      </c>
      <c r="T176" s="331">
        <f t="shared" si="77"/>
        <v>60.856469563923014</v>
      </c>
      <c r="U176" s="342">
        <v>21.75</v>
      </c>
      <c r="V176" s="188">
        <f t="shared" si="59"/>
        <v>9.11</v>
      </c>
      <c r="W176" s="187">
        <f t="shared" si="60"/>
        <v>-12.64</v>
      </c>
      <c r="X176" s="186">
        <v>167.71104903171889</v>
      </c>
      <c r="Y176" s="99">
        <f t="shared" si="61"/>
        <v>-2.4902877966726928E-2</v>
      </c>
      <c r="Z176" s="99">
        <f t="shared" si="62"/>
        <v>-0.11231836568669543</v>
      </c>
      <c r="AA176" s="99">
        <f t="shared" si="63"/>
        <v>-0.19771513814917943</v>
      </c>
      <c r="AB176" s="99">
        <f t="shared" si="64"/>
        <v>-0.28085370673207677</v>
      </c>
      <c r="AC176" s="343">
        <f t="shared" si="65"/>
        <v>-0.36286499855124832</v>
      </c>
    </row>
    <row r="177" spans="1:29" ht="15.75" x14ac:dyDescent="0.25">
      <c r="A177" s="179">
        <v>535</v>
      </c>
      <c r="B177" s="180" t="s">
        <v>181</v>
      </c>
      <c r="C177" s="179">
        <v>17</v>
      </c>
      <c r="D177" s="179">
        <v>23</v>
      </c>
      <c r="E177" s="185">
        <f>'Tasapainon muutos, pl. tasaus'!D169</f>
        <v>10500</v>
      </c>
      <c r="F177" s="230">
        <v>63.786954256374209</v>
      </c>
      <c r="G177" s="186">
        <v>103.90331023415568</v>
      </c>
      <c r="H177" s="215">
        <f t="shared" si="72"/>
        <v>40.116355977781474</v>
      </c>
      <c r="I177" s="230">
        <f t="shared" si="66"/>
        <v>-35.939868190072822</v>
      </c>
      <c r="J177" s="186">
        <f t="shared" si="67"/>
        <v>-21.279325042937572</v>
      </c>
      <c r="K177" s="186">
        <f t="shared" si="68"/>
        <v>-6.9573427493313815</v>
      </c>
      <c r="L177" s="186">
        <f t="shared" si="69"/>
        <v>2.1022697804833217</v>
      </c>
      <c r="M177" s="186">
        <f t="shared" si="70"/>
        <v>0.85646956392301532</v>
      </c>
      <c r="N177" s="215">
        <f t="shared" si="71"/>
        <v>104.7597797980787</v>
      </c>
      <c r="O177" s="319">
        <f t="shared" si="58"/>
        <v>40.972825541704488</v>
      </c>
      <c r="P177" s="230">
        <f t="shared" si="73"/>
        <v>4.1764877877086519</v>
      </c>
      <c r="Q177" s="186">
        <f t="shared" si="74"/>
        <v>18.837030934843902</v>
      </c>
      <c r="R177" s="186">
        <f t="shared" si="75"/>
        <v>33.159013228450092</v>
      </c>
      <c r="S177" s="186">
        <f t="shared" si="76"/>
        <v>42.218625758264793</v>
      </c>
      <c r="T177" s="331">
        <f t="shared" si="77"/>
        <v>40.972825541704488</v>
      </c>
      <c r="U177" s="342">
        <v>22</v>
      </c>
      <c r="V177" s="188">
        <f t="shared" si="59"/>
        <v>9.36</v>
      </c>
      <c r="W177" s="187">
        <f t="shared" si="60"/>
        <v>-12.64</v>
      </c>
      <c r="X177" s="186">
        <v>135.76842582331642</v>
      </c>
      <c r="Y177" s="99">
        <f t="shared" si="61"/>
        <v>-3.0761848805286773E-2</v>
      </c>
      <c r="Z177" s="99">
        <f t="shared" si="62"/>
        <v>-0.13874382663431378</v>
      </c>
      <c r="AA177" s="99">
        <f t="shared" si="63"/>
        <v>-0.2442321403328481</v>
      </c>
      <c r="AB177" s="99">
        <f t="shared" si="64"/>
        <v>-0.31096056024989505</v>
      </c>
      <c r="AC177" s="343">
        <f t="shared" si="65"/>
        <v>-0.30178464023015839</v>
      </c>
    </row>
    <row r="178" spans="1:29" ht="15.75" x14ac:dyDescent="0.25">
      <c r="A178" s="179">
        <v>536</v>
      </c>
      <c r="B178" s="180" t="s">
        <v>182</v>
      </c>
      <c r="C178" s="179">
        <v>6</v>
      </c>
      <c r="D178" s="179">
        <v>22</v>
      </c>
      <c r="E178" s="185">
        <f>'Tasapainon muutos, pl. tasaus'!D170</f>
        <v>34476</v>
      </c>
      <c r="F178" s="230">
        <v>80.743084031036062</v>
      </c>
      <c r="G178" s="186">
        <v>130.16895056975812</v>
      </c>
      <c r="H178" s="215">
        <f t="shared" si="72"/>
        <v>49.425866538722062</v>
      </c>
      <c r="I178" s="230">
        <f t="shared" si="66"/>
        <v>-45.24937875101341</v>
      </c>
      <c r="J178" s="186">
        <f t="shared" si="67"/>
        <v>-30.588835603878159</v>
      </c>
      <c r="K178" s="186">
        <f t="shared" si="68"/>
        <v>-16.266853310271969</v>
      </c>
      <c r="L178" s="186">
        <f t="shared" si="69"/>
        <v>-2.32359675823874</v>
      </c>
      <c r="M178" s="186">
        <f t="shared" si="70"/>
        <v>0.85646956392301532</v>
      </c>
      <c r="N178" s="215">
        <f t="shared" si="71"/>
        <v>131.02542013368114</v>
      </c>
      <c r="O178" s="319">
        <f t="shared" si="58"/>
        <v>50.282336102645075</v>
      </c>
      <c r="P178" s="230">
        <f t="shared" si="73"/>
        <v>4.1764877877086519</v>
      </c>
      <c r="Q178" s="186">
        <f t="shared" si="74"/>
        <v>18.837030934843902</v>
      </c>
      <c r="R178" s="186">
        <f t="shared" si="75"/>
        <v>33.159013228450092</v>
      </c>
      <c r="S178" s="186">
        <f t="shared" si="76"/>
        <v>47.102269780483319</v>
      </c>
      <c r="T178" s="331">
        <f t="shared" si="77"/>
        <v>50.282336102645075</v>
      </c>
      <c r="U178" s="342">
        <v>21</v>
      </c>
      <c r="V178" s="188">
        <f t="shared" si="59"/>
        <v>8.36</v>
      </c>
      <c r="W178" s="187">
        <f t="shared" si="60"/>
        <v>-12.64</v>
      </c>
      <c r="X178" s="186">
        <v>189.99056061765998</v>
      </c>
      <c r="Y178" s="99">
        <f t="shared" si="61"/>
        <v>-2.1982606789152447E-2</v>
      </c>
      <c r="Z178" s="99">
        <f t="shared" si="62"/>
        <v>-9.9147193805864078E-2</v>
      </c>
      <c r="AA178" s="99">
        <f t="shared" si="63"/>
        <v>-0.17452979306261335</v>
      </c>
      <c r="AB178" s="99">
        <f t="shared" si="64"/>
        <v>-0.24791899990901481</v>
      </c>
      <c r="AC178" s="343">
        <f t="shared" si="65"/>
        <v>-0.26465702263931967</v>
      </c>
    </row>
    <row r="179" spans="1:29" ht="15.75" x14ac:dyDescent="0.25">
      <c r="A179" s="179">
        <v>538</v>
      </c>
      <c r="B179" s="180" t="s">
        <v>183</v>
      </c>
      <c r="C179" s="179">
        <v>2</v>
      </c>
      <c r="D179" s="179">
        <v>25</v>
      </c>
      <c r="E179" s="185">
        <f>'Tasapainon muutos, pl. tasaus'!D171</f>
        <v>4693</v>
      </c>
      <c r="F179" s="230">
        <v>29.342675340035445</v>
      </c>
      <c r="G179" s="186">
        <v>91.067836218683226</v>
      </c>
      <c r="H179" s="215">
        <f t="shared" si="72"/>
        <v>61.725160878647785</v>
      </c>
      <c r="I179" s="230">
        <f t="shared" si="66"/>
        <v>-57.548673090939133</v>
      </c>
      <c r="J179" s="186">
        <f t="shared" si="67"/>
        <v>-42.888129943803882</v>
      </c>
      <c r="K179" s="186">
        <f t="shared" si="68"/>
        <v>-28.566147650197692</v>
      </c>
      <c r="L179" s="186">
        <f t="shared" si="69"/>
        <v>-14.622891098164462</v>
      </c>
      <c r="M179" s="186">
        <f t="shared" si="70"/>
        <v>-0.86869131472476924</v>
      </c>
      <c r="N179" s="215">
        <f t="shared" si="71"/>
        <v>90.199144903958455</v>
      </c>
      <c r="O179" s="319">
        <f t="shared" si="58"/>
        <v>60.856469563923014</v>
      </c>
      <c r="P179" s="230">
        <f t="shared" si="73"/>
        <v>4.1764877877086519</v>
      </c>
      <c r="Q179" s="186">
        <f t="shared" si="74"/>
        <v>18.837030934843902</v>
      </c>
      <c r="R179" s="186">
        <f t="shared" si="75"/>
        <v>33.159013228450092</v>
      </c>
      <c r="S179" s="186">
        <f t="shared" si="76"/>
        <v>47.102269780483326</v>
      </c>
      <c r="T179" s="331">
        <f t="shared" si="77"/>
        <v>60.856469563923014</v>
      </c>
      <c r="U179" s="342">
        <v>21.5</v>
      </c>
      <c r="V179" s="188">
        <f t="shared" si="59"/>
        <v>8.86</v>
      </c>
      <c r="W179" s="187">
        <f t="shared" si="60"/>
        <v>-12.64</v>
      </c>
      <c r="X179" s="186">
        <v>180.88863785642465</v>
      </c>
      <c r="Y179" s="99">
        <f t="shared" si="61"/>
        <v>-2.3088723742967335E-2</v>
      </c>
      <c r="Z179" s="99">
        <f t="shared" si="62"/>
        <v>-0.10413606491854549</v>
      </c>
      <c r="AA179" s="99">
        <f t="shared" si="63"/>
        <v>-0.1833117525865231</v>
      </c>
      <c r="AB179" s="99">
        <f t="shared" si="64"/>
        <v>-0.26039374467438609</v>
      </c>
      <c r="AC179" s="343">
        <f t="shared" si="65"/>
        <v>-0.33643058118568042</v>
      </c>
    </row>
    <row r="180" spans="1:29" ht="15.75" x14ac:dyDescent="0.25">
      <c r="A180" s="179">
        <v>541</v>
      </c>
      <c r="B180" s="180" t="s">
        <v>184</v>
      </c>
      <c r="C180" s="179">
        <v>12</v>
      </c>
      <c r="D180" s="179">
        <v>24</v>
      </c>
      <c r="E180" s="185">
        <f>'Tasapainon muutos, pl. tasaus'!D172</f>
        <v>9501</v>
      </c>
      <c r="F180" s="230">
        <v>91.45817531983441</v>
      </c>
      <c r="G180" s="186">
        <v>-226.44206988305928</v>
      </c>
      <c r="H180" s="215">
        <f t="shared" si="72"/>
        <v>-317.9002452028937</v>
      </c>
      <c r="I180" s="230">
        <f t="shared" si="66"/>
        <v>322.07673299060235</v>
      </c>
      <c r="J180" s="186">
        <f t="shared" si="67"/>
        <v>306.73727613773758</v>
      </c>
      <c r="K180" s="186">
        <f t="shared" si="68"/>
        <v>291.05925843134378</v>
      </c>
      <c r="L180" s="186">
        <f t="shared" si="69"/>
        <v>275.00251498337701</v>
      </c>
      <c r="M180" s="186">
        <f t="shared" si="70"/>
        <v>258.75671476681674</v>
      </c>
      <c r="N180" s="215">
        <f t="shared" si="71"/>
        <v>32.314644883757467</v>
      </c>
      <c r="O180" s="319">
        <f t="shared" si="58"/>
        <v>-59.143530436076944</v>
      </c>
      <c r="P180" s="230">
        <f t="shared" si="73"/>
        <v>4.1764877877086519</v>
      </c>
      <c r="Q180" s="186">
        <f t="shared" si="74"/>
        <v>-11.162969065156119</v>
      </c>
      <c r="R180" s="186">
        <f t="shared" si="75"/>
        <v>-26.840986771549922</v>
      </c>
      <c r="S180" s="186">
        <f t="shared" si="76"/>
        <v>-42.897730219516689</v>
      </c>
      <c r="T180" s="331">
        <f t="shared" si="77"/>
        <v>-59.143530436076958</v>
      </c>
      <c r="U180" s="342">
        <v>21</v>
      </c>
      <c r="V180" s="188">
        <f t="shared" si="59"/>
        <v>8.36</v>
      </c>
      <c r="W180" s="187">
        <f t="shared" si="60"/>
        <v>-12.64</v>
      </c>
      <c r="X180" s="186">
        <v>134.30378674962657</v>
      </c>
      <c r="Y180" s="99">
        <f t="shared" si="61"/>
        <v>-3.1097319657074112E-2</v>
      </c>
      <c r="Z180" s="99">
        <f t="shared" si="62"/>
        <v>8.3117306930194632E-2</v>
      </c>
      <c r="AA180" s="99">
        <f t="shared" si="63"/>
        <v>0.19985279210025367</v>
      </c>
      <c r="AB180" s="99">
        <f t="shared" si="64"/>
        <v>0.31940819583507363</v>
      </c>
      <c r="AC180" s="343">
        <f t="shared" si="65"/>
        <v>0.44037127967459494</v>
      </c>
    </row>
    <row r="181" spans="1:29" ht="15.75" x14ac:dyDescent="0.25">
      <c r="A181" s="179">
        <v>543</v>
      </c>
      <c r="B181" s="180" t="s">
        <v>185</v>
      </c>
      <c r="C181" s="179">
        <v>35</v>
      </c>
      <c r="D181" s="179">
        <v>21</v>
      </c>
      <c r="E181" s="185">
        <f>'Tasapainon muutos, pl. tasaus'!D173</f>
        <v>43663</v>
      </c>
      <c r="F181" s="230">
        <v>183.74717898388616</v>
      </c>
      <c r="G181" s="186">
        <v>147.66295085319831</v>
      </c>
      <c r="H181" s="215">
        <f t="shared" si="72"/>
        <v>-36.084228130687848</v>
      </c>
      <c r="I181" s="230">
        <f t="shared" si="66"/>
        <v>40.2607159183965</v>
      </c>
      <c r="J181" s="186">
        <f t="shared" si="67"/>
        <v>24.92125906553175</v>
      </c>
      <c r="K181" s="186">
        <f t="shared" si="68"/>
        <v>9.2432413591379401</v>
      </c>
      <c r="L181" s="186">
        <f t="shared" si="69"/>
        <v>2.1022697804833217</v>
      </c>
      <c r="M181" s="186">
        <f t="shared" si="70"/>
        <v>0.85646956392301532</v>
      </c>
      <c r="N181" s="215">
        <f t="shared" si="71"/>
        <v>148.51942041712132</v>
      </c>
      <c r="O181" s="319">
        <f t="shared" si="58"/>
        <v>-35.227758566764834</v>
      </c>
      <c r="P181" s="230">
        <f t="shared" si="73"/>
        <v>4.1764877877086519</v>
      </c>
      <c r="Q181" s="186">
        <f t="shared" si="74"/>
        <v>-11.162969065156098</v>
      </c>
      <c r="R181" s="186">
        <f t="shared" si="75"/>
        <v>-26.840986771549908</v>
      </c>
      <c r="S181" s="186">
        <f t="shared" si="76"/>
        <v>-33.981958350204529</v>
      </c>
      <c r="T181" s="331">
        <f t="shared" si="77"/>
        <v>-35.227758566764834</v>
      </c>
      <c r="U181" s="342">
        <v>19.75</v>
      </c>
      <c r="V181" s="188">
        <f t="shared" si="59"/>
        <v>7.1099999999999994</v>
      </c>
      <c r="W181" s="187">
        <f t="shared" si="60"/>
        <v>-12.64</v>
      </c>
      <c r="X181" s="186">
        <v>221.42418907957318</v>
      </c>
      <c r="Y181" s="99">
        <f t="shared" si="61"/>
        <v>-1.8861931052202015E-2</v>
      </c>
      <c r="Z181" s="99">
        <f t="shared" si="62"/>
        <v>5.0414406445650178E-2</v>
      </c>
      <c r="AA181" s="99">
        <f t="shared" si="63"/>
        <v>0.12121975870442983</v>
      </c>
      <c r="AB181" s="99">
        <f t="shared" si="64"/>
        <v>0.15346994604095598</v>
      </c>
      <c r="AC181" s="343">
        <f t="shared" si="65"/>
        <v>0.15909625191900348</v>
      </c>
    </row>
    <row r="182" spans="1:29" ht="15.75" x14ac:dyDescent="0.25">
      <c r="A182" s="179">
        <v>545</v>
      </c>
      <c r="B182" s="180" t="s">
        <v>186</v>
      </c>
      <c r="C182" s="179">
        <v>15</v>
      </c>
      <c r="D182" s="179">
        <v>24</v>
      </c>
      <c r="E182" s="185">
        <f>'Tasapainon muutos, pl. tasaus'!D174</f>
        <v>9558</v>
      </c>
      <c r="F182" s="230">
        <v>355.16049473786808</v>
      </c>
      <c r="G182" s="186">
        <v>281.21478135980198</v>
      </c>
      <c r="H182" s="215">
        <f t="shared" si="72"/>
        <v>-73.945713378066102</v>
      </c>
      <c r="I182" s="230">
        <f t="shared" si="66"/>
        <v>78.122201165774754</v>
      </c>
      <c r="J182" s="186">
        <f t="shared" si="67"/>
        <v>62.782744312910005</v>
      </c>
      <c r="K182" s="186">
        <f t="shared" si="68"/>
        <v>47.104726606516195</v>
      </c>
      <c r="L182" s="186">
        <f t="shared" si="69"/>
        <v>31.047983158549425</v>
      </c>
      <c r="M182" s="186">
        <f t="shared" si="70"/>
        <v>14.802182941989118</v>
      </c>
      <c r="N182" s="215">
        <f t="shared" si="71"/>
        <v>296.01696430179112</v>
      </c>
      <c r="O182" s="319">
        <f t="shared" si="58"/>
        <v>-59.143530436076958</v>
      </c>
      <c r="P182" s="230">
        <f t="shared" si="73"/>
        <v>4.1764877877086519</v>
      </c>
      <c r="Q182" s="186">
        <f t="shared" si="74"/>
        <v>-11.162969065156098</v>
      </c>
      <c r="R182" s="186">
        <f t="shared" si="75"/>
        <v>-26.840986771549908</v>
      </c>
      <c r="S182" s="186">
        <f t="shared" si="76"/>
        <v>-42.897730219516674</v>
      </c>
      <c r="T182" s="331">
        <f t="shared" si="77"/>
        <v>-59.143530436076986</v>
      </c>
      <c r="U182" s="342">
        <v>21</v>
      </c>
      <c r="V182" s="188">
        <f t="shared" si="59"/>
        <v>8.36</v>
      </c>
      <c r="W182" s="187">
        <f t="shared" si="60"/>
        <v>-12.64</v>
      </c>
      <c r="X182" s="186">
        <v>145.15656125418599</v>
      </c>
      <c r="Y182" s="99">
        <f t="shared" si="61"/>
        <v>-2.8772297660008196E-2</v>
      </c>
      <c r="Z182" s="99">
        <f t="shared" si="62"/>
        <v>7.6902958906614236E-2</v>
      </c>
      <c r="AA182" s="99">
        <f t="shared" si="63"/>
        <v>0.18491059955979686</v>
      </c>
      <c r="AB182" s="99">
        <f t="shared" si="64"/>
        <v>0.29552732476486382</v>
      </c>
      <c r="AC182" s="343">
        <f t="shared" si="65"/>
        <v>0.40744648347317763</v>
      </c>
    </row>
    <row r="183" spans="1:29" ht="15.75" x14ac:dyDescent="0.25">
      <c r="A183" s="179">
        <v>560</v>
      </c>
      <c r="B183" s="180" t="s">
        <v>187</v>
      </c>
      <c r="C183" s="179">
        <v>7</v>
      </c>
      <c r="D183" s="179">
        <v>23</v>
      </c>
      <c r="E183" s="185">
        <f>'Tasapainon muutos, pl. tasaus'!D175</f>
        <v>15882</v>
      </c>
      <c r="F183" s="230">
        <v>119.1669642511676</v>
      </c>
      <c r="G183" s="186">
        <v>108.56440781115239</v>
      </c>
      <c r="H183" s="215">
        <f t="shared" si="72"/>
        <v>-10.602556440015206</v>
      </c>
      <c r="I183" s="230">
        <f t="shared" si="66"/>
        <v>14.779044227723858</v>
      </c>
      <c r="J183" s="186">
        <f t="shared" si="67"/>
        <v>3.8370309348439005</v>
      </c>
      <c r="K183" s="186">
        <f t="shared" si="68"/>
        <v>3.1590132284500925</v>
      </c>
      <c r="L183" s="186">
        <f t="shared" si="69"/>
        <v>2.1022697804833217</v>
      </c>
      <c r="M183" s="186">
        <f t="shared" si="70"/>
        <v>0.85646956392301532</v>
      </c>
      <c r="N183" s="215">
        <f t="shared" si="71"/>
        <v>109.42087737507541</v>
      </c>
      <c r="O183" s="319">
        <f t="shared" si="58"/>
        <v>-9.7460868760921926</v>
      </c>
      <c r="P183" s="230">
        <f t="shared" si="73"/>
        <v>4.1764877877086519</v>
      </c>
      <c r="Q183" s="186">
        <f t="shared" si="74"/>
        <v>-6.7655255051713059</v>
      </c>
      <c r="R183" s="186">
        <f t="shared" si="75"/>
        <v>-7.4435432115651139</v>
      </c>
      <c r="S183" s="186">
        <f t="shared" si="76"/>
        <v>-8.5002866595318842</v>
      </c>
      <c r="T183" s="331">
        <f t="shared" si="77"/>
        <v>-9.7460868760921908</v>
      </c>
      <c r="U183" s="342">
        <v>21.25</v>
      </c>
      <c r="V183" s="188">
        <f t="shared" si="59"/>
        <v>8.61</v>
      </c>
      <c r="W183" s="187">
        <f t="shared" si="60"/>
        <v>-12.64</v>
      </c>
      <c r="X183" s="186">
        <v>164.10198876798827</v>
      </c>
      <c r="Y183" s="99">
        <f t="shared" si="61"/>
        <v>-2.5450561684620902E-2</v>
      </c>
      <c r="Z183" s="99">
        <f t="shared" si="62"/>
        <v>4.1227565588718026E-2</v>
      </c>
      <c r="AA183" s="99">
        <f t="shared" si="63"/>
        <v>4.5359250472515551E-2</v>
      </c>
      <c r="AB183" s="99">
        <f t="shared" si="64"/>
        <v>5.179880343528203E-2</v>
      </c>
      <c r="AC183" s="343">
        <f t="shared" si="65"/>
        <v>5.9390425120755035E-2</v>
      </c>
    </row>
    <row r="184" spans="1:29" ht="15.75" x14ac:dyDescent="0.25">
      <c r="A184" s="179">
        <v>561</v>
      </c>
      <c r="B184" s="180" t="s">
        <v>188</v>
      </c>
      <c r="C184" s="179">
        <v>2</v>
      </c>
      <c r="D184" s="179">
        <v>26</v>
      </c>
      <c r="E184" s="185">
        <f>'Tasapainon muutos, pl. tasaus'!D176</f>
        <v>1334</v>
      </c>
      <c r="F184" s="230">
        <v>298.95148054109342</v>
      </c>
      <c r="G184" s="186">
        <v>64.11959510272392</v>
      </c>
      <c r="H184" s="215">
        <f t="shared" si="72"/>
        <v>-234.83188543836951</v>
      </c>
      <c r="I184" s="230">
        <f t="shared" si="66"/>
        <v>239.00837322607816</v>
      </c>
      <c r="J184" s="186">
        <f t="shared" si="67"/>
        <v>223.66891637321342</v>
      </c>
      <c r="K184" s="186">
        <f t="shared" si="68"/>
        <v>207.99089866681959</v>
      </c>
      <c r="L184" s="186">
        <f t="shared" si="69"/>
        <v>191.93415521885282</v>
      </c>
      <c r="M184" s="186">
        <f t="shared" si="70"/>
        <v>175.68835500229252</v>
      </c>
      <c r="N184" s="215">
        <f t="shared" si="71"/>
        <v>239.80795010501646</v>
      </c>
      <c r="O184" s="319">
        <f t="shared" si="58"/>
        <v>-59.143530436076958</v>
      </c>
      <c r="P184" s="230">
        <f t="shared" si="73"/>
        <v>4.1764877877086519</v>
      </c>
      <c r="Q184" s="186">
        <f t="shared" si="74"/>
        <v>-11.162969065156091</v>
      </c>
      <c r="R184" s="186">
        <f t="shared" si="75"/>
        <v>-26.840986771549922</v>
      </c>
      <c r="S184" s="186">
        <f t="shared" si="76"/>
        <v>-42.897730219516689</v>
      </c>
      <c r="T184" s="331">
        <f t="shared" si="77"/>
        <v>-59.143530436076986</v>
      </c>
      <c r="U184" s="342">
        <v>21</v>
      </c>
      <c r="V184" s="188">
        <f t="shared" si="59"/>
        <v>8.36</v>
      </c>
      <c r="W184" s="187">
        <f t="shared" si="60"/>
        <v>-12.64</v>
      </c>
      <c r="X184" s="186">
        <v>142.55631358591268</v>
      </c>
      <c r="Y184" s="99">
        <f t="shared" si="61"/>
        <v>-2.9297108508573061E-2</v>
      </c>
      <c r="Z184" s="99">
        <f t="shared" si="62"/>
        <v>7.8305679940500431E-2</v>
      </c>
      <c r="AA184" s="99">
        <f t="shared" si="63"/>
        <v>0.18828339549741507</v>
      </c>
      <c r="AB184" s="99">
        <f t="shared" si="64"/>
        <v>0.30091778568378902</v>
      </c>
      <c r="AC184" s="343">
        <f t="shared" si="65"/>
        <v>0.4148783659478798</v>
      </c>
    </row>
    <row r="185" spans="1:29" ht="15.75" x14ac:dyDescent="0.25">
      <c r="A185" s="179">
        <v>562</v>
      </c>
      <c r="B185" s="180" t="s">
        <v>189</v>
      </c>
      <c r="C185" s="179">
        <v>6</v>
      </c>
      <c r="D185" s="179">
        <v>24</v>
      </c>
      <c r="E185" s="185">
        <f>'Tasapainon muutos, pl. tasaus'!D177</f>
        <v>9008</v>
      </c>
      <c r="F185" s="230">
        <v>-12.583108297515277</v>
      </c>
      <c r="G185" s="186">
        <v>31.010560517246898</v>
      </c>
      <c r="H185" s="215">
        <f t="shared" si="72"/>
        <v>43.593668814762175</v>
      </c>
      <c r="I185" s="230">
        <f t="shared" si="66"/>
        <v>-39.417181027053523</v>
      </c>
      <c r="J185" s="186">
        <f t="shared" si="67"/>
        <v>-24.756637879918273</v>
      </c>
      <c r="K185" s="186">
        <f t="shared" si="68"/>
        <v>-10.434655586312083</v>
      </c>
      <c r="L185" s="186">
        <f t="shared" si="69"/>
        <v>2.1022697804833217</v>
      </c>
      <c r="M185" s="186">
        <f t="shared" si="70"/>
        <v>0.85646956392301532</v>
      </c>
      <c r="N185" s="215">
        <f t="shared" si="71"/>
        <v>31.867030081169911</v>
      </c>
      <c r="O185" s="319">
        <f t="shared" si="58"/>
        <v>44.450138378685189</v>
      </c>
      <c r="P185" s="230">
        <f t="shared" si="73"/>
        <v>4.1764877877086519</v>
      </c>
      <c r="Q185" s="186">
        <f t="shared" si="74"/>
        <v>18.837030934843902</v>
      </c>
      <c r="R185" s="186">
        <f t="shared" si="75"/>
        <v>33.159013228450092</v>
      </c>
      <c r="S185" s="186">
        <f t="shared" si="76"/>
        <v>45.695938595245494</v>
      </c>
      <c r="T185" s="331">
        <f t="shared" si="77"/>
        <v>44.450138378685189</v>
      </c>
      <c r="U185" s="342">
        <v>22</v>
      </c>
      <c r="V185" s="188">
        <f t="shared" si="59"/>
        <v>9.36</v>
      </c>
      <c r="W185" s="187">
        <f t="shared" si="60"/>
        <v>-12.64</v>
      </c>
      <c r="X185" s="186">
        <v>160.32925480710384</v>
      </c>
      <c r="Y185" s="99">
        <f t="shared" si="61"/>
        <v>-2.6049443021072413E-2</v>
      </c>
      <c r="Z185" s="99">
        <f t="shared" si="62"/>
        <v>-0.11748966810522016</v>
      </c>
      <c r="AA185" s="99">
        <f t="shared" si="63"/>
        <v>-0.20681823331833318</v>
      </c>
      <c r="AB185" s="99">
        <f t="shared" si="64"/>
        <v>-0.28501310412889669</v>
      </c>
      <c r="AC185" s="343">
        <f t="shared" si="65"/>
        <v>-0.27724284274984168</v>
      </c>
    </row>
    <row r="186" spans="1:29" ht="15.75" x14ac:dyDescent="0.25">
      <c r="A186" s="179">
        <v>563</v>
      </c>
      <c r="B186" s="180" t="s">
        <v>190</v>
      </c>
      <c r="C186" s="179">
        <v>17</v>
      </c>
      <c r="D186" s="179">
        <v>24</v>
      </c>
      <c r="E186" s="185">
        <f>'Tasapainon muutos, pl. tasaus'!D178</f>
        <v>7155</v>
      </c>
      <c r="F186" s="230">
        <v>60.100068424164121</v>
      </c>
      <c r="G186" s="186">
        <v>121.61012034067777</v>
      </c>
      <c r="H186" s="215">
        <f t="shared" si="72"/>
        <v>61.510051916513646</v>
      </c>
      <c r="I186" s="230">
        <f t="shared" si="66"/>
        <v>-57.333564128804994</v>
      </c>
      <c r="J186" s="186">
        <f t="shared" si="67"/>
        <v>-42.673020981669744</v>
      </c>
      <c r="K186" s="186">
        <f t="shared" si="68"/>
        <v>-28.351038688063554</v>
      </c>
      <c r="L186" s="186">
        <f t="shared" si="69"/>
        <v>-14.407782136030324</v>
      </c>
      <c r="M186" s="186">
        <f t="shared" si="70"/>
        <v>-0.6535823525906308</v>
      </c>
      <c r="N186" s="215">
        <f t="shared" si="71"/>
        <v>120.95653798808713</v>
      </c>
      <c r="O186" s="319">
        <f t="shared" si="58"/>
        <v>60.856469563923014</v>
      </c>
      <c r="P186" s="230">
        <f t="shared" si="73"/>
        <v>4.1764877877086519</v>
      </c>
      <c r="Q186" s="186">
        <f t="shared" si="74"/>
        <v>18.837030934843902</v>
      </c>
      <c r="R186" s="186">
        <f t="shared" si="75"/>
        <v>33.159013228450092</v>
      </c>
      <c r="S186" s="186">
        <f t="shared" si="76"/>
        <v>47.102269780483326</v>
      </c>
      <c r="T186" s="331">
        <f t="shared" si="77"/>
        <v>60.856469563923014</v>
      </c>
      <c r="U186" s="342">
        <v>22</v>
      </c>
      <c r="V186" s="188">
        <f t="shared" si="59"/>
        <v>9.36</v>
      </c>
      <c r="W186" s="187">
        <f t="shared" si="60"/>
        <v>-12.64</v>
      </c>
      <c r="X186" s="186">
        <v>150.93666636107122</v>
      </c>
      <c r="Y186" s="99">
        <f t="shared" si="61"/>
        <v>-2.7670465291168175E-2</v>
      </c>
      <c r="Z186" s="99">
        <f t="shared" si="62"/>
        <v>-0.12480089423587699</v>
      </c>
      <c r="AA186" s="99">
        <f t="shared" si="63"/>
        <v>-0.21968825751807045</v>
      </c>
      <c r="AB186" s="99">
        <f t="shared" si="64"/>
        <v>-0.31206645089010454</v>
      </c>
      <c r="AC186" s="343">
        <f t="shared" si="65"/>
        <v>-0.40319208732450706</v>
      </c>
    </row>
    <row r="187" spans="1:29" ht="15.75" x14ac:dyDescent="0.25">
      <c r="A187" s="179">
        <v>564</v>
      </c>
      <c r="B187" s="180" t="s">
        <v>191</v>
      </c>
      <c r="C187" s="179">
        <v>17</v>
      </c>
      <c r="D187" s="179">
        <v>20</v>
      </c>
      <c r="E187" s="185">
        <f>'Tasapainon muutos, pl. tasaus'!D179</f>
        <v>207327</v>
      </c>
      <c r="F187" s="230">
        <v>-86.386622829880721</v>
      </c>
      <c r="G187" s="186">
        <v>-23.681730537644267</v>
      </c>
      <c r="H187" s="215">
        <f t="shared" si="72"/>
        <v>62.704892292236451</v>
      </c>
      <c r="I187" s="230">
        <f t="shared" si="66"/>
        <v>-58.528404504527799</v>
      </c>
      <c r="J187" s="186">
        <f t="shared" si="67"/>
        <v>-43.867861357392549</v>
      </c>
      <c r="K187" s="186">
        <f t="shared" si="68"/>
        <v>-29.545879063786359</v>
      </c>
      <c r="L187" s="186">
        <f t="shared" si="69"/>
        <v>-15.602622511753129</v>
      </c>
      <c r="M187" s="186">
        <f t="shared" si="70"/>
        <v>-1.8484227283134358</v>
      </c>
      <c r="N187" s="215">
        <f t="shared" si="71"/>
        <v>-25.530153265957704</v>
      </c>
      <c r="O187" s="319">
        <f t="shared" si="58"/>
        <v>60.856469563923014</v>
      </c>
      <c r="P187" s="230">
        <f t="shared" si="73"/>
        <v>4.1764877877086519</v>
      </c>
      <c r="Q187" s="186">
        <f t="shared" si="74"/>
        <v>18.837030934843902</v>
      </c>
      <c r="R187" s="186">
        <f t="shared" si="75"/>
        <v>33.159013228450092</v>
      </c>
      <c r="S187" s="186">
        <f t="shared" si="76"/>
        <v>47.102269780483326</v>
      </c>
      <c r="T187" s="331">
        <f t="shared" si="77"/>
        <v>60.856469563923014</v>
      </c>
      <c r="U187" s="342">
        <v>20.5</v>
      </c>
      <c r="V187" s="188">
        <f t="shared" si="59"/>
        <v>7.8599999999999994</v>
      </c>
      <c r="W187" s="187">
        <f t="shared" si="60"/>
        <v>-12.64</v>
      </c>
      <c r="X187" s="186">
        <v>186.14521348908872</v>
      </c>
      <c r="Y187" s="99">
        <f t="shared" si="61"/>
        <v>-2.2436718674764447E-2</v>
      </c>
      <c r="Z187" s="99">
        <f t="shared" si="62"/>
        <v>-0.10119535486174654</v>
      </c>
      <c r="AA187" s="99">
        <f t="shared" si="63"/>
        <v>-0.17813519137516676</v>
      </c>
      <c r="AB187" s="99">
        <f t="shared" si="64"/>
        <v>-0.25304045641358552</v>
      </c>
      <c r="AC187" s="343">
        <f t="shared" si="65"/>
        <v>-0.32693008014138508</v>
      </c>
    </row>
    <row r="188" spans="1:29" ht="15.75" x14ac:dyDescent="0.25">
      <c r="A188" s="179">
        <v>576</v>
      </c>
      <c r="B188" s="180" t="s">
        <v>192</v>
      </c>
      <c r="C188" s="179">
        <v>7</v>
      </c>
      <c r="D188" s="179">
        <v>25</v>
      </c>
      <c r="E188" s="185">
        <f>'Tasapainon muutos, pl. tasaus'!D180</f>
        <v>2861</v>
      </c>
      <c r="F188" s="230">
        <v>304.66738936360514</v>
      </c>
      <c r="G188" s="186">
        <v>49.91124246982654</v>
      </c>
      <c r="H188" s="215">
        <f t="shared" si="72"/>
        <v>-254.75614689377861</v>
      </c>
      <c r="I188" s="230">
        <f t="shared" si="66"/>
        <v>258.93263468148723</v>
      </c>
      <c r="J188" s="186">
        <f t="shared" si="67"/>
        <v>243.59317782862252</v>
      </c>
      <c r="K188" s="186">
        <f t="shared" si="68"/>
        <v>227.91516012222871</v>
      </c>
      <c r="L188" s="186">
        <f t="shared" si="69"/>
        <v>211.85841667426192</v>
      </c>
      <c r="M188" s="186">
        <f t="shared" si="70"/>
        <v>195.61261645770162</v>
      </c>
      <c r="N188" s="215">
        <f t="shared" si="71"/>
        <v>245.52385892752815</v>
      </c>
      <c r="O188" s="319">
        <f t="shared" si="58"/>
        <v>-59.143530436076986</v>
      </c>
      <c r="P188" s="230">
        <f t="shared" si="73"/>
        <v>4.1764877877086235</v>
      </c>
      <c r="Q188" s="186">
        <f t="shared" si="74"/>
        <v>-11.162969065156091</v>
      </c>
      <c r="R188" s="186">
        <f t="shared" si="75"/>
        <v>-26.840986771549893</v>
      </c>
      <c r="S188" s="186">
        <f t="shared" si="76"/>
        <v>-42.897730219516689</v>
      </c>
      <c r="T188" s="331">
        <f t="shared" si="77"/>
        <v>-59.143530436076986</v>
      </c>
      <c r="U188" s="342">
        <v>21</v>
      </c>
      <c r="V188" s="188">
        <f t="shared" si="59"/>
        <v>8.36</v>
      </c>
      <c r="W188" s="187">
        <f t="shared" si="60"/>
        <v>-12.64</v>
      </c>
      <c r="X188" s="186">
        <v>140.64469316855195</v>
      </c>
      <c r="Y188" s="99">
        <f t="shared" si="61"/>
        <v>-2.9695310172161427E-2</v>
      </c>
      <c r="Z188" s="99">
        <f t="shared" si="62"/>
        <v>7.9369998353070612E-2</v>
      </c>
      <c r="AA188" s="99">
        <f t="shared" si="63"/>
        <v>0.19084251361964305</v>
      </c>
      <c r="AB188" s="99">
        <f t="shared" si="64"/>
        <v>0.30500781261691134</v>
      </c>
      <c r="AC188" s="343">
        <f t="shared" si="65"/>
        <v>0.42051732705760869</v>
      </c>
    </row>
    <row r="189" spans="1:29" ht="15.75" x14ac:dyDescent="0.25">
      <c r="A189" s="179">
        <v>577</v>
      </c>
      <c r="B189" s="180" t="s">
        <v>193</v>
      </c>
      <c r="C189" s="179">
        <v>2</v>
      </c>
      <c r="D189" s="179">
        <v>23</v>
      </c>
      <c r="E189" s="185">
        <f>'Tasapainon muutos, pl. tasaus'!D181</f>
        <v>10922</v>
      </c>
      <c r="F189" s="230">
        <v>168.71876241138753</v>
      </c>
      <c r="G189" s="186">
        <v>237.74586892303034</v>
      </c>
      <c r="H189" s="215">
        <f t="shared" si="72"/>
        <v>69.027106511642813</v>
      </c>
      <c r="I189" s="230">
        <f t="shared" si="66"/>
        <v>-64.850618723934161</v>
      </c>
      <c r="J189" s="186">
        <f t="shared" si="67"/>
        <v>-50.190075576798911</v>
      </c>
      <c r="K189" s="186">
        <f t="shared" si="68"/>
        <v>-35.868093283192721</v>
      </c>
      <c r="L189" s="186">
        <f t="shared" si="69"/>
        <v>-21.924836731159491</v>
      </c>
      <c r="M189" s="186">
        <f t="shared" si="70"/>
        <v>-8.1706369477197978</v>
      </c>
      <c r="N189" s="215">
        <f t="shared" si="71"/>
        <v>229.57523197531054</v>
      </c>
      <c r="O189" s="319">
        <f t="shared" si="58"/>
        <v>60.856469563923014</v>
      </c>
      <c r="P189" s="230">
        <f t="shared" si="73"/>
        <v>4.1764877877086519</v>
      </c>
      <c r="Q189" s="186">
        <f t="shared" si="74"/>
        <v>18.837030934843902</v>
      </c>
      <c r="R189" s="186">
        <f t="shared" si="75"/>
        <v>33.159013228450092</v>
      </c>
      <c r="S189" s="186">
        <f t="shared" si="76"/>
        <v>47.102269780483326</v>
      </c>
      <c r="T189" s="331">
        <f t="shared" si="77"/>
        <v>60.856469563923014</v>
      </c>
      <c r="U189" s="342">
        <v>20.75</v>
      </c>
      <c r="V189" s="188">
        <f t="shared" si="59"/>
        <v>8.11</v>
      </c>
      <c r="W189" s="187">
        <f t="shared" si="60"/>
        <v>-12.64</v>
      </c>
      <c r="X189" s="186">
        <v>188.58985163914824</v>
      </c>
      <c r="Y189" s="99">
        <f t="shared" si="61"/>
        <v>-2.2145877688583324E-2</v>
      </c>
      <c r="Z189" s="99">
        <f t="shared" si="62"/>
        <v>-9.988358743124244E-2</v>
      </c>
      <c r="AA189" s="99">
        <f t="shared" si="63"/>
        <v>-0.1758260740980763</v>
      </c>
      <c r="AB189" s="99">
        <f t="shared" si="64"/>
        <v>-0.24976036287790179</v>
      </c>
      <c r="AC189" s="343">
        <f t="shared" si="65"/>
        <v>-0.32269217582485327</v>
      </c>
    </row>
    <row r="190" spans="1:29" ht="15.75" x14ac:dyDescent="0.25">
      <c r="A190" s="179">
        <v>578</v>
      </c>
      <c r="B190" s="180" t="s">
        <v>194</v>
      </c>
      <c r="C190" s="179">
        <v>18</v>
      </c>
      <c r="D190" s="179">
        <v>25</v>
      </c>
      <c r="E190" s="185">
        <f>'Tasapainon muutos, pl. tasaus'!D182</f>
        <v>3235</v>
      </c>
      <c r="F190" s="230">
        <v>-105.92720549618235</v>
      </c>
      <c r="G190" s="186">
        <v>-4.5789506328161202</v>
      </c>
      <c r="H190" s="215">
        <f t="shared" si="72"/>
        <v>101.34825486336624</v>
      </c>
      <c r="I190" s="230">
        <f t="shared" si="66"/>
        <v>-97.171767075657584</v>
      </c>
      <c r="J190" s="186">
        <f t="shared" si="67"/>
        <v>-82.511223928522341</v>
      </c>
      <c r="K190" s="186">
        <f t="shared" si="68"/>
        <v>-68.189241634916144</v>
      </c>
      <c r="L190" s="186">
        <f t="shared" si="69"/>
        <v>-54.245985082882918</v>
      </c>
      <c r="M190" s="186">
        <f t="shared" si="70"/>
        <v>-40.491785299443222</v>
      </c>
      <c r="N190" s="215">
        <f t="shared" si="71"/>
        <v>-45.070735932259339</v>
      </c>
      <c r="O190" s="319">
        <f t="shared" si="58"/>
        <v>60.856469563923014</v>
      </c>
      <c r="P190" s="230">
        <f t="shared" si="73"/>
        <v>4.1764877877086519</v>
      </c>
      <c r="Q190" s="186">
        <f t="shared" si="74"/>
        <v>18.837030934843895</v>
      </c>
      <c r="R190" s="186">
        <f t="shared" si="75"/>
        <v>33.159013228450092</v>
      </c>
      <c r="S190" s="186">
        <f t="shared" si="76"/>
        <v>47.102269780483319</v>
      </c>
      <c r="T190" s="331">
        <f t="shared" si="77"/>
        <v>60.856469563923014</v>
      </c>
      <c r="U190" s="342">
        <v>22</v>
      </c>
      <c r="V190" s="188">
        <f t="shared" si="59"/>
        <v>9.36</v>
      </c>
      <c r="W190" s="187">
        <f t="shared" si="60"/>
        <v>-12.64</v>
      </c>
      <c r="X190" s="186">
        <v>137.11909798253399</v>
      </c>
      <c r="Y190" s="99">
        <f t="shared" si="61"/>
        <v>-3.0458833591806782E-2</v>
      </c>
      <c r="Z190" s="99">
        <f t="shared" si="62"/>
        <v>-0.1373771503167511</v>
      </c>
      <c r="AA190" s="99">
        <f t="shared" si="63"/>
        <v>-0.24182636639480981</v>
      </c>
      <c r="AB190" s="99">
        <f t="shared" si="64"/>
        <v>-0.34351356210411427</v>
      </c>
      <c r="AC190" s="343">
        <f t="shared" si="65"/>
        <v>-0.44382198001094503</v>
      </c>
    </row>
    <row r="191" spans="1:29" ht="15.75" x14ac:dyDescent="0.25">
      <c r="A191" s="179">
        <v>580</v>
      </c>
      <c r="B191" s="180" t="s">
        <v>195</v>
      </c>
      <c r="C191" s="179">
        <v>9</v>
      </c>
      <c r="D191" s="179">
        <v>25</v>
      </c>
      <c r="E191" s="185">
        <f>'Tasapainon muutos, pl. tasaus'!D183</f>
        <v>4655</v>
      </c>
      <c r="F191" s="230">
        <v>-57.128382384074428</v>
      </c>
      <c r="G191" s="186">
        <v>-47.482732609605414</v>
      </c>
      <c r="H191" s="215">
        <f t="shared" si="72"/>
        <v>9.6456497744690139</v>
      </c>
      <c r="I191" s="230">
        <f t="shared" si="66"/>
        <v>-5.469161986760362</v>
      </c>
      <c r="J191" s="186">
        <f t="shared" si="67"/>
        <v>3.8370309348439005</v>
      </c>
      <c r="K191" s="186">
        <f t="shared" si="68"/>
        <v>3.1590132284500925</v>
      </c>
      <c r="L191" s="186">
        <f t="shared" si="69"/>
        <v>2.1022697804833217</v>
      </c>
      <c r="M191" s="186">
        <f t="shared" si="70"/>
        <v>0.85646956392301532</v>
      </c>
      <c r="N191" s="215">
        <f t="shared" si="71"/>
        <v>-46.6262630456824</v>
      </c>
      <c r="O191" s="319">
        <f t="shared" si="58"/>
        <v>10.502119338392028</v>
      </c>
      <c r="P191" s="230">
        <f t="shared" si="73"/>
        <v>4.1764877877086519</v>
      </c>
      <c r="Q191" s="186">
        <f t="shared" si="74"/>
        <v>13.482680709312914</v>
      </c>
      <c r="R191" s="186">
        <f t="shared" si="75"/>
        <v>12.804663002919106</v>
      </c>
      <c r="S191" s="186">
        <f t="shared" si="76"/>
        <v>11.747919554952336</v>
      </c>
      <c r="T191" s="331">
        <f t="shared" si="77"/>
        <v>10.502119338392029</v>
      </c>
      <c r="U191" s="342">
        <v>21.5</v>
      </c>
      <c r="V191" s="188">
        <f t="shared" si="59"/>
        <v>8.86</v>
      </c>
      <c r="W191" s="187">
        <f t="shared" si="60"/>
        <v>-12.64</v>
      </c>
      <c r="X191" s="186">
        <v>147.35312549867953</v>
      </c>
      <c r="Y191" s="99">
        <f t="shared" si="61"/>
        <v>-2.8343394641778933E-2</v>
      </c>
      <c r="Z191" s="99">
        <f t="shared" si="62"/>
        <v>-9.1499115907342846E-2</v>
      </c>
      <c r="AA191" s="99">
        <f t="shared" si="63"/>
        <v>-8.6897803895132533E-2</v>
      </c>
      <c r="AB191" s="99">
        <f t="shared" si="64"/>
        <v>-7.9726300444557668E-2</v>
      </c>
      <c r="AC191" s="343">
        <f t="shared" si="65"/>
        <v>-7.1271778612433584E-2</v>
      </c>
    </row>
    <row r="192" spans="1:29" ht="15.75" x14ac:dyDescent="0.25">
      <c r="A192" s="179">
        <v>581</v>
      </c>
      <c r="B192" s="180" t="s">
        <v>196</v>
      </c>
      <c r="C192" s="179">
        <v>6</v>
      </c>
      <c r="D192" s="179">
        <v>24</v>
      </c>
      <c r="E192" s="185">
        <f>'Tasapainon muutos, pl. tasaus'!D184</f>
        <v>6352</v>
      </c>
      <c r="F192" s="230">
        <v>37.611701855038341</v>
      </c>
      <c r="G192" s="186">
        <v>-44.336800018890813</v>
      </c>
      <c r="H192" s="215">
        <f t="shared" si="72"/>
        <v>-81.94850187392916</v>
      </c>
      <c r="I192" s="230">
        <f t="shared" si="66"/>
        <v>86.124989661637812</v>
      </c>
      <c r="J192" s="186">
        <f t="shared" si="67"/>
        <v>70.785532808773056</v>
      </c>
      <c r="K192" s="186">
        <f t="shared" si="68"/>
        <v>55.107515102379253</v>
      </c>
      <c r="L192" s="186">
        <f t="shared" si="69"/>
        <v>39.050771654412479</v>
      </c>
      <c r="M192" s="186">
        <f t="shared" si="70"/>
        <v>22.804971437852174</v>
      </c>
      <c r="N192" s="215">
        <f t="shared" si="71"/>
        <v>-21.531828581038639</v>
      </c>
      <c r="O192" s="319">
        <f t="shared" si="58"/>
        <v>-59.143530436076979</v>
      </c>
      <c r="P192" s="230">
        <f t="shared" si="73"/>
        <v>4.1764877877086519</v>
      </c>
      <c r="Q192" s="186">
        <f t="shared" si="74"/>
        <v>-11.162969065156105</v>
      </c>
      <c r="R192" s="186">
        <f t="shared" si="75"/>
        <v>-26.840986771549908</v>
      </c>
      <c r="S192" s="186">
        <f t="shared" si="76"/>
        <v>-42.897730219516681</v>
      </c>
      <c r="T192" s="331">
        <f t="shared" si="77"/>
        <v>-59.143530436076986</v>
      </c>
      <c r="U192" s="342">
        <v>22</v>
      </c>
      <c r="V192" s="188">
        <f t="shared" si="59"/>
        <v>9.36</v>
      </c>
      <c r="W192" s="187">
        <f t="shared" si="60"/>
        <v>-12.64</v>
      </c>
      <c r="X192" s="186">
        <v>147.12323679226125</v>
      </c>
      <c r="Y192" s="99">
        <f t="shared" si="61"/>
        <v>-2.8387682862129206E-2</v>
      </c>
      <c r="Z192" s="99">
        <f t="shared" si="62"/>
        <v>7.5874955639524663E-2</v>
      </c>
      <c r="AA192" s="99">
        <f t="shared" si="63"/>
        <v>0.18243879999356943</v>
      </c>
      <c r="AB192" s="99">
        <f t="shared" si="64"/>
        <v>0.29157685186119503</v>
      </c>
      <c r="AC192" s="343">
        <f t="shared" si="65"/>
        <v>0.4019999269020158</v>
      </c>
    </row>
    <row r="193" spans="1:29" ht="15.75" x14ac:dyDescent="0.25">
      <c r="A193" s="179">
        <v>583</v>
      </c>
      <c r="B193" s="180" t="s">
        <v>197</v>
      </c>
      <c r="C193" s="179">
        <v>19</v>
      </c>
      <c r="D193" s="179">
        <v>26</v>
      </c>
      <c r="E193" s="185">
        <f>'Tasapainon muutos, pl. tasaus'!D185</f>
        <v>931</v>
      </c>
      <c r="F193" s="230">
        <v>146.60781841784933</v>
      </c>
      <c r="G193" s="186">
        <v>7.6260025926823625</v>
      </c>
      <c r="H193" s="215">
        <f t="shared" si="72"/>
        <v>-138.98181582516696</v>
      </c>
      <c r="I193" s="230">
        <f t="shared" si="66"/>
        <v>143.15830361287561</v>
      </c>
      <c r="J193" s="186">
        <f t="shared" si="67"/>
        <v>127.81884676001086</v>
      </c>
      <c r="K193" s="186">
        <f t="shared" si="68"/>
        <v>112.14082905361705</v>
      </c>
      <c r="L193" s="186">
        <f t="shared" si="69"/>
        <v>96.084085605650287</v>
      </c>
      <c r="M193" s="186">
        <f t="shared" si="70"/>
        <v>79.838285389089975</v>
      </c>
      <c r="N193" s="215">
        <f t="shared" si="71"/>
        <v>87.464287981772344</v>
      </c>
      <c r="O193" s="319">
        <f t="shared" si="58"/>
        <v>-59.143530436076986</v>
      </c>
      <c r="P193" s="230">
        <f t="shared" si="73"/>
        <v>4.1764877877086519</v>
      </c>
      <c r="Q193" s="186">
        <f t="shared" si="74"/>
        <v>-11.162969065156105</v>
      </c>
      <c r="R193" s="186">
        <f t="shared" si="75"/>
        <v>-26.840986771549908</v>
      </c>
      <c r="S193" s="186">
        <f t="shared" si="76"/>
        <v>-42.897730219516674</v>
      </c>
      <c r="T193" s="331">
        <f t="shared" si="77"/>
        <v>-59.143530436076986</v>
      </c>
      <c r="U193" s="342">
        <v>22</v>
      </c>
      <c r="V193" s="188">
        <f t="shared" si="59"/>
        <v>9.36</v>
      </c>
      <c r="W193" s="187">
        <f t="shared" si="60"/>
        <v>-12.64</v>
      </c>
      <c r="X193" s="186">
        <v>146.90427406538558</v>
      </c>
      <c r="Y193" s="99">
        <f t="shared" si="61"/>
        <v>-2.842999507182303E-2</v>
      </c>
      <c r="Z193" s="99">
        <f t="shared" si="62"/>
        <v>7.5988048245536968E-2</v>
      </c>
      <c r="AA193" s="99">
        <f t="shared" si="63"/>
        <v>0.18271072739247368</v>
      </c>
      <c r="AB193" s="99">
        <f t="shared" si="64"/>
        <v>0.29201145094269576</v>
      </c>
      <c r="AC193" s="343">
        <f t="shared" si="65"/>
        <v>0.40259911300982848</v>
      </c>
    </row>
    <row r="194" spans="1:29" ht="15.75" x14ac:dyDescent="0.25">
      <c r="A194" s="179">
        <v>584</v>
      </c>
      <c r="B194" s="180" t="s">
        <v>198</v>
      </c>
      <c r="C194" s="179">
        <v>16</v>
      </c>
      <c r="D194" s="179">
        <v>25</v>
      </c>
      <c r="E194" s="185">
        <f>'Tasapainon muutos, pl. tasaus'!D186</f>
        <v>2706</v>
      </c>
      <c r="F194" s="230">
        <v>11.79486487920383</v>
      </c>
      <c r="G194" s="186">
        <v>164.08192714713982</v>
      </c>
      <c r="H194" s="215">
        <f t="shared" si="72"/>
        <v>152.28706226793599</v>
      </c>
      <c r="I194" s="230">
        <f t="shared" si="66"/>
        <v>-148.11057448022734</v>
      </c>
      <c r="J194" s="186">
        <f t="shared" si="67"/>
        <v>-133.45003133309208</v>
      </c>
      <c r="K194" s="186">
        <f t="shared" si="68"/>
        <v>-119.1280490394859</v>
      </c>
      <c r="L194" s="186">
        <f t="shared" si="69"/>
        <v>-105.18479248745267</v>
      </c>
      <c r="M194" s="186">
        <f t="shared" si="70"/>
        <v>-91.43059270401298</v>
      </c>
      <c r="N194" s="215">
        <f t="shared" si="71"/>
        <v>72.651334443126842</v>
      </c>
      <c r="O194" s="319">
        <f t="shared" si="58"/>
        <v>60.856469563923014</v>
      </c>
      <c r="P194" s="230">
        <f t="shared" si="73"/>
        <v>4.1764877877086519</v>
      </c>
      <c r="Q194" s="186">
        <f t="shared" si="74"/>
        <v>18.837030934843909</v>
      </c>
      <c r="R194" s="186">
        <f t="shared" si="75"/>
        <v>33.159013228450092</v>
      </c>
      <c r="S194" s="186">
        <f t="shared" si="76"/>
        <v>47.102269780483326</v>
      </c>
      <c r="T194" s="331">
        <f t="shared" si="77"/>
        <v>60.856469563923014</v>
      </c>
      <c r="U194" s="342">
        <v>21.5</v>
      </c>
      <c r="V194" s="188">
        <f t="shared" si="59"/>
        <v>8.86</v>
      </c>
      <c r="W194" s="187">
        <f t="shared" si="60"/>
        <v>-12.64</v>
      </c>
      <c r="X194" s="186">
        <v>116.25477911419709</v>
      </c>
      <c r="Y194" s="99">
        <f t="shared" si="61"/>
        <v>-3.5925299755686493E-2</v>
      </c>
      <c r="Z194" s="99">
        <f t="shared" si="62"/>
        <v>-0.16203231452825084</v>
      </c>
      <c r="AA194" s="99">
        <f t="shared" si="63"/>
        <v>-0.28522709759637482</v>
      </c>
      <c r="AB194" s="99">
        <f t="shared" si="64"/>
        <v>-0.40516415875010831</v>
      </c>
      <c r="AC194" s="343">
        <f t="shared" si="65"/>
        <v>-0.52347499197554448</v>
      </c>
    </row>
    <row r="195" spans="1:29" ht="15.75" x14ac:dyDescent="0.25">
      <c r="A195" s="179">
        <v>588</v>
      </c>
      <c r="B195" s="180" t="s">
        <v>199</v>
      </c>
      <c r="C195" s="179">
        <v>10</v>
      </c>
      <c r="D195" s="179">
        <v>26</v>
      </c>
      <c r="E195" s="185">
        <f>'Tasapainon muutos, pl. tasaus'!D187</f>
        <v>1654</v>
      </c>
      <c r="F195" s="230">
        <v>-617.14722007900104</v>
      </c>
      <c r="G195" s="186">
        <v>-469.01736127871465</v>
      </c>
      <c r="H195" s="215">
        <f t="shared" si="72"/>
        <v>148.1298588002864</v>
      </c>
      <c r="I195" s="230">
        <f t="shared" si="66"/>
        <v>-143.95337101257775</v>
      </c>
      <c r="J195" s="186">
        <f t="shared" si="67"/>
        <v>-129.29282786544249</v>
      </c>
      <c r="K195" s="186">
        <f t="shared" si="68"/>
        <v>-114.97084557183631</v>
      </c>
      <c r="L195" s="186">
        <f t="shared" si="69"/>
        <v>-101.02758901980307</v>
      </c>
      <c r="M195" s="186">
        <f t="shared" si="70"/>
        <v>-87.273389236363386</v>
      </c>
      <c r="N195" s="215">
        <f t="shared" si="71"/>
        <v>-556.290750515078</v>
      </c>
      <c r="O195" s="319">
        <f t="shared" si="58"/>
        <v>60.856469563923042</v>
      </c>
      <c r="P195" s="230">
        <f t="shared" si="73"/>
        <v>4.1764877877086519</v>
      </c>
      <c r="Q195" s="186">
        <f t="shared" si="74"/>
        <v>18.837030934843909</v>
      </c>
      <c r="R195" s="186">
        <f t="shared" si="75"/>
        <v>33.159013228450092</v>
      </c>
      <c r="S195" s="186">
        <f t="shared" si="76"/>
        <v>47.102269780483326</v>
      </c>
      <c r="T195" s="331">
        <f t="shared" si="77"/>
        <v>60.856469563923014</v>
      </c>
      <c r="U195" s="342">
        <v>21.5</v>
      </c>
      <c r="V195" s="188">
        <f t="shared" si="59"/>
        <v>8.86</v>
      </c>
      <c r="W195" s="187">
        <f t="shared" si="60"/>
        <v>-12.64</v>
      </c>
      <c r="X195" s="186">
        <v>130.94825729537732</v>
      </c>
      <c r="Y195" s="99">
        <f t="shared" si="61"/>
        <v>-3.1894183809470893E-2</v>
      </c>
      <c r="Z195" s="99">
        <f t="shared" si="62"/>
        <v>-0.14385094787747807</v>
      </c>
      <c r="AA195" s="99">
        <f t="shared" si="63"/>
        <v>-0.25322225673957599</v>
      </c>
      <c r="AB195" s="99">
        <f t="shared" si="64"/>
        <v>-0.35970138704660798</v>
      </c>
      <c r="AC195" s="343">
        <f t="shared" si="65"/>
        <v>-0.46473676565737193</v>
      </c>
    </row>
    <row r="196" spans="1:29" ht="15.75" x14ac:dyDescent="0.25">
      <c r="A196" s="179">
        <v>592</v>
      </c>
      <c r="B196" s="180" t="s">
        <v>200</v>
      </c>
      <c r="C196" s="179">
        <v>13</v>
      </c>
      <c r="D196" s="179">
        <v>25</v>
      </c>
      <c r="E196" s="185">
        <f>'Tasapainon muutos, pl. tasaus'!D188</f>
        <v>3772</v>
      </c>
      <c r="F196" s="230">
        <v>-148.80032786305634</v>
      </c>
      <c r="G196" s="186">
        <v>-251.92499603039693</v>
      </c>
      <c r="H196" s="215">
        <f t="shared" si="72"/>
        <v>-103.12466816734059</v>
      </c>
      <c r="I196" s="230">
        <f t="shared" si="66"/>
        <v>107.30115595504924</v>
      </c>
      <c r="J196" s="186">
        <f t="shared" si="67"/>
        <v>91.961699102184483</v>
      </c>
      <c r="K196" s="186">
        <f t="shared" si="68"/>
        <v>76.28368139579068</v>
      </c>
      <c r="L196" s="186">
        <f t="shared" si="69"/>
        <v>60.226937947823906</v>
      </c>
      <c r="M196" s="186">
        <f t="shared" si="70"/>
        <v>43.981137731263601</v>
      </c>
      <c r="N196" s="215">
        <f t="shared" si="71"/>
        <v>-207.94385829913332</v>
      </c>
      <c r="O196" s="319">
        <f t="shared" si="58"/>
        <v>-59.143530436076986</v>
      </c>
      <c r="P196" s="230">
        <f t="shared" si="73"/>
        <v>4.1764877877086519</v>
      </c>
      <c r="Q196" s="186">
        <f t="shared" si="74"/>
        <v>-11.162969065156105</v>
      </c>
      <c r="R196" s="186">
        <f t="shared" si="75"/>
        <v>-26.840986771549908</v>
      </c>
      <c r="S196" s="186">
        <f t="shared" si="76"/>
        <v>-42.897730219516681</v>
      </c>
      <c r="T196" s="331">
        <f t="shared" si="77"/>
        <v>-59.143530436076986</v>
      </c>
      <c r="U196" s="342">
        <v>21.75</v>
      </c>
      <c r="V196" s="188">
        <f t="shared" si="59"/>
        <v>9.11</v>
      </c>
      <c r="W196" s="187">
        <f t="shared" si="60"/>
        <v>-12.64</v>
      </c>
      <c r="X196" s="186">
        <v>148.29350663978175</v>
      </c>
      <c r="Y196" s="99">
        <f t="shared" si="61"/>
        <v>-2.8163659234613125E-2</v>
      </c>
      <c r="Z196" s="99">
        <f t="shared" si="62"/>
        <v>7.5276182471508746E-2</v>
      </c>
      <c r="AA196" s="99">
        <f t="shared" si="63"/>
        <v>0.18099906988341086</v>
      </c>
      <c r="AB196" s="99">
        <f t="shared" si="64"/>
        <v>0.28927585024824531</v>
      </c>
      <c r="AC196" s="343">
        <f t="shared" si="65"/>
        <v>0.39882751292503948</v>
      </c>
    </row>
    <row r="197" spans="1:29" ht="15.75" x14ac:dyDescent="0.25">
      <c r="A197" s="179">
        <v>593</v>
      </c>
      <c r="B197" s="180" t="s">
        <v>201</v>
      </c>
      <c r="C197" s="179">
        <v>10</v>
      </c>
      <c r="D197" s="179">
        <v>23</v>
      </c>
      <c r="E197" s="185">
        <f>'Tasapainon muutos, pl. tasaus'!D189</f>
        <v>17375</v>
      </c>
      <c r="F197" s="230">
        <v>61.814471252091494</v>
      </c>
      <c r="G197" s="186">
        <v>141.17978642833663</v>
      </c>
      <c r="H197" s="215">
        <f t="shared" si="72"/>
        <v>79.365315176245133</v>
      </c>
      <c r="I197" s="230">
        <f t="shared" si="66"/>
        <v>-75.188827388536481</v>
      </c>
      <c r="J197" s="186">
        <f t="shared" si="67"/>
        <v>-60.528284241401231</v>
      </c>
      <c r="K197" s="186">
        <f t="shared" si="68"/>
        <v>-46.206301947795041</v>
      </c>
      <c r="L197" s="186">
        <f t="shared" si="69"/>
        <v>-32.263045395761814</v>
      </c>
      <c r="M197" s="186">
        <f t="shared" si="70"/>
        <v>-18.508845612322119</v>
      </c>
      <c r="N197" s="215">
        <f t="shared" si="71"/>
        <v>122.67094081601451</v>
      </c>
      <c r="O197" s="319">
        <f t="shared" si="58"/>
        <v>60.856469563923014</v>
      </c>
      <c r="P197" s="230">
        <f t="shared" si="73"/>
        <v>4.1764877877086519</v>
      </c>
      <c r="Q197" s="186">
        <f t="shared" si="74"/>
        <v>18.837030934843902</v>
      </c>
      <c r="R197" s="186">
        <f t="shared" si="75"/>
        <v>33.159013228450092</v>
      </c>
      <c r="S197" s="186">
        <f t="shared" si="76"/>
        <v>47.102269780483319</v>
      </c>
      <c r="T197" s="331">
        <f t="shared" si="77"/>
        <v>60.856469563923014</v>
      </c>
      <c r="U197" s="342">
        <v>22</v>
      </c>
      <c r="V197" s="188">
        <f t="shared" si="59"/>
        <v>9.36</v>
      </c>
      <c r="W197" s="187">
        <f t="shared" si="60"/>
        <v>-12.64</v>
      </c>
      <c r="X197" s="186">
        <v>161.14569975003968</v>
      </c>
      <c r="Y197" s="99">
        <f t="shared" si="61"/>
        <v>-2.5917463476760407E-2</v>
      </c>
      <c r="Z197" s="99">
        <f t="shared" si="62"/>
        <v>-0.11689440651573617</v>
      </c>
      <c r="AA197" s="99">
        <f t="shared" si="63"/>
        <v>-0.20577038841175735</v>
      </c>
      <c r="AB197" s="99">
        <f t="shared" si="64"/>
        <v>-0.29229616336983089</v>
      </c>
      <c r="AC197" s="343">
        <f t="shared" si="65"/>
        <v>-0.37764873439576863</v>
      </c>
    </row>
    <row r="198" spans="1:29" ht="15.75" x14ac:dyDescent="0.25">
      <c r="A198" s="179">
        <v>595</v>
      </c>
      <c r="B198" s="180" t="s">
        <v>202</v>
      </c>
      <c r="C198" s="179">
        <v>11</v>
      </c>
      <c r="D198" s="179">
        <v>25</v>
      </c>
      <c r="E198" s="185">
        <f>'Tasapainon muutos, pl. tasaus'!D190</f>
        <v>4321</v>
      </c>
      <c r="F198" s="230">
        <v>185.84901096430423</v>
      </c>
      <c r="G198" s="186">
        <v>169.72246655133515</v>
      </c>
      <c r="H198" s="215">
        <f t="shared" si="72"/>
        <v>-16.126544412969082</v>
      </c>
      <c r="I198" s="230">
        <f t="shared" si="66"/>
        <v>20.303032200677734</v>
      </c>
      <c r="J198" s="186">
        <f t="shared" si="67"/>
        <v>4.9635753478129825</v>
      </c>
      <c r="K198" s="186">
        <f t="shared" si="68"/>
        <v>3.1590132284500925</v>
      </c>
      <c r="L198" s="186">
        <f t="shared" si="69"/>
        <v>2.1022697804833217</v>
      </c>
      <c r="M198" s="186">
        <f t="shared" si="70"/>
        <v>0.85646956392301532</v>
      </c>
      <c r="N198" s="215">
        <f t="shared" si="71"/>
        <v>170.57893611525816</v>
      </c>
      <c r="O198" s="319">
        <f t="shared" si="58"/>
        <v>-15.270074849046068</v>
      </c>
      <c r="P198" s="230">
        <f t="shared" si="73"/>
        <v>4.1764877877086519</v>
      </c>
      <c r="Q198" s="186">
        <f t="shared" si="74"/>
        <v>-11.1629690651561</v>
      </c>
      <c r="R198" s="186">
        <f t="shared" si="75"/>
        <v>-12.96753118451899</v>
      </c>
      <c r="S198" s="186">
        <f t="shared" si="76"/>
        <v>-14.02427463248576</v>
      </c>
      <c r="T198" s="331">
        <f t="shared" si="77"/>
        <v>-15.270074849046066</v>
      </c>
      <c r="U198" s="342">
        <v>21.750000000000004</v>
      </c>
      <c r="V198" s="188">
        <f t="shared" si="59"/>
        <v>9.110000000000003</v>
      </c>
      <c r="W198" s="187">
        <f t="shared" si="60"/>
        <v>-12.64</v>
      </c>
      <c r="X198" s="186">
        <v>119.89242743110057</v>
      </c>
      <c r="Y198" s="99">
        <f t="shared" si="61"/>
        <v>-3.4835292580165531E-2</v>
      </c>
      <c r="Z198" s="99">
        <f t="shared" si="62"/>
        <v>9.3108207952259547E-2</v>
      </c>
      <c r="AA198" s="99">
        <f t="shared" si="63"/>
        <v>0.10815971836062067</v>
      </c>
      <c r="AB198" s="99">
        <f t="shared" si="64"/>
        <v>0.11697381505220744</v>
      </c>
      <c r="AC198" s="343">
        <f t="shared" si="65"/>
        <v>0.12736479839664125</v>
      </c>
    </row>
    <row r="199" spans="1:29" ht="15.75" x14ac:dyDescent="0.25">
      <c r="A199" s="179">
        <v>598</v>
      </c>
      <c r="B199" s="180" t="s">
        <v>203</v>
      </c>
      <c r="C199" s="179">
        <v>15</v>
      </c>
      <c r="D199" s="179">
        <v>23</v>
      </c>
      <c r="E199" s="185">
        <f>'Tasapainon muutos, pl. tasaus'!D191</f>
        <v>19066</v>
      </c>
      <c r="F199" s="230">
        <v>215.42607029288973</v>
      </c>
      <c r="G199" s="186">
        <v>297.73841740902276</v>
      </c>
      <c r="H199" s="215">
        <f t="shared" si="72"/>
        <v>82.312347116133026</v>
      </c>
      <c r="I199" s="230">
        <f t="shared" si="66"/>
        <v>-78.135859328424374</v>
      </c>
      <c r="J199" s="186">
        <f t="shared" si="67"/>
        <v>-63.475316181289124</v>
      </c>
      <c r="K199" s="186">
        <f t="shared" si="68"/>
        <v>-49.153333887682933</v>
      </c>
      <c r="L199" s="186">
        <f t="shared" si="69"/>
        <v>-35.210077335649707</v>
      </c>
      <c r="M199" s="186">
        <f t="shared" si="70"/>
        <v>-21.455877552210012</v>
      </c>
      <c r="N199" s="215">
        <f t="shared" si="71"/>
        <v>276.28253985681272</v>
      </c>
      <c r="O199" s="319">
        <f t="shared" si="58"/>
        <v>60.856469563922985</v>
      </c>
      <c r="P199" s="230">
        <f t="shared" si="73"/>
        <v>4.1764877877086519</v>
      </c>
      <c r="Q199" s="186">
        <f t="shared" si="74"/>
        <v>18.837030934843902</v>
      </c>
      <c r="R199" s="186">
        <f t="shared" si="75"/>
        <v>33.159013228450092</v>
      </c>
      <c r="S199" s="186">
        <f t="shared" si="76"/>
        <v>47.102269780483319</v>
      </c>
      <c r="T199" s="331">
        <f t="shared" si="77"/>
        <v>60.856469563923014</v>
      </c>
      <c r="U199" s="342">
        <v>21.25</v>
      </c>
      <c r="V199" s="188">
        <f t="shared" si="59"/>
        <v>8.61</v>
      </c>
      <c r="W199" s="187">
        <f t="shared" si="60"/>
        <v>-12.64</v>
      </c>
      <c r="X199" s="186">
        <v>183.78199314511176</v>
      </c>
      <c r="Y199" s="99">
        <f t="shared" si="61"/>
        <v>-2.2725228496194152E-2</v>
      </c>
      <c r="Z199" s="99">
        <f t="shared" si="62"/>
        <v>-0.10249660814142134</v>
      </c>
      <c r="AA199" s="99">
        <f t="shared" si="63"/>
        <v>-0.18042580048779963</v>
      </c>
      <c r="AB199" s="99">
        <f t="shared" si="64"/>
        <v>-0.25629425916222387</v>
      </c>
      <c r="AC199" s="343">
        <f t="shared" si="65"/>
        <v>-0.33113401657294889</v>
      </c>
    </row>
    <row r="200" spans="1:29" ht="15.75" x14ac:dyDescent="0.25">
      <c r="A200" s="179">
        <v>599</v>
      </c>
      <c r="B200" s="180" t="s">
        <v>204</v>
      </c>
      <c r="C200" s="179">
        <v>15</v>
      </c>
      <c r="D200" s="179">
        <v>23</v>
      </c>
      <c r="E200" s="185">
        <f>'Tasapainon muutos, pl. tasaus'!D192</f>
        <v>11174</v>
      </c>
      <c r="F200" s="230">
        <v>161.96131823154431</v>
      </c>
      <c r="G200" s="186">
        <v>370.65300299352123</v>
      </c>
      <c r="H200" s="215">
        <f t="shared" si="72"/>
        <v>208.69168476197692</v>
      </c>
      <c r="I200" s="230">
        <f t="shared" si="66"/>
        <v>-204.51519697426826</v>
      </c>
      <c r="J200" s="186">
        <f t="shared" si="67"/>
        <v>-189.85465382713301</v>
      </c>
      <c r="K200" s="186">
        <f t="shared" si="68"/>
        <v>-175.53267153352681</v>
      </c>
      <c r="L200" s="186">
        <f t="shared" si="69"/>
        <v>-161.5894149814936</v>
      </c>
      <c r="M200" s="186">
        <f t="shared" si="70"/>
        <v>-147.8352151980539</v>
      </c>
      <c r="N200" s="215">
        <f t="shared" si="71"/>
        <v>222.81778779546732</v>
      </c>
      <c r="O200" s="319">
        <f t="shared" si="58"/>
        <v>60.856469563923014</v>
      </c>
      <c r="P200" s="230">
        <f t="shared" si="73"/>
        <v>4.1764877877086519</v>
      </c>
      <c r="Q200" s="186">
        <f t="shared" si="74"/>
        <v>18.837030934843909</v>
      </c>
      <c r="R200" s="186">
        <f t="shared" si="75"/>
        <v>33.159013228450107</v>
      </c>
      <c r="S200" s="186">
        <f t="shared" si="76"/>
        <v>47.102269780483311</v>
      </c>
      <c r="T200" s="331">
        <f t="shared" si="77"/>
        <v>60.856469563923014</v>
      </c>
      <c r="U200" s="342">
        <v>21</v>
      </c>
      <c r="V200" s="188">
        <f t="shared" si="59"/>
        <v>8.36</v>
      </c>
      <c r="W200" s="187">
        <f t="shared" si="60"/>
        <v>-12.64</v>
      </c>
      <c r="X200" s="186">
        <v>147.4246948044088</v>
      </c>
      <c r="Y200" s="99">
        <f t="shared" si="61"/>
        <v>-2.8329634958713525E-2</v>
      </c>
      <c r="Z200" s="99">
        <f t="shared" si="62"/>
        <v>-0.12777391847298963</v>
      </c>
      <c r="AA200" s="99">
        <f t="shared" si="63"/>
        <v>-0.22492170170298004</v>
      </c>
      <c r="AB200" s="99">
        <f t="shared" si="64"/>
        <v>-0.31950054122869176</v>
      </c>
      <c r="AC200" s="343">
        <f t="shared" si="65"/>
        <v>-0.41279698523142594</v>
      </c>
    </row>
    <row r="201" spans="1:29" ht="15.75" x14ac:dyDescent="0.25">
      <c r="A201" s="179">
        <v>601</v>
      </c>
      <c r="B201" s="180" t="s">
        <v>205</v>
      </c>
      <c r="C201" s="179">
        <v>13</v>
      </c>
      <c r="D201" s="179">
        <v>25</v>
      </c>
      <c r="E201" s="185">
        <f>'Tasapainon muutos, pl. tasaus'!D193</f>
        <v>3931</v>
      </c>
      <c r="F201" s="230">
        <v>173.20823635736252</v>
      </c>
      <c r="G201" s="186">
        <v>-18.426635657667191</v>
      </c>
      <c r="H201" s="215">
        <f t="shared" si="72"/>
        <v>-191.63487201502971</v>
      </c>
      <c r="I201" s="230">
        <f t="shared" si="66"/>
        <v>195.81135980273837</v>
      </c>
      <c r="J201" s="186">
        <f t="shared" si="67"/>
        <v>180.47190294987362</v>
      </c>
      <c r="K201" s="186">
        <f t="shared" si="68"/>
        <v>164.79388524347979</v>
      </c>
      <c r="L201" s="186">
        <f t="shared" si="69"/>
        <v>148.73714179551303</v>
      </c>
      <c r="M201" s="186">
        <f t="shared" si="70"/>
        <v>132.49134157895273</v>
      </c>
      <c r="N201" s="215">
        <f t="shared" si="71"/>
        <v>114.06470592128554</v>
      </c>
      <c r="O201" s="319">
        <f t="shared" si="58"/>
        <v>-59.143530436076986</v>
      </c>
      <c r="P201" s="230">
        <f t="shared" si="73"/>
        <v>4.1764877877086519</v>
      </c>
      <c r="Q201" s="186">
        <f t="shared" si="74"/>
        <v>-11.162969065156091</v>
      </c>
      <c r="R201" s="186">
        <f t="shared" si="75"/>
        <v>-26.840986771549922</v>
      </c>
      <c r="S201" s="186">
        <f t="shared" si="76"/>
        <v>-42.897730219516689</v>
      </c>
      <c r="T201" s="331">
        <f t="shared" si="77"/>
        <v>-59.143530436076986</v>
      </c>
      <c r="U201" s="342">
        <v>21.000000000000004</v>
      </c>
      <c r="V201" s="188">
        <f t="shared" si="59"/>
        <v>8.360000000000003</v>
      </c>
      <c r="W201" s="187">
        <f t="shared" si="60"/>
        <v>-12.64</v>
      </c>
      <c r="X201" s="186">
        <v>125.54533419095127</v>
      </c>
      <c r="Y201" s="99">
        <f t="shared" si="61"/>
        <v>-3.3266770243777596E-2</v>
      </c>
      <c r="Z201" s="99">
        <f t="shared" si="62"/>
        <v>8.891584173233788E-2</v>
      </c>
      <c r="AA201" s="99">
        <f t="shared" si="63"/>
        <v>0.21379517561939387</v>
      </c>
      <c r="AB201" s="99">
        <f t="shared" si="64"/>
        <v>0.34169115480046697</v>
      </c>
      <c r="AC201" s="343">
        <f t="shared" si="65"/>
        <v>0.4710930184479909</v>
      </c>
    </row>
    <row r="202" spans="1:29" ht="15.75" x14ac:dyDescent="0.25">
      <c r="A202" s="179">
        <v>604</v>
      </c>
      <c r="B202" s="180" t="s">
        <v>206</v>
      </c>
      <c r="C202" s="179">
        <v>6</v>
      </c>
      <c r="D202" s="179">
        <v>23</v>
      </c>
      <c r="E202" s="185">
        <f>'Tasapainon muutos, pl. tasaus'!D194</f>
        <v>19803</v>
      </c>
      <c r="F202" s="230">
        <v>2.6868349187125378</v>
      </c>
      <c r="G202" s="186">
        <v>-110.60916448807261</v>
      </c>
      <c r="H202" s="215">
        <f t="shared" si="72"/>
        <v>-113.29599940678514</v>
      </c>
      <c r="I202" s="230">
        <f t="shared" si="66"/>
        <v>117.47248719449379</v>
      </c>
      <c r="J202" s="186">
        <f t="shared" si="67"/>
        <v>102.13303034162904</v>
      </c>
      <c r="K202" s="186">
        <f t="shared" si="68"/>
        <v>86.455012635235235</v>
      </c>
      <c r="L202" s="186">
        <f t="shared" si="69"/>
        <v>70.398269187268468</v>
      </c>
      <c r="M202" s="186">
        <f t="shared" si="70"/>
        <v>54.152468970708156</v>
      </c>
      <c r="N202" s="215">
        <f t="shared" si="71"/>
        <v>-56.456695517364452</v>
      </c>
      <c r="O202" s="319">
        <f t="shared" si="58"/>
        <v>-59.143530436076986</v>
      </c>
      <c r="P202" s="230">
        <f t="shared" si="73"/>
        <v>4.1764877877086519</v>
      </c>
      <c r="Q202" s="186">
        <f t="shared" si="74"/>
        <v>-11.162969065156105</v>
      </c>
      <c r="R202" s="186">
        <f t="shared" si="75"/>
        <v>-26.840986771549908</v>
      </c>
      <c r="S202" s="186">
        <f t="shared" si="76"/>
        <v>-42.897730219516674</v>
      </c>
      <c r="T202" s="331">
        <f t="shared" si="77"/>
        <v>-59.143530436076986</v>
      </c>
      <c r="U202" s="342">
        <v>20.5</v>
      </c>
      <c r="V202" s="188">
        <f t="shared" si="59"/>
        <v>7.8599999999999994</v>
      </c>
      <c r="W202" s="187">
        <f t="shared" si="60"/>
        <v>-12.64</v>
      </c>
      <c r="X202" s="186">
        <v>224.89956853393556</v>
      </c>
      <c r="Y202" s="99">
        <f t="shared" si="61"/>
        <v>-1.8570457093066647E-2</v>
      </c>
      <c r="Z202" s="99">
        <f t="shared" si="62"/>
        <v>4.9635351183306968E-2</v>
      </c>
      <c r="AA202" s="99">
        <f t="shared" si="63"/>
        <v>0.1193465463118477</v>
      </c>
      <c r="AB202" s="99">
        <f t="shared" si="64"/>
        <v>0.19074171862203348</v>
      </c>
      <c r="AC202" s="343">
        <f t="shared" si="65"/>
        <v>0.26297751846132467</v>
      </c>
    </row>
    <row r="203" spans="1:29" ht="15.75" x14ac:dyDescent="0.25">
      <c r="A203" s="179">
        <v>607</v>
      </c>
      <c r="B203" s="180" t="s">
        <v>207</v>
      </c>
      <c r="C203" s="179">
        <v>12</v>
      </c>
      <c r="D203" s="179">
        <v>25</v>
      </c>
      <c r="E203" s="185">
        <f>'Tasapainon muutos, pl. tasaus'!D195</f>
        <v>4201</v>
      </c>
      <c r="F203" s="230">
        <v>-169.57325080744044</v>
      </c>
      <c r="G203" s="186">
        <v>-248.03509508797461</v>
      </c>
      <c r="H203" s="215">
        <f t="shared" si="72"/>
        <v>-78.461844280534166</v>
      </c>
      <c r="I203" s="230">
        <f t="shared" si="66"/>
        <v>82.638332068242818</v>
      </c>
      <c r="J203" s="186">
        <f t="shared" si="67"/>
        <v>67.298875215378061</v>
      </c>
      <c r="K203" s="186">
        <f t="shared" si="68"/>
        <v>51.620857508984258</v>
      </c>
      <c r="L203" s="186">
        <f t="shared" si="69"/>
        <v>35.564114061017484</v>
      </c>
      <c r="M203" s="186">
        <f t="shared" si="70"/>
        <v>19.31831384445718</v>
      </c>
      <c r="N203" s="215">
        <f t="shared" si="71"/>
        <v>-228.71678124351743</v>
      </c>
      <c r="O203" s="319">
        <f t="shared" si="58"/>
        <v>-59.143530436076986</v>
      </c>
      <c r="P203" s="230">
        <f t="shared" si="73"/>
        <v>4.1764877877086519</v>
      </c>
      <c r="Q203" s="186">
        <f t="shared" si="74"/>
        <v>-11.162969065156105</v>
      </c>
      <c r="R203" s="186">
        <f t="shared" si="75"/>
        <v>-26.840986771549908</v>
      </c>
      <c r="S203" s="186">
        <f t="shared" si="76"/>
        <v>-42.897730219516681</v>
      </c>
      <c r="T203" s="331">
        <f t="shared" si="77"/>
        <v>-59.143530436076986</v>
      </c>
      <c r="U203" s="342">
        <v>20.25</v>
      </c>
      <c r="V203" s="188">
        <f t="shared" si="59"/>
        <v>7.6099999999999994</v>
      </c>
      <c r="W203" s="187">
        <f t="shared" si="60"/>
        <v>-12.64</v>
      </c>
      <c r="X203" s="186">
        <v>118.00566716443133</v>
      </c>
      <c r="Y203" s="99">
        <f t="shared" si="61"/>
        <v>-3.5392264524796546E-2</v>
      </c>
      <c r="Z203" s="99">
        <f t="shared" si="62"/>
        <v>9.4596889568035858E-2</v>
      </c>
      <c r="AA203" s="99">
        <f t="shared" si="63"/>
        <v>0.22745506564654364</v>
      </c>
      <c r="AB203" s="99">
        <f t="shared" si="64"/>
        <v>0.3635226277712762</v>
      </c>
      <c r="AC203" s="343">
        <f t="shared" si="65"/>
        <v>0.50119228895731993</v>
      </c>
    </row>
    <row r="204" spans="1:29" ht="15.75" x14ac:dyDescent="0.25">
      <c r="A204" s="179">
        <v>608</v>
      </c>
      <c r="B204" s="180" t="s">
        <v>208</v>
      </c>
      <c r="C204" s="179">
        <v>4</v>
      </c>
      <c r="D204" s="179">
        <v>25</v>
      </c>
      <c r="E204" s="185">
        <f>'Tasapainon muutos, pl. tasaus'!D196</f>
        <v>2063</v>
      </c>
      <c r="F204" s="230">
        <v>-210.71122503380678</v>
      </c>
      <c r="G204" s="186">
        <v>-261.69662995695148</v>
      </c>
      <c r="H204" s="215">
        <f t="shared" si="72"/>
        <v>-50.985404923144699</v>
      </c>
      <c r="I204" s="230">
        <f t="shared" si="66"/>
        <v>55.161892710853351</v>
      </c>
      <c r="J204" s="186">
        <f t="shared" si="67"/>
        <v>39.822435857988602</v>
      </c>
      <c r="K204" s="186">
        <f t="shared" si="68"/>
        <v>24.144418151594792</v>
      </c>
      <c r="L204" s="186">
        <f t="shared" si="69"/>
        <v>8.0876747036280214</v>
      </c>
      <c r="M204" s="186">
        <f t="shared" si="70"/>
        <v>0.85646956392301532</v>
      </c>
      <c r="N204" s="215">
        <f t="shared" si="71"/>
        <v>-260.84016039302844</v>
      </c>
      <c r="O204" s="319">
        <f t="shared" si="58"/>
        <v>-50.128935359221657</v>
      </c>
      <c r="P204" s="230">
        <f t="shared" si="73"/>
        <v>4.1764877877086519</v>
      </c>
      <c r="Q204" s="186">
        <f t="shared" si="74"/>
        <v>-11.162969065156098</v>
      </c>
      <c r="R204" s="186">
        <f t="shared" si="75"/>
        <v>-26.840986771549908</v>
      </c>
      <c r="S204" s="186">
        <f t="shared" si="76"/>
        <v>-42.897730219516674</v>
      </c>
      <c r="T204" s="331">
        <f t="shared" si="77"/>
        <v>-50.128935359221686</v>
      </c>
      <c r="U204" s="342">
        <v>21.5</v>
      </c>
      <c r="V204" s="188">
        <f t="shared" si="59"/>
        <v>8.86</v>
      </c>
      <c r="W204" s="187">
        <f t="shared" si="60"/>
        <v>-12.64</v>
      </c>
      <c r="X204" s="186">
        <v>138.98271916304779</v>
      </c>
      <c r="Y204" s="99">
        <f t="shared" si="61"/>
        <v>-3.0050410675941653E-2</v>
      </c>
      <c r="Z204" s="99">
        <f t="shared" si="62"/>
        <v>8.0319115443843375E-2</v>
      </c>
      <c r="AA204" s="99">
        <f t="shared" si="63"/>
        <v>0.19312463400619873</v>
      </c>
      <c r="AB204" s="99">
        <f t="shared" si="64"/>
        <v>0.30865513696843949</v>
      </c>
      <c r="AC204" s="343">
        <f t="shared" si="65"/>
        <v>0.36068466397187732</v>
      </c>
    </row>
    <row r="205" spans="1:29" ht="15.75" x14ac:dyDescent="0.25">
      <c r="A205" s="179">
        <v>609</v>
      </c>
      <c r="B205" s="180" t="s">
        <v>209</v>
      </c>
      <c r="C205" s="179">
        <v>4</v>
      </c>
      <c r="D205" s="179">
        <v>21</v>
      </c>
      <c r="E205" s="185">
        <f>'Tasapainon muutos, pl. tasaus'!D197</f>
        <v>83684</v>
      </c>
      <c r="F205" s="230">
        <v>-5.4286365057219115</v>
      </c>
      <c r="G205" s="186">
        <v>17.610448641537378</v>
      </c>
      <c r="H205" s="215">
        <f t="shared" si="72"/>
        <v>23.039085147259289</v>
      </c>
      <c r="I205" s="230">
        <f t="shared" si="66"/>
        <v>-18.862597359550637</v>
      </c>
      <c r="J205" s="186">
        <f t="shared" si="67"/>
        <v>-4.2020542124153888</v>
      </c>
      <c r="K205" s="186">
        <f t="shared" si="68"/>
        <v>3.1590132284500925</v>
      </c>
      <c r="L205" s="186">
        <f t="shared" si="69"/>
        <v>2.1022697804833217</v>
      </c>
      <c r="M205" s="186">
        <f t="shared" si="70"/>
        <v>0.85646956392301532</v>
      </c>
      <c r="N205" s="215">
        <f t="shared" si="71"/>
        <v>18.466918205460392</v>
      </c>
      <c r="O205" s="319">
        <f t="shared" si="58"/>
        <v>23.895554711182303</v>
      </c>
      <c r="P205" s="230">
        <f t="shared" si="73"/>
        <v>4.1764877877086519</v>
      </c>
      <c r="Q205" s="186">
        <f t="shared" si="74"/>
        <v>18.837030934843902</v>
      </c>
      <c r="R205" s="186">
        <f t="shared" si="75"/>
        <v>26.198098375709382</v>
      </c>
      <c r="S205" s="186">
        <f t="shared" si="76"/>
        <v>25.141354927742611</v>
      </c>
      <c r="T205" s="331">
        <f t="shared" si="77"/>
        <v>23.895554711182303</v>
      </c>
      <c r="U205" s="342">
        <v>21.000000000000004</v>
      </c>
      <c r="V205" s="188">
        <f t="shared" si="59"/>
        <v>8.360000000000003</v>
      </c>
      <c r="W205" s="187">
        <f t="shared" si="60"/>
        <v>-12.64</v>
      </c>
      <c r="X205" s="186">
        <v>174.57912563943145</v>
      </c>
      <c r="Y205" s="99">
        <f t="shared" si="61"/>
        <v>-2.3923179660863911E-2</v>
      </c>
      <c r="Z205" s="99">
        <f t="shared" si="62"/>
        <v>-0.10789967509488581</v>
      </c>
      <c r="AA205" s="99">
        <f t="shared" si="63"/>
        <v>-0.15006432343932033</v>
      </c>
      <c r="AB205" s="99">
        <f t="shared" si="64"/>
        <v>-0.14401123178763384</v>
      </c>
      <c r="AC205" s="343">
        <f t="shared" si="65"/>
        <v>-0.13687521130410057</v>
      </c>
    </row>
    <row r="206" spans="1:29" ht="15.75" x14ac:dyDescent="0.25">
      <c r="A206" s="179">
        <v>611</v>
      </c>
      <c r="B206" s="180" t="s">
        <v>210</v>
      </c>
      <c r="C206" s="179">
        <v>35</v>
      </c>
      <c r="D206" s="179">
        <v>24</v>
      </c>
      <c r="E206" s="185">
        <f>'Tasapainon muutos, pl. tasaus'!D198</f>
        <v>5070</v>
      </c>
      <c r="F206" s="230">
        <v>-6.2499096886837151</v>
      </c>
      <c r="G206" s="186">
        <v>-9.5666466727834454</v>
      </c>
      <c r="H206" s="215">
        <f t="shared" si="72"/>
        <v>-3.3167369840997303</v>
      </c>
      <c r="I206" s="230">
        <f t="shared" si="66"/>
        <v>7.4932247718083822</v>
      </c>
      <c r="J206" s="186">
        <f t="shared" si="67"/>
        <v>3.8370309348439005</v>
      </c>
      <c r="K206" s="186">
        <f t="shared" si="68"/>
        <v>3.1590132284500925</v>
      </c>
      <c r="L206" s="186">
        <f t="shared" si="69"/>
        <v>2.1022697804833217</v>
      </c>
      <c r="M206" s="186">
        <f t="shared" si="70"/>
        <v>0.85646956392301532</v>
      </c>
      <c r="N206" s="215">
        <f t="shared" si="71"/>
        <v>-8.7101771088604298</v>
      </c>
      <c r="O206" s="319">
        <f t="shared" si="58"/>
        <v>-2.4602674201767147</v>
      </c>
      <c r="P206" s="230">
        <f t="shared" si="73"/>
        <v>4.1764877877086519</v>
      </c>
      <c r="Q206" s="186">
        <f t="shared" si="74"/>
        <v>0.52029395074417017</v>
      </c>
      <c r="R206" s="186">
        <f t="shared" si="75"/>
        <v>-0.15772375564963781</v>
      </c>
      <c r="S206" s="186">
        <f t="shared" si="76"/>
        <v>-1.2144672036164086</v>
      </c>
      <c r="T206" s="331">
        <f t="shared" si="77"/>
        <v>-2.4602674201767147</v>
      </c>
      <c r="U206" s="342">
        <v>20.500000000000004</v>
      </c>
      <c r="V206" s="188">
        <f t="shared" si="59"/>
        <v>7.860000000000003</v>
      </c>
      <c r="W206" s="187">
        <f t="shared" si="60"/>
        <v>-12.64</v>
      </c>
      <c r="X206" s="186">
        <v>194.1482756286367</v>
      </c>
      <c r="Y206" s="99">
        <f t="shared" si="61"/>
        <v>-2.1511845903269117E-2</v>
      </c>
      <c r="Z206" s="99">
        <f t="shared" si="62"/>
        <v>-2.6798793296489484E-3</v>
      </c>
      <c r="AA206" s="99">
        <f t="shared" si="63"/>
        <v>8.1238813550592098E-4</v>
      </c>
      <c r="AB206" s="99">
        <f t="shared" si="64"/>
        <v>6.2553592077192561E-3</v>
      </c>
      <c r="AC206" s="343">
        <f t="shared" si="65"/>
        <v>1.2672105442145001E-2</v>
      </c>
    </row>
    <row r="207" spans="1:29" ht="15.75" x14ac:dyDescent="0.25">
      <c r="A207" s="179">
        <v>614</v>
      </c>
      <c r="B207" s="180" t="s">
        <v>211</v>
      </c>
      <c r="C207" s="179">
        <v>19</v>
      </c>
      <c r="D207" s="179">
        <v>25</v>
      </c>
      <c r="E207" s="185">
        <f>'Tasapainon muutos, pl. tasaus'!D199</f>
        <v>3117</v>
      </c>
      <c r="F207" s="230">
        <v>-89.542160401207425</v>
      </c>
      <c r="G207" s="186">
        <v>16.872527116058674</v>
      </c>
      <c r="H207" s="215">
        <f t="shared" si="72"/>
        <v>106.4146875172661</v>
      </c>
      <c r="I207" s="230">
        <f t="shared" si="66"/>
        <v>-102.23819972955745</v>
      </c>
      <c r="J207" s="186">
        <f t="shared" si="67"/>
        <v>-87.577656582422208</v>
      </c>
      <c r="K207" s="186">
        <f t="shared" si="68"/>
        <v>-73.25567428881601</v>
      </c>
      <c r="L207" s="186">
        <f t="shared" si="69"/>
        <v>-59.312417736782784</v>
      </c>
      <c r="M207" s="186">
        <f t="shared" si="70"/>
        <v>-45.558217953343089</v>
      </c>
      <c r="N207" s="215">
        <f t="shared" si="71"/>
        <v>-28.685690837284415</v>
      </c>
      <c r="O207" s="319">
        <f t="shared" si="58"/>
        <v>60.856469563923014</v>
      </c>
      <c r="P207" s="230">
        <f t="shared" si="73"/>
        <v>4.1764877877086519</v>
      </c>
      <c r="Q207" s="186">
        <f t="shared" si="74"/>
        <v>18.837030934843895</v>
      </c>
      <c r="R207" s="186">
        <f t="shared" si="75"/>
        <v>33.159013228450092</v>
      </c>
      <c r="S207" s="186">
        <f t="shared" si="76"/>
        <v>47.102269780483319</v>
      </c>
      <c r="T207" s="331">
        <f t="shared" si="77"/>
        <v>60.856469563923014</v>
      </c>
      <c r="U207" s="342">
        <v>21.75</v>
      </c>
      <c r="V207" s="188">
        <f t="shared" si="59"/>
        <v>9.11</v>
      </c>
      <c r="W207" s="187">
        <f t="shared" si="60"/>
        <v>-12.64</v>
      </c>
      <c r="X207" s="186">
        <v>130.16609884695308</v>
      </c>
      <c r="Y207" s="99">
        <f t="shared" si="61"/>
        <v>-3.208583359803454E-2</v>
      </c>
      <c r="Z207" s="99">
        <f t="shared" si="62"/>
        <v>-0.14471533757028496</v>
      </c>
      <c r="AA207" s="99">
        <f t="shared" si="63"/>
        <v>-0.25474385052776188</v>
      </c>
      <c r="AB207" s="99">
        <f t="shared" si="64"/>
        <v>-0.3618628060434177</v>
      </c>
      <c r="AC207" s="343">
        <f t="shared" si="65"/>
        <v>-0.46752933446578082</v>
      </c>
    </row>
    <row r="208" spans="1:29" ht="15.75" x14ac:dyDescent="0.25">
      <c r="A208" s="179">
        <v>615</v>
      </c>
      <c r="B208" s="180" t="s">
        <v>212</v>
      </c>
      <c r="C208" s="179">
        <v>17</v>
      </c>
      <c r="D208" s="179">
        <v>24</v>
      </c>
      <c r="E208" s="185">
        <f>'Tasapainon muutos, pl. tasaus'!D200</f>
        <v>7779</v>
      </c>
      <c r="F208" s="230">
        <v>343.80157823237801</v>
      </c>
      <c r="G208" s="186">
        <v>281.23426038357582</v>
      </c>
      <c r="H208" s="215">
        <f t="shared" si="72"/>
        <v>-62.56731784880219</v>
      </c>
      <c r="I208" s="230">
        <f t="shared" si="66"/>
        <v>66.743805636510842</v>
      </c>
      <c r="J208" s="186">
        <f t="shared" si="67"/>
        <v>51.404348783646093</v>
      </c>
      <c r="K208" s="186">
        <f t="shared" si="68"/>
        <v>35.726331077252283</v>
      </c>
      <c r="L208" s="186">
        <f t="shared" si="69"/>
        <v>19.669587629285513</v>
      </c>
      <c r="M208" s="186">
        <f t="shared" si="70"/>
        <v>3.4237874127252059</v>
      </c>
      <c r="N208" s="215">
        <f t="shared" si="71"/>
        <v>284.65804779630105</v>
      </c>
      <c r="O208" s="319">
        <f t="shared" ref="O208:O271" si="78">N208-F208</f>
        <v>-59.143530436076958</v>
      </c>
      <c r="P208" s="230">
        <f t="shared" si="73"/>
        <v>4.1764877877086519</v>
      </c>
      <c r="Q208" s="186">
        <f t="shared" si="74"/>
        <v>-11.162969065156098</v>
      </c>
      <c r="R208" s="186">
        <f t="shared" si="75"/>
        <v>-26.840986771549908</v>
      </c>
      <c r="S208" s="186">
        <f t="shared" si="76"/>
        <v>-42.897730219516674</v>
      </c>
      <c r="T208" s="331">
        <f t="shared" si="77"/>
        <v>-59.143530436076986</v>
      </c>
      <c r="U208" s="342">
        <v>21</v>
      </c>
      <c r="V208" s="188">
        <f t="shared" ref="V208:V271" si="79">U208-$E$8</f>
        <v>8.36</v>
      </c>
      <c r="W208" s="187">
        <f t="shared" ref="W208:W271" si="80">V208-U208</f>
        <v>-12.64</v>
      </c>
      <c r="X208" s="186">
        <v>123.71852665376508</v>
      </c>
      <c r="Y208" s="99">
        <f t="shared" ref="Y208:Y271" si="81">-P208/$X208</f>
        <v>-3.375798193424049E-2</v>
      </c>
      <c r="Z208" s="99">
        <f t="shared" ref="Z208:Z271" si="82">-Q208/$X208</f>
        <v>9.0228758514045715E-2</v>
      </c>
      <c r="AA208" s="99">
        <f t="shared" ref="AA208:AA271" si="83">-R208/$X208</f>
        <v>0.2169520402281081</v>
      </c>
      <c r="AB208" s="99">
        <f t="shared" ref="AB208:AB271" si="84">-S208/$X208</f>
        <v>0.34673651052739224</v>
      </c>
      <c r="AC208" s="343">
        <f t="shared" ref="AC208:AC271" si="85">-T208/$X208</f>
        <v>0.47804910093695407</v>
      </c>
    </row>
    <row r="209" spans="1:29" ht="15.75" x14ac:dyDescent="0.25">
      <c r="A209" s="179">
        <v>616</v>
      </c>
      <c r="B209" s="180" t="s">
        <v>213</v>
      </c>
      <c r="C209" s="179">
        <v>34</v>
      </c>
      <c r="D209" s="179">
        <v>26</v>
      </c>
      <c r="E209" s="185">
        <f>'Tasapainon muutos, pl. tasaus'!D201</f>
        <v>1833</v>
      </c>
      <c r="F209" s="230">
        <v>-238.06760934871494</v>
      </c>
      <c r="G209" s="186">
        <v>-204.43244030559512</v>
      </c>
      <c r="H209" s="215">
        <f t="shared" si="72"/>
        <v>33.635169043119816</v>
      </c>
      <c r="I209" s="230">
        <f t="shared" ref="I209:I272" si="86">H209*(-1)+$H$16</f>
        <v>-29.458681255411165</v>
      </c>
      <c r="J209" s="186">
        <f t="shared" ref="J209:J272" si="87">IF($H209&lt;-15,-$H209-15,IF($H209&gt;15,15-$H209,0))-$J$16</f>
        <v>-14.798138108275916</v>
      </c>
      <c r="K209" s="186">
        <f t="shared" ref="K209:K272" si="88">IF($H209&lt;-30,-$H209-30,IF($H209&gt;30,30-$H209,0))-$K$16</f>
        <v>-0.47615581466972401</v>
      </c>
      <c r="L209" s="186">
        <f t="shared" ref="L209:L272" si="89">IF($H209&lt;-45,-$H209-45,IF($H209&gt;45,45-$H209,0))-$L$16</f>
        <v>2.1022697804833217</v>
      </c>
      <c r="M209" s="186">
        <f t="shared" ref="M209:M272" si="90">IF($H209&lt;-60,-$H209-60,IF($H209&gt;60,60-$H209,0))-$M$16</f>
        <v>0.85646956392301532</v>
      </c>
      <c r="N209" s="215">
        <f t="shared" ref="N209:N272" si="91">G209+M209</f>
        <v>-203.57597074167211</v>
      </c>
      <c r="O209" s="319">
        <f t="shared" si="78"/>
        <v>34.49163860704283</v>
      </c>
      <c r="P209" s="230">
        <f t="shared" si="73"/>
        <v>4.1764877877086519</v>
      </c>
      <c r="Q209" s="186">
        <f t="shared" si="74"/>
        <v>18.837030934843902</v>
      </c>
      <c r="R209" s="186">
        <f t="shared" si="75"/>
        <v>33.159013228450092</v>
      </c>
      <c r="S209" s="186">
        <f t="shared" si="76"/>
        <v>35.737438823603135</v>
      </c>
      <c r="T209" s="331">
        <f t="shared" si="77"/>
        <v>34.49163860704283</v>
      </c>
      <c r="U209" s="342">
        <v>21.5</v>
      </c>
      <c r="V209" s="188">
        <f t="shared" si="79"/>
        <v>8.86</v>
      </c>
      <c r="W209" s="187">
        <f t="shared" si="80"/>
        <v>-12.64</v>
      </c>
      <c r="X209" s="186">
        <v>167.22375619755886</v>
      </c>
      <c r="Y209" s="99">
        <f t="shared" si="81"/>
        <v>-2.4975445371377327E-2</v>
      </c>
      <c r="Z209" s="99">
        <f t="shared" si="82"/>
        <v>-0.11264566329074532</v>
      </c>
      <c r="AA209" s="99">
        <f t="shared" si="83"/>
        <v>-0.19829128338246327</v>
      </c>
      <c r="AB209" s="99">
        <f t="shared" si="84"/>
        <v>-0.21371029832258268</v>
      </c>
      <c r="AC209" s="343">
        <f t="shared" si="85"/>
        <v>-0.20626039859010381</v>
      </c>
    </row>
    <row r="210" spans="1:29" ht="15.75" x14ac:dyDescent="0.25">
      <c r="A210" s="179">
        <v>619</v>
      </c>
      <c r="B210" s="180" t="s">
        <v>214</v>
      </c>
      <c r="C210" s="179">
        <v>6</v>
      </c>
      <c r="D210" s="179">
        <v>25</v>
      </c>
      <c r="E210" s="185">
        <f>'Tasapainon muutos, pl. tasaus'!D202</f>
        <v>2785</v>
      </c>
      <c r="F210" s="230">
        <v>-26.491566927157194</v>
      </c>
      <c r="G210" s="186">
        <v>-207.86993487805958</v>
      </c>
      <c r="H210" s="215">
        <f t="shared" ref="H210:H273" si="92">G210-F210</f>
        <v>-181.37836795090237</v>
      </c>
      <c r="I210" s="230">
        <f t="shared" si="86"/>
        <v>185.55485573861102</v>
      </c>
      <c r="J210" s="186">
        <f t="shared" si="87"/>
        <v>170.21539888574628</v>
      </c>
      <c r="K210" s="186">
        <f t="shared" si="88"/>
        <v>154.53738117935245</v>
      </c>
      <c r="L210" s="186">
        <f t="shared" si="89"/>
        <v>138.48063773138568</v>
      </c>
      <c r="M210" s="186">
        <f t="shared" si="90"/>
        <v>122.23483751482539</v>
      </c>
      <c r="N210" s="215">
        <f t="shared" si="91"/>
        <v>-85.635097363234195</v>
      </c>
      <c r="O210" s="319">
        <f t="shared" si="78"/>
        <v>-59.143530436077</v>
      </c>
      <c r="P210" s="230">
        <f t="shared" ref="P210:P273" si="93">$H210+I210</f>
        <v>4.1764877877086519</v>
      </c>
      <c r="Q210" s="186">
        <f t="shared" ref="Q210:Q273" si="94">$H210+J210</f>
        <v>-11.162969065156091</v>
      </c>
      <c r="R210" s="186">
        <f t="shared" ref="R210:R273" si="95">$H210+K210</f>
        <v>-26.840986771549922</v>
      </c>
      <c r="S210" s="186">
        <f t="shared" ref="S210:S273" si="96">$H210+L210</f>
        <v>-42.897730219516689</v>
      </c>
      <c r="T210" s="331">
        <f t="shared" ref="T210:T273" si="97">$H210+M210</f>
        <v>-59.143530436076986</v>
      </c>
      <c r="U210" s="342">
        <v>22</v>
      </c>
      <c r="V210" s="188">
        <f t="shared" si="79"/>
        <v>9.36</v>
      </c>
      <c r="W210" s="187">
        <f t="shared" si="80"/>
        <v>-12.64</v>
      </c>
      <c r="X210" s="186">
        <v>133.66333747168935</v>
      </c>
      <c r="Y210" s="99">
        <f t="shared" si="81"/>
        <v>-3.1246322789098811E-2</v>
      </c>
      <c r="Z210" s="99">
        <f t="shared" si="82"/>
        <v>8.3515564374714732E-2</v>
      </c>
      <c r="AA210" s="99">
        <f t="shared" si="83"/>
        <v>0.20081038884155497</v>
      </c>
      <c r="AB210" s="99">
        <f t="shared" si="84"/>
        <v>0.32093864354241991</v>
      </c>
      <c r="AC210" s="343">
        <f t="shared" si="85"/>
        <v>0.44248132326191481</v>
      </c>
    </row>
    <row r="211" spans="1:29" ht="15.75" x14ac:dyDescent="0.25">
      <c r="A211" s="179">
        <v>620</v>
      </c>
      <c r="B211" s="180" t="s">
        <v>215</v>
      </c>
      <c r="C211" s="179">
        <v>18</v>
      </c>
      <c r="D211" s="179">
        <v>25</v>
      </c>
      <c r="E211" s="185">
        <f>'Tasapainon muutos, pl. tasaus'!D203</f>
        <v>2491</v>
      </c>
      <c r="F211" s="230">
        <v>232.68612394637728</v>
      </c>
      <c r="G211" s="186">
        <v>25.178079045856606</v>
      </c>
      <c r="H211" s="215">
        <f t="shared" si="92"/>
        <v>-207.50804490052067</v>
      </c>
      <c r="I211" s="230">
        <f t="shared" si="86"/>
        <v>211.68453268822933</v>
      </c>
      <c r="J211" s="186">
        <f t="shared" si="87"/>
        <v>196.34507583536458</v>
      </c>
      <c r="K211" s="186">
        <f t="shared" si="88"/>
        <v>180.66705812897078</v>
      </c>
      <c r="L211" s="186">
        <f t="shared" si="89"/>
        <v>164.61031468100398</v>
      </c>
      <c r="M211" s="186">
        <f t="shared" si="90"/>
        <v>148.36451446444369</v>
      </c>
      <c r="N211" s="215">
        <f t="shared" si="91"/>
        <v>173.54259351030029</v>
      </c>
      <c r="O211" s="319">
        <f t="shared" si="78"/>
        <v>-59.143530436076986</v>
      </c>
      <c r="P211" s="230">
        <f t="shared" si="93"/>
        <v>4.1764877877086519</v>
      </c>
      <c r="Q211" s="186">
        <f t="shared" si="94"/>
        <v>-11.162969065156091</v>
      </c>
      <c r="R211" s="186">
        <f t="shared" si="95"/>
        <v>-26.840986771549893</v>
      </c>
      <c r="S211" s="186">
        <f t="shared" si="96"/>
        <v>-42.897730219516689</v>
      </c>
      <c r="T211" s="331">
        <f t="shared" si="97"/>
        <v>-59.143530436076986</v>
      </c>
      <c r="U211" s="342">
        <v>21.5</v>
      </c>
      <c r="V211" s="188">
        <f t="shared" si="79"/>
        <v>8.86</v>
      </c>
      <c r="W211" s="187">
        <f t="shared" si="80"/>
        <v>-12.64</v>
      </c>
      <c r="X211" s="186">
        <v>127.16428018059412</v>
      </c>
      <c r="Y211" s="99">
        <f t="shared" si="81"/>
        <v>-3.284324640360764E-2</v>
      </c>
      <c r="Z211" s="99">
        <f t="shared" si="82"/>
        <v>8.7783841887854402E-2</v>
      </c>
      <c r="AA211" s="99">
        <f t="shared" si="83"/>
        <v>0.21107331975167312</v>
      </c>
      <c r="AB211" s="99">
        <f t="shared" si="84"/>
        <v>0.33734103758221162</v>
      </c>
      <c r="AC211" s="343">
        <f t="shared" si="85"/>
        <v>0.46509546825636477</v>
      </c>
    </row>
    <row r="212" spans="1:29" ht="15.75" x14ac:dyDescent="0.25">
      <c r="A212" s="179">
        <v>623</v>
      </c>
      <c r="B212" s="180" t="s">
        <v>216</v>
      </c>
      <c r="C212" s="179">
        <v>10</v>
      </c>
      <c r="D212" s="179">
        <v>25</v>
      </c>
      <c r="E212" s="185">
        <f>'Tasapainon muutos, pl. tasaus'!D204</f>
        <v>2137</v>
      </c>
      <c r="F212" s="230">
        <v>211.05769126695461</v>
      </c>
      <c r="G212" s="186">
        <v>181.6512343808551</v>
      </c>
      <c r="H212" s="215">
        <f t="shared" si="92"/>
        <v>-29.406456886099505</v>
      </c>
      <c r="I212" s="230">
        <f t="shared" si="86"/>
        <v>33.582944673808157</v>
      </c>
      <c r="J212" s="186">
        <f t="shared" si="87"/>
        <v>18.243487820943407</v>
      </c>
      <c r="K212" s="186">
        <f t="shared" si="88"/>
        <v>3.1590132284500925</v>
      </c>
      <c r="L212" s="186">
        <f t="shared" si="89"/>
        <v>2.1022697804833217</v>
      </c>
      <c r="M212" s="186">
        <f t="shared" si="90"/>
        <v>0.85646956392301532</v>
      </c>
      <c r="N212" s="215">
        <f t="shared" si="91"/>
        <v>182.50770394477811</v>
      </c>
      <c r="O212" s="319">
        <f t="shared" si="78"/>
        <v>-28.549987322176491</v>
      </c>
      <c r="P212" s="230">
        <f t="shared" si="93"/>
        <v>4.1764877877086519</v>
      </c>
      <c r="Q212" s="186">
        <f t="shared" si="94"/>
        <v>-11.162969065156098</v>
      </c>
      <c r="R212" s="186">
        <f t="shared" si="95"/>
        <v>-26.247443657649413</v>
      </c>
      <c r="S212" s="186">
        <f t="shared" si="96"/>
        <v>-27.304187105616183</v>
      </c>
      <c r="T212" s="331">
        <f t="shared" si="97"/>
        <v>-28.549987322176491</v>
      </c>
      <c r="U212" s="342">
        <v>19.5</v>
      </c>
      <c r="V212" s="188">
        <f t="shared" si="79"/>
        <v>6.8599999999999994</v>
      </c>
      <c r="W212" s="187">
        <f t="shared" si="80"/>
        <v>-12.64</v>
      </c>
      <c r="X212" s="186">
        <v>151.72553152442219</v>
      </c>
      <c r="Y212" s="99">
        <f t="shared" si="81"/>
        <v>-2.7526598494969794E-2</v>
      </c>
      <c r="Z212" s="99">
        <f t="shared" si="82"/>
        <v>7.3573438517559403E-2</v>
      </c>
      <c r="AA212" s="99">
        <f t="shared" si="83"/>
        <v>0.17299292606811231</v>
      </c>
      <c r="AB212" s="99">
        <f t="shared" si="84"/>
        <v>0.1799577620937266</v>
      </c>
      <c r="AC212" s="343">
        <f t="shared" si="85"/>
        <v>0.18816864264918393</v>
      </c>
    </row>
    <row r="213" spans="1:29" ht="15.75" x14ac:dyDescent="0.25">
      <c r="A213" s="179">
        <v>624</v>
      </c>
      <c r="B213" s="180" t="s">
        <v>217</v>
      </c>
      <c r="C213" s="179">
        <v>8</v>
      </c>
      <c r="D213" s="179">
        <v>24</v>
      </c>
      <c r="E213" s="185">
        <f>'Tasapainon muutos, pl. tasaus'!D205</f>
        <v>5125</v>
      </c>
      <c r="F213" s="230">
        <v>213.31156053792557</v>
      </c>
      <c r="G213" s="186">
        <v>-36.599446952696255</v>
      </c>
      <c r="H213" s="215">
        <f t="shared" si="92"/>
        <v>-249.91100749062184</v>
      </c>
      <c r="I213" s="230">
        <f t="shared" si="86"/>
        <v>254.08749527833049</v>
      </c>
      <c r="J213" s="186">
        <f t="shared" si="87"/>
        <v>238.74803842546575</v>
      </c>
      <c r="K213" s="186">
        <f t="shared" si="88"/>
        <v>223.07002071907192</v>
      </c>
      <c r="L213" s="186">
        <f t="shared" si="89"/>
        <v>207.01327727110515</v>
      </c>
      <c r="M213" s="186">
        <f t="shared" si="90"/>
        <v>190.76747705454486</v>
      </c>
      <c r="N213" s="215">
        <f t="shared" si="91"/>
        <v>154.16803010184861</v>
      </c>
      <c r="O213" s="319">
        <f t="shared" si="78"/>
        <v>-59.143530436076958</v>
      </c>
      <c r="P213" s="230">
        <f t="shared" si="93"/>
        <v>4.1764877877086519</v>
      </c>
      <c r="Q213" s="186">
        <f t="shared" si="94"/>
        <v>-11.162969065156091</v>
      </c>
      <c r="R213" s="186">
        <f t="shared" si="95"/>
        <v>-26.840986771549922</v>
      </c>
      <c r="S213" s="186">
        <f t="shared" si="96"/>
        <v>-42.897730219516689</v>
      </c>
      <c r="T213" s="331">
        <f t="shared" si="97"/>
        <v>-59.143530436076986</v>
      </c>
      <c r="U213" s="342">
        <v>20.75</v>
      </c>
      <c r="V213" s="188">
        <f t="shared" si="79"/>
        <v>8.11</v>
      </c>
      <c r="W213" s="187">
        <f t="shared" si="80"/>
        <v>-12.64</v>
      </c>
      <c r="X213" s="186">
        <v>189.31113428468049</v>
      </c>
      <c r="Y213" s="99">
        <f t="shared" si="81"/>
        <v>-2.206150104952714E-2</v>
      </c>
      <c r="Z213" s="99">
        <f t="shared" si="82"/>
        <v>5.8966257359007464E-2</v>
      </c>
      <c r="AA213" s="99">
        <f t="shared" si="83"/>
        <v>0.1417823989749448</v>
      </c>
      <c r="AB213" s="99">
        <f t="shared" si="84"/>
        <v>0.22659908716731023</v>
      </c>
      <c r="AC213" s="343">
        <f t="shared" si="85"/>
        <v>0.31241443172137301</v>
      </c>
    </row>
    <row r="214" spans="1:29" ht="15.75" x14ac:dyDescent="0.25">
      <c r="A214" s="179">
        <v>625</v>
      </c>
      <c r="B214" s="180" t="s">
        <v>218</v>
      </c>
      <c r="C214" s="179">
        <v>17</v>
      </c>
      <c r="D214" s="179">
        <v>25</v>
      </c>
      <c r="E214" s="185">
        <f>'Tasapainon muutos, pl. tasaus'!D206</f>
        <v>3051</v>
      </c>
      <c r="F214" s="230">
        <v>603.2946569369559</v>
      </c>
      <c r="G214" s="186">
        <v>429.67960356988539</v>
      </c>
      <c r="H214" s="215">
        <f t="shared" si="92"/>
        <v>-173.61505336707052</v>
      </c>
      <c r="I214" s="230">
        <f t="shared" si="86"/>
        <v>177.79154115477917</v>
      </c>
      <c r="J214" s="186">
        <f t="shared" si="87"/>
        <v>162.45208430191443</v>
      </c>
      <c r="K214" s="186">
        <f t="shared" si="88"/>
        <v>146.77406659552059</v>
      </c>
      <c r="L214" s="186">
        <f t="shared" si="89"/>
        <v>130.71732314755383</v>
      </c>
      <c r="M214" s="186">
        <f t="shared" si="90"/>
        <v>114.47152293099353</v>
      </c>
      <c r="N214" s="215">
        <f t="shared" si="91"/>
        <v>544.15112650087895</v>
      </c>
      <c r="O214" s="319">
        <f t="shared" si="78"/>
        <v>-59.143530436076958</v>
      </c>
      <c r="P214" s="230">
        <f t="shared" si="93"/>
        <v>4.1764877877086519</v>
      </c>
      <c r="Q214" s="186">
        <f t="shared" si="94"/>
        <v>-11.162969065156091</v>
      </c>
      <c r="R214" s="186">
        <f t="shared" si="95"/>
        <v>-26.840986771549922</v>
      </c>
      <c r="S214" s="186">
        <f t="shared" si="96"/>
        <v>-42.897730219516689</v>
      </c>
      <c r="T214" s="331">
        <f t="shared" si="97"/>
        <v>-59.143530436076986</v>
      </c>
      <c r="U214" s="342">
        <v>20.75</v>
      </c>
      <c r="V214" s="188">
        <f t="shared" si="79"/>
        <v>8.11</v>
      </c>
      <c r="W214" s="187">
        <f t="shared" si="80"/>
        <v>-12.64</v>
      </c>
      <c r="X214" s="186">
        <v>162.21424541042933</v>
      </c>
      <c r="Y214" s="99">
        <f t="shared" si="81"/>
        <v>-2.5746738685874567E-2</v>
      </c>
      <c r="Z214" s="99">
        <f t="shared" si="82"/>
        <v>6.8816206843683184E-2</v>
      </c>
      <c r="AA214" s="99">
        <f t="shared" si="83"/>
        <v>0.16546627396156058</v>
      </c>
      <c r="AB214" s="99">
        <f t="shared" si="84"/>
        <v>0.26445106661858342</v>
      </c>
      <c r="AC214" s="343">
        <f t="shared" si="85"/>
        <v>0.36460133502106368</v>
      </c>
    </row>
    <row r="215" spans="1:29" ht="15.75" x14ac:dyDescent="0.25">
      <c r="A215" s="179">
        <v>626</v>
      </c>
      <c r="B215" s="180" t="s">
        <v>219</v>
      </c>
      <c r="C215" s="179">
        <v>17</v>
      </c>
      <c r="D215" s="179">
        <v>24</v>
      </c>
      <c r="E215" s="185">
        <f>'Tasapainon muutos, pl. tasaus'!D207</f>
        <v>5033</v>
      </c>
      <c r="F215" s="230">
        <v>-448.77724368820077</v>
      </c>
      <c r="G215" s="186">
        <v>-398.42701952028614</v>
      </c>
      <c r="H215" s="215">
        <f t="shared" si="92"/>
        <v>50.350224167914632</v>
      </c>
      <c r="I215" s="230">
        <f t="shared" si="86"/>
        <v>-46.17373638020598</v>
      </c>
      <c r="J215" s="186">
        <f t="shared" si="87"/>
        <v>-31.51319323307073</v>
      </c>
      <c r="K215" s="186">
        <f t="shared" si="88"/>
        <v>-17.19121093946454</v>
      </c>
      <c r="L215" s="186">
        <f t="shared" si="89"/>
        <v>-3.2479543874313106</v>
      </c>
      <c r="M215" s="186">
        <f t="shared" si="90"/>
        <v>0.85646956392301532</v>
      </c>
      <c r="N215" s="215">
        <f t="shared" si="91"/>
        <v>-397.5705499563631</v>
      </c>
      <c r="O215" s="319">
        <f t="shared" si="78"/>
        <v>51.206693731837674</v>
      </c>
      <c r="P215" s="230">
        <f t="shared" si="93"/>
        <v>4.1764877877086519</v>
      </c>
      <c r="Q215" s="186">
        <f t="shared" si="94"/>
        <v>18.837030934843902</v>
      </c>
      <c r="R215" s="186">
        <f t="shared" si="95"/>
        <v>33.159013228450092</v>
      </c>
      <c r="S215" s="186">
        <f t="shared" si="96"/>
        <v>47.102269780483319</v>
      </c>
      <c r="T215" s="331">
        <f t="shared" si="97"/>
        <v>51.206693731837646</v>
      </c>
      <c r="U215" s="342">
        <v>21.75</v>
      </c>
      <c r="V215" s="188">
        <f t="shared" si="79"/>
        <v>9.11</v>
      </c>
      <c r="W215" s="187">
        <f t="shared" si="80"/>
        <v>-12.64</v>
      </c>
      <c r="X215" s="186">
        <v>147.11576427996627</v>
      </c>
      <c r="Y215" s="99">
        <f t="shared" si="81"/>
        <v>-2.8389124769529487E-2</v>
      </c>
      <c r="Z215" s="99">
        <f t="shared" si="82"/>
        <v>-0.12804223277524762</v>
      </c>
      <c r="AA215" s="99">
        <f t="shared" si="83"/>
        <v>-0.22539401804246736</v>
      </c>
      <c r="AB215" s="99">
        <f t="shared" si="84"/>
        <v>-0.32017146504331179</v>
      </c>
      <c r="AC215" s="343">
        <f t="shared" si="85"/>
        <v>-0.34807074539197291</v>
      </c>
    </row>
    <row r="216" spans="1:29" ht="15.75" x14ac:dyDescent="0.25">
      <c r="A216" s="179">
        <v>630</v>
      </c>
      <c r="B216" s="180" t="s">
        <v>220</v>
      </c>
      <c r="C216" s="179">
        <v>17</v>
      </c>
      <c r="D216" s="179">
        <v>26</v>
      </c>
      <c r="E216" s="185">
        <f>'Tasapainon muutos, pl. tasaus'!D208</f>
        <v>1593</v>
      </c>
      <c r="F216" s="230">
        <v>494.31907923135975</v>
      </c>
      <c r="G216" s="186">
        <v>778.23557012847095</v>
      </c>
      <c r="H216" s="215">
        <f t="shared" si="92"/>
        <v>283.9164908971112</v>
      </c>
      <c r="I216" s="230">
        <f t="shared" si="86"/>
        <v>-279.74000310940255</v>
      </c>
      <c r="J216" s="186">
        <f t="shared" si="87"/>
        <v>-265.07945996226732</v>
      </c>
      <c r="K216" s="186">
        <f t="shared" si="88"/>
        <v>-250.75747766866112</v>
      </c>
      <c r="L216" s="186">
        <f t="shared" si="89"/>
        <v>-236.81422111662789</v>
      </c>
      <c r="M216" s="186">
        <f t="shared" si="90"/>
        <v>-223.06002133318819</v>
      </c>
      <c r="N216" s="215">
        <f t="shared" si="91"/>
        <v>555.17554879528279</v>
      </c>
      <c r="O216" s="319">
        <f t="shared" si="78"/>
        <v>60.856469563923042</v>
      </c>
      <c r="P216" s="230">
        <f t="shared" si="93"/>
        <v>4.1764877877086519</v>
      </c>
      <c r="Q216" s="186">
        <f t="shared" si="94"/>
        <v>18.837030934843881</v>
      </c>
      <c r="R216" s="186">
        <f t="shared" si="95"/>
        <v>33.159013228450078</v>
      </c>
      <c r="S216" s="186">
        <f t="shared" si="96"/>
        <v>47.102269780483311</v>
      </c>
      <c r="T216" s="331">
        <f t="shared" si="97"/>
        <v>60.856469563923014</v>
      </c>
      <c r="U216" s="342">
        <v>19.75</v>
      </c>
      <c r="V216" s="188">
        <f t="shared" si="79"/>
        <v>7.1099999999999994</v>
      </c>
      <c r="W216" s="187">
        <f t="shared" si="80"/>
        <v>-12.64</v>
      </c>
      <c r="X216" s="186">
        <v>130.78489204828193</v>
      </c>
      <c r="Y216" s="99">
        <f t="shared" si="81"/>
        <v>-3.1934023282802537E-2</v>
      </c>
      <c r="Z216" s="99">
        <f t="shared" si="82"/>
        <v>-0.1440306341185785</v>
      </c>
      <c r="AA216" s="99">
        <f t="shared" si="83"/>
        <v>-0.25353856022000421</v>
      </c>
      <c r="AB216" s="99">
        <f t="shared" si="84"/>
        <v>-0.36015069510547548</v>
      </c>
      <c r="AC216" s="343">
        <f t="shared" si="85"/>
        <v>-0.46531727488414026</v>
      </c>
    </row>
    <row r="217" spans="1:29" ht="15.75" x14ac:dyDescent="0.25">
      <c r="A217" s="179">
        <v>631</v>
      </c>
      <c r="B217" s="180" t="s">
        <v>221</v>
      </c>
      <c r="C217" s="179">
        <v>2</v>
      </c>
      <c r="D217" s="179">
        <v>25</v>
      </c>
      <c r="E217" s="185">
        <f>'Tasapainon muutos, pl. tasaus'!D209</f>
        <v>1994</v>
      </c>
      <c r="F217" s="230">
        <v>143.45063550344602</v>
      </c>
      <c r="G217" s="186">
        <v>-160.32717219153102</v>
      </c>
      <c r="H217" s="215">
        <f t="shared" si="92"/>
        <v>-303.77780769497701</v>
      </c>
      <c r="I217" s="230">
        <f t="shared" si="86"/>
        <v>307.95429548268567</v>
      </c>
      <c r="J217" s="186">
        <f t="shared" si="87"/>
        <v>292.61483862982089</v>
      </c>
      <c r="K217" s="186">
        <f t="shared" si="88"/>
        <v>276.93682092342709</v>
      </c>
      <c r="L217" s="186">
        <f t="shared" si="89"/>
        <v>260.88007747546033</v>
      </c>
      <c r="M217" s="186">
        <f t="shared" si="90"/>
        <v>244.63427725890003</v>
      </c>
      <c r="N217" s="215">
        <f t="shared" si="91"/>
        <v>84.307105067369008</v>
      </c>
      <c r="O217" s="319">
        <f t="shared" si="78"/>
        <v>-59.143530436077015</v>
      </c>
      <c r="P217" s="230">
        <f t="shared" si="93"/>
        <v>4.1764877877086519</v>
      </c>
      <c r="Q217" s="186">
        <f t="shared" si="94"/>
        <v>-11.162969065156119</v>
      </c>
      <c r="R217" s="186">
        <f t="shared" si="95"/>
        <v>-26.840986771549922</v>
      </c>
      <c r="S217" s="186">
        <f t="shared" si="96"/>
        <v>-42.897730219516689</v>
      </c>
      <c r="T217" s="331">
        <f t="shared" si="97"/>
        <v>-59.143530436076986</v>
      </c>
      <c r="U217" s="342">
        <v>21.75</v>
      </c>
      <c r="V217" s="188">
        <f t="shared" si="79"/>
        <v>9.11</v>
      </c>
      <c r="W217" s="187">
        <f t="shared" si="80"/>
        <v>-12.64</v>
      </c>
      <c r="X217" s="186">
        <v>176.3304587823412</v>
      </c>
      <c r="Y217" s="99">
        <f t="shared" si="81"/>
        <v>-2.3685572059130324E-2</v>
      </c>
      <c r="Z217" s="99">
        <f t="shared" si="82"/>
        <v>6.3307094771048414E-2</v>
      </c>
      <c r="AA217" s="99">
        <f t="shared" si="83"/>
        <v>0.15221979774170441</v>
      </c>
      <c r="AB217" s="99">
        <f t="shared" si="84"/>
        <v>0.24328031875915887</v>
      </c>
      <c r="AC217" s="343">
        <f t="shared" si="85"/>
        <v>0.33541301284245273</v>
      </c>
    </row>
    <row r="218" spans="1:29" ht="15.75" x14ac:dyDescent="0.25">
      <c r="A218" s="179">
        <v>635</v>
      </c>
      <c r="B218" s="180" t="s">
        <v>222</v>
      </c>
      <c r="C218" s="179">
        <v>6</v>
      </c>
      <c r="D218" s="179">
        <v>24</v>
      </c>
      <c r="E218" s="185">
        <f>'Tasapainon muutos, pl. tasaus'!D210</f>
        <v>6415</v>
      </c>
      <c r="F218" s="230">
        <v>81.857824273722201</v>
      </c>
      <c r="G218" s="186">
        <v>102.59604849026177</v>
      </c>
      <c r="H218" s="215">
        <f t="shared" si="92"/>
        <v>20.738224216539564</v>
      </c>
      <c r="I218" s="230">
        <f t="shared" si="86"/>
        <v>-16.561736428830912</v>
      </c>
      <c r="J218" s="186">
        <f t="shared" si="87"/>
        <v>-1.9011932816956634</v>
      </c>
      <c r="K218" s="186">
        <f t="shared" si="88"/>
        <v>3.1590132284500925</v>
      </c>
      <c r="L218" s="186">
        <f t="shared" si="89"/>
        <v>2.1022697804833217</v>
      </c>
      <c r="M218" s="186">
        <f t="shared" si="90"/>
        <v>0.85646956392301532</v>
      </c>
      <c r="N218" s="215">
        <f t="shared" si="91"/>
        <v>103.45251805418478</v>
      </c>
      <c r="O218" s="319">
        <f t="shared" si="78"/>
        <v>21.594693780462578</v>
      </c>
      <c r="P218" s="230">
        <f t="shared" si="93"/>
        <v>4.1764877877086519</v>
      </c>
      <c r="Q218" s="186">
        <f t="shared" si="94"/>
        <v>18.837030934843902</v>
      </c>
      <c r="R218" s="186">
        <f t="shared" si="95"/>
        <v>23.897237444989656</v>
      </c>
      <c r="S218" s="186">
        <f t="shared" si="96"/>
        <v>22.840493997022886</v>
      </c>
      <c r="T218" s="331">
        <f t="shared" si="97"/>
        <v>21.594693780462578</v>
      </c>
      <c r="U218" s="342">
        <v>21.5</v>
      </c>
      <c r="V218" s="188">
        <f t="shared" si="79"/>
        <v>8.86</v>
      </c>
      <c r="W218" s="187">
        <f t="shared" si="80"/>
        <v>-12.64</v>
      </c>
      <c r="X218" s="186">
        <v>157.39251505112716</v>
      </c>
      <c r="Y218" s="99">
        <f t="shared" si="81"/>
        <v>-2.6535491769427329E-2</v>
      </c>
      <c r="Z218" s="99">
        <f t="shared" si="82"/>
        <v>-0.11968187260191444</v>
      </c>
      <c r="AA218" s="99">
        <f t="shared" si="83"/>
        <v>-0.15183210864396512</v>
      </c>
      <c r="AB218" s="99">
        <f t="shared" si="84"/>
        <v>-0.14511804446103052</v>
      </c>
      <c r="AC218" s="343">
        <f t="shared" si="85"/>
        <v>-0.13720280010423486</v>
      </c>
    </row>
    <row r="219" spans="1:29" ht="15.75" x14ac:dyDescent="0.25">
      <c r="A219" s="179">
        <v>636</v>
      </c>
      <c r="B219" s="180" t="s">
        <v>223</v>
      </c>
      <c r="C219" s="179">
        <v>2</v>
      </c>
      <c r="D219" s="179">
        <v>24</v>
      </c>
      <c r="E219" s="185">
        <f>'Tasapainon muutos, pl. tasaus'!D211</f>
        <v>8229</v>
      </c>
      <c r="F219" s="230">
        <v>-2.0737356372020965</v>
      </c>
      <c r="G219" s="186">
        <v>20.288114749365526</v>
      </c>
      <c r="H219" s="215">
        <f t="shared" si="92"/>
        <v>22.361850386567625</v>
      </c>
      <c r="I219" s="230">
        <f t="shared" si="86"/>
        <v>-18.185362598858973</v>
      </c>
      <c r="J219" s="186">
        <f t="shared" si="87"/>
        <v>-3.5248194517237241</v>
      </c>
      <c r="K219" s="186">
        <f t="shared" si="88"/>
        <v>3.1590132284500925</v>
      </c>
      <c r="L219" s="186">
        <f t="shared" si="89"/>
        <v>2.1022697804833217</v>
      </c>
      <c r="M219" s="186">
        <f t="shared" si="90"/>
        <v>0.85646956392301532</v>
      </c>
      <c r="N219" s="215">
        <f t="shared" si="91"/>
        <v>21.14458431328854</v>
      </c>
      <c r="O219" s="319">
        <f t="shared" si="78"/>
        <v>23.218319950490638</v>
      </c>
      <c r="P219" s="230">
        <f t="shared" si="93"/>
        <v>4.1764877877086519</v>
      </c>
      <c r="Q219" s="186">
        <f t="shared" si="94"/>
        <v>18.837030934843902</v>
      </c>
      <c r="R219" s="186">
        <f t="shared" si="95"/>
        <v>25.520863615017717</v>
      </c>
      <c r="S219" s="186">
        <f t="shared" si="96"/>
        <v>24.464120167050947</v>
      </c>
      <c r="T219" s="331">
        <f t="shared" si="97"/>
        <v>23.218319950490638</v>
      </c>
      <c r="U219" s="342">
        <v>21.25</v>
      </c>
      <c r="V219" s="188">
        <f t="shared" si="79"/>
        <v>8.61</v>
      </c>
      <c r="W219" s="187">
        <f t="shared" si="80"/>
        <v>-12.64</v>
      </c>
      <c r="X219" s="186">
        <v>147.38251987326268</v>
      </c>
      <c r="Y219" s="99">
        <f t="shared" si="81"/>
        <v>-2.8337741757299993E-2</v>
      </c>
      <c r="Z219" s="99">
        <f t="shared" si="82"/>
        <v>-0.12781048221350985</v>
      </c>
      <c r="AA219" s="99">
        <f t="shared" si="83"/>
        <v>-0.17316072243142297</v>
      </c>
      <c r="AB219" s="99">
        <f t="shared" si="84"/>
        <v>-0.16599064928519444</v>
      </c>
      <c r="AC219" s="343">
        <f t="shared" si="85"/>
        <v>-0.15753781364612682</v>
      </c>
    </row>
    <row r="220" spans="1:29" ht="15.75" x14ac:dyDescent="0.25">
      <c r="A220" s="179">
        <v>638</v>
      </c>
      <c r="B220" s="180" t="s">
        <v>224</v>
      </c>
      <c r="C220" s="179">
        <v>34</v>
      </c>
      <c r="D220" s="179">
        <v>21</v>
      </c>
      <c r="E220" s="185">
        <f>'Tasapainon muutos, pl. tasaus'!D212</f>
        <v>50619</v>
      </c>
      <c r="F220" s="230">
        <v>602.48571774443064</v>
      </c>
      <c r="G220" s="186">
        <v>483.57895554188042</v>
      </c>
      <c r="H220" s="215">
        <f t="shared" si="92"/>
        <v>-118.90676220255023</v>
      </c>
      <c r="I220" s="230">
        <f t="shared" si="86"/>
        <v>123.08324999025888</v>
      </c>
      <c r="J220" s="186">
        <f t="shared" si="87"/>
        <v>107.74379313739412</v>
      </c>
      <c r="K220" s="186">
        <f t="shared" si="88"/>
        <v>92.065775431000318</v>
      </c>
      <c r="L220" s="186">
        <f t="shared" si="89"/>
        <v>76.009031983033552</v>
      </c>
      <c r="M220" s="186">
        <f t="shared" si="90"/>
        <v>59.76323176647324</v>
      </c>
      <c r="N220" s="215">
        <f t="shared" si="91"/>
        <v>543.34218730835369</v>
      </c>
      <c r="O220" s="319">
        <f t="shared" si="78"/>
        <v>-59.143530436076958</v>
      </c>
      <c r="P220" s="230">
        <f t="shared" si="93"/>
        <v>4.1764877877086519</v>
      </c>
      <c r="Q220" s="186">
        <f t="shared" si="94"/>
        <v>-11.162969065156105</v>
      </c>
      <c r="R220" s="186">
        <f t="shared" si="95"/>
        <v>-26.840986771549908</v>
      </c>
      <c r="S220" s="186">
        <f t="shared" si="96"/>
        <v>-42.897730219516674</v>
      </c>
      <c r="T220" s="331">
        <f t="shared" si="97"/>
        <v>-59.143530436076986</v>
      </c>
      <c r="U220" s="342">
        <v>19.75</v>
      </c>
      <c r="V220" s="188">
        <f t="shared" si="79"/>
        <v>7.1099999999999994</v>
      </c>
      <c r="W220" s="187">
        <f t="shared" si="80"/>
        <v>-12.64</v>
      </c>
      <c r="X220" s="186">
        <v>214.47302619018882</v>
      </c>
      <c r="Y220" s="99">
        <f t="shared" si="81"/>
        <v>-1.9473254338310389E-2</v>
      </c>
      <c r="Z220" s="99">
        <f t="shared" si="82"/>
        <v>5.2048359010223921E-2</v>
      </c>
      <c r="AA220" s="99">
        <f t="shared" si="83"/>
        <v>0.12514854314475918</v>
      </c>
      <c r="AB220" s="99">
        <f t="shared" si="84"/>
        <v>0.20001457051049459</v>
      </c>
      <c r="AC220" s="343">
        <f t="shared" si="85"/>
        <v>0.27576209226250259</v>
      </c>
    </row>
    <row r="221" spans="1:29" ht="15.75" x14ac:dyDescent="0.25">
      <c r="A221" s="179">
        <v>678</v>
      </c>
      <c r="B221" s="180" t="s">
        <v>225</v>
      </c>
      <c r="C221" s="179">
        <v>17</v>
      </c>
      <c r="D221" s="179">
        <v>22</v>
      </c>
      <c r="E221" s="185">
        <f>'Tasapainon muutos, pl. tasaus'!D213</f>
        <v>24353</v>
      </c>
      <c r="F221" s="230">
        <v>-4.5416710637792814</v>
      </c>
      <c r="G221" s="186">
        <v>-33.218783085199398</v>
      </c>
      <c r="H221" s="215">
        <f t="shared" si="92"/>
        <v>-28.677112021420115</v>
      </c>
      <c r="I221" s="230">
        <f t="shared" si="86"/>
        <v>32.853599809128767</v>
      </c>
      <c r="J221" s="186">
        <f t="shared" si="87"/>
        <v>17.514142956264017</v>
      </c>
      <c r="K221" s="186">
        <f t="shared" si="88"/>
        <v>3.1590132284500925</v>
      </c>
      <c r="L221" s="186">
        <f t="shared" si="89"/>
        <v>2.1022697804833217</v>
      </c>
      <c r="M221" s="186">
        <f t="shared" si="90"/>
        <v>0.85646956392301532</v>
      </c>
      <c r="N221" s="215">
        <f t="shared" si="91"/>
        <v>-32.362313521276384</v>
      </c>
      <c r="O221" s="319">
        <f t="shared" si="78"/>
        <v>-27.820642457497101</v>
      </c>
      <c r="P221" s="230">
        <f t="shared" si="93"/>
        <v>4.1764877877086519</v>
      </c>
      <c r="Q221" s="186">
        <f t="shared" si="94"/>
        <v>-11.162969065156098</v>
      </c>
      <c r="R221" s="186">
        <f t="shared" si="95"/>
        <v>-25.518098792970022</v>
      </c>
      <c r="S221" s="186">
        <f t="shared" si="96"/>
        <v>-26.574842240936793</v>
      </c>
      <c r="T221" s="331">
        <f t="shared" si="97"/>
        <v>-27.820642457497101</v>
      </c>
      <c r="U221" s="342">
        <v>21.25</v>
      </c>
      <c r="V221" s="188">
        <f t="shared" si="79"/>
        <v>8.61</v>
      </c>
      <c r="W221" s="187">
        <f t="shared" si="80"/>
        <v>-12.64</v>
      </c>
      <c r="X221" s="186">
        <v>175.62361315973038</v>
      </c>
      <c r="Y221" s="99">
        <f t="shared" si="81"/>
        <v>-2.3780901170220883E-2</v>
      </c>
      <c r="Z221" s="99">
        <f t="shared" si="82"/>
        <v>6.3561891617634203E-2</v>
      </c>
      <c r="AA221" s="99">
        <f t="shared" si="83"/>
        <v>0.14529993053816292</v>
      </c>
      <c r="AB221" s="99">
        <f t="shared" si="84"/>
        <v>0.1513170225963115</v>
      </c>
      <c r="AC221" s="343">
        <f t="shared" si="85"/>
        <v>0.15841060297623027</v>
      </c>
    </row>
    <row r="222" spans="1:29" ht="15.75" x14ac:dyDescent="0.25">
      <c r="A222" s="179">
        <v>680</v>
      </c>
      <c r="B222" s="180" t="s">
        <v>226</v>
      </c>
      <c r="C222" s="179">
        <v>2</v>
      </c>
      <c r="D222" s="179">
        <v>22</v>
      </c>
      <c r="E222" s="185">
        <f>'Tasapainon muutos, pl. tasaus'!D214</f>
        <v>24407</v>
      </c>
      <c r="F222" s="230">
        <v>30.706720046045476</v>
      </c>
      <c r="G222" s="186">
        <v>11.228144923814892</v>
      </c>
      <c r="H222" s="215">
        <f t="shared" si="92"/>
        <v>-19.478575122230584</v>
      </c>
      <c r="I222" s="230">
        <f t="shared" si="86"/>
        <v>23.655062909939236</v>
      </c>
      <c r="J222" s="186">
        <f t="shared" si="87"/>
        <v>8.3156060570744845</v>
      </c>
      <c r="K222" s="186">
        <f t="shared" si="88"/>
        <v>3.1590132284500925</v>
      </c>
      <c r="L222" s="186">
        <f t="shared" si="89"/>
        <v>2.1022697804833217</v>
      </c>
      <c r="M222" s="186">
        <f t="shared" si="90"/>
        <v>0.85646956392301532</v>
      </c>
      <c r="N222" s="215">
        <f t="shared" si="91"/>
        <v>12.084614487737907</v>
      </c>
      <c r="O222" s="319">
        <f t="shared" si="78"/>
        <v>-18.622105558307567</v>
      </c>
      <c r="P222" s="230">
        <f t="shared" si="93"/>
        <v>4.1764877877086519</v>
      </c>
      <c r="Q222" s="186">
        <f t="shared" si="94"/>
        <v>-11.1629690651561</v>
      </c>
      <c r="R222" s="186">
        <f t="shared" si="95"/>
        <v>-16.319561893780492</v>
      </c>
      <c r="S222" s="186">
        <f t="shared" si="96"/>
        <v>-17.376305341747262</v>
      </c>
      <c r="T222" s="331">
        <f t="shared" si="97"/>
        <v>-18.62210555830757</v>
      </c>
      <c r="U222" s="342">
        <v>20.25</v>
      </c>
      <c r="V222" s="188">
        <f t="shared" si="79"/>
        <v>7.6099999999999994</v>
      </c>
      <c r="W222" s="187">
        <f t="shared" si="80"/>
        <v>-12.64</v>
      </c>
      <c r="X222" s="186">
        <v>197.94581165367629</v>
      </c>
      <c r="Y222" s="99">
        <f t="shared" si="81"/>
        <v>-2.1099147048464894E-2</v>
      </c>
      <c r="Z222" s="99">
        <f t="shared" si="82"/>
        <v>5.6394065486400399E-2</v>
      </c>
      <c r="AA222" s="99">
        <f t="shared" si="83"/>
        <v>8.2444593080519477E-2</v>
      </c>
      <c r="AB222" s="99">
        <f t="shared" si="84"/>
        <v>8.7783142247781665E-2</v>
      </c>
      <c r="AC222" s="343">
        <f t="shared" si="85"/>
        <v>9.4076784968244703E-2</v>
      </c>
    </row>
    <row r="223" spans="1:29" ht="15.75" x14ac:dyDescent="0.25">
      <c r="A223" s="179">
        <v>681</v>
      </c>
      <c r="B223" s="180" t="s">
        <v>227</v>
      </c>
      <c r="C223" s="179">
        <v>10</v>
      </c>
      <c r="D223" s="179">
        <v>25</v>
      </c>
      <c r="E223" s="185">
        <f>'Tasapainon muutos, pl. tasaus'!D215</f>
        <v>3364</v>
      </c>
      <c r="F223" s="230">
        <v>211.48015812472258</v>
      </c>
      <c r="G223" s="186">
        <v>85.25886755406205</v>
      </c>
      <c r="H223" s="215">
        <f t="shared" si="92"/>
        <v>-126.22129057066053</v>
      </c>
      <c r="I223" s="230">
        <f t="shared" si="86"/>
        <v>130.39777835836918</v>
      </c>
      <c r="J223" s="186">
        <f t="shared" si="87"/>
        <v>115.05832150550442</v>
      </c>
      <c r="K223" s="186">
        <f t="shared" si="88"/>
        <v>99.380303799110621</v>
      </c>
      <c r="L223" s="186">
        <f t="shared" si="89"/>
        <v>83.323560351143854</v>
      </c>
      <c r="M223" s="186">
        <f t="shared" si="90"/>
        <v>67.077760134583542</v>
      </c>
      <c r="N223" s="215">
        <f t="shared" si="91"/>
        <v>152.33662768864559</v>
      </c>
      <c r="O223" s="319">
        <f t="shared" si="78"/>
        <v>-59.143530436076986</v>
      </c>
      <c r="P223" s="230">
        <f t="shared" si="93"/>
        <v>4.1764877877086519</v>
      </c>
      <c r="Q223" s="186">
        <f t="shared" si="94"/>
        <v>-11.162969065156105</v>
      </c>
      <c r="R223" s="186">
        <f t="shared" si="95"/>
        <v>-26.840986771549908</v>
      </c>
      <c r="S223" s="186">
        <f t="shared" si="96"/>
        <v>-42.897730219516674</v>
      </c>
      <c r="T223" s="331">
        <f t="shared" si="97"/>
        <v>-59.143530436076986</v>
      </c>
      <c r="U223" s="342">
        <v>21.999999999999996</v>
      </c>
      <c r="V223" s="188">
        <f t="shared" si="79"/>
        <v>9.3599999999999959</v>
      </c>
      <c r="W223" s="187">
        <f t="shared" si="80"/>
        <v>-12.64</v>
      </c>
      <c r="X223" s="186">
        <v>136.00775945475868</v>
      </c>
      <c r="Y223" s="99">
        <f t="shared" si="81"/>
        <v>-3.0707717004175114E-2</v>
      </c>
      <c r="Z223" s="99">
        <f t="shared" si="82"/>
        <v>8.2075972061500871E-2</v>
      </c>
      <c r="AA223" s="99">
        <f t="shared" si="83"/>
        <v>0.19734893714265056</v>
      </c>
      <c r="AB223" s="99">
        <f t="shared" si="84"/>
        <v>0.31540649144937999</v>
      </c>
      <c r="AC223" s="343">
        <f t="shared" si="85"/>
        <v>0.43485408974588952</v>
      </c>
    </row>
    <row r="224" spans="1:29" ht="15.75" x14ac:dyDescent="0.25">
      <c r="A224" s="179">
        <v>683</v>
      </c>
      <c r="B224" s="180" t="s">
        <v>228</v>
      </c>
      <c r="C224" s="179">
        <v>19</v>
      </c>
      <c r="D224" s="179">
        <v>25</v>
      </c>
      <c r="E224" s="185">
        <f>'Tasapainon muutos, pl. tasaus'!D216</f>
        <v>3712</v>
      </c>
      <c r="F224" s="230">
        <v>-12.338778503644601</v>
      </c>
      <c r="G224" s="186">
        <v>53.651483487411092</v>
      </c>
      <c r="H224" s="215">
        <f t="shared" si="92"/>
        <v>65.990261991055689</v>
      </c>
      <c r="I224" s="230">
        <f t="shared" si="86"/>
        <v>-61.813774203347037</v>
      </c>
      <c r="J224" s="186">
        <f t="shared" si="87"/>
        <v>-47.153231056211787</v>
      </c>
      <c r="K224" s="186">
        <f t="shared" si="88"/>
        <v>-32.831248762605597</v>
      </c>
      <c r="L224" s="186">
        <f t="shared" si="89"/>
        <v>-18.887992210572367</v>
      </c>
      <c r="M224" s="186">
        <f t="shared" si="90"/>
        <v>-5.1337924271326738</v>
      </c>
      <c r="N224" s="215">
        <f t="shared" si="91"/>
        <v>48.517691060278416</v>
      </c>
      <c r="O224" s="319">
        <f t="shared" si="78"/>
        <v>60.856469563923014</v>
      </c>
      <c r="P224" s="230">
        <f t="shared" si="93"/>
        <v>4.1764877877086519</v>
      </c>
      <c r="Q224" s="186">
        <f t="shared" si="94"/>
        <v>18.837030934843902</v>
      </c>
      <c r="R224" s="186">
        <f t="shared" si="95"/>
        <v>33.159013228450092</v>
      </c>
      <c r="S224" s="186">
        <f t="shared" si="96"/>
        <v>47.102269780483326</v>
      </c>
      <c r="T224" s="331">
        <f t="shared" si="97"/>
        <v>60.856469563923014</v>
      </c>
      <c r="U224" s="342">
        <v>19.75</v>
      </c>
      <c r="V224" s="188">
        <f t="shared" si="79"/>
        <v>7.1099999999999994</v>
      </c>
      <c r="W224" s="187">
        <f t="shared" si="80"/>
        <v>-12.64</v>
      </c>
      <c r="X224" s="186">
        <v>122.32727627898038</v>
      </c>
      <c r="Y224" s="99">
        <f t="shared" si="81"/>
        <v>-3.414191760620687E-2</v>
      </c>
      <c r="Z224" s="99">
        <f t="shared" si="82"/>
        <v>-0.15398880370624821</v>
      </c>
      <c r="AA224" s="99">
        <f t="shared" si="83"/>
        <v>-0.27106802535868968</v>
      </c>
      <c r="AB224" s="99">
        <f t="shared" si="84"/>
        <v>-0.38505124297104093</v>
      </c>
      <c r="AC224" s="343">
        <f t="shared" si="85"/>
        <v>-0.49748896088500616</v>
      </c>
    </row>
    <row r="225" spans="1:29" ht="15.75" x14ac:dyDescent="0.25">
      <c r="A225" s="179">
        <v>684</v>
      </c>
      <c r="B225" s="180" t="s">
        <v>229</v>
      </c>
      <c r="C225" s="179">
        <v>4</v>
      </c>
      <c r="D225" s="179">
        <v>22</v>
      </c>
      <c r="E225" s="185">
        <f>'Tasapainon muutos, pl. tasaus'!D217</f>
        <v>39040</v>
      </c>
      <c r="F225" s="230">
        <v>203.59145198942193</v>
      </c>
      <c r="G225" s="186">
        <v>75.453863667846718</v>
      </c>
      <c r="H225" s="215">
        <f t="shared" si="92"/>
        <v>-128.13758832157521</v>
      </c>
      <c r="I225" s="230">
        <f t="shared" si="86"/>
        <v>132.31407610928386</v>
      </c>
      <c r="J225" s="186">
        <f t="shared" si="87"/>
        <v>116.9746192564191</v>
      </c>
      <c r="K225" s="186">
        <f t="shared" si="88"/>
        <v>101.2966015500253</v>
      </c>
      <c r="L225" s="186">
        <f t="shared" si="89"/>
        <v>85.239858102058534</v>
      </c>
      <c r="M225" s="186">
        <f t="shared" si="90"/>
        <v>68.994057885498222</v>
      </c>
      <c r="N225" s="215">
        <f t="shared" si="91"/>
        <v>144.44792155334494</v>
      </c>
      <c r="O225" s="319">
        <f t="shared" si="78"/>
        <v>-59.143530436076986</v>
      </c>
      <c r="P225" s="230">
        <f t="shared" si="93"/>
        <v>4.1764877877086519</v>
      </c>
      <c r="Q225" s="186">
        <f t="shared" si="94"/>
        <v>-11.162969065156105</v>
      </c>
      <c r="R225" s="186">
        <f t="shared" si="95"/>
        <v>-26.840986771549908</v>
      </c>
      <c r="S225" s="186">
        <f t="shared" si="96"/>
        <v>-42.897730219516674</v>
      </c>
      <c r="T225" s="331">
        <f t="shared" si="97"/>
        <v>-59.143530436076986</v>
      </c>
      <c r="U225" s="342">
        <v>20.5</v>
      </c>
      <c r="V225" s="188">
        <f t="shared" si="79"/>
        <v>7.8599999999999994</v>
      </c>
      <c r="W225" s="187">
        <f t="shared" si="80"/>
        <v>-12.64</v>
      </c>
      <c r="X225" s="186">
        <v>208.39377799529677</v>
      </c>
      <c r="Y225" s="99">
        <f t="shared" si="81"/>
        <v>-2.0041326703155747E-2</v>
      </c>
      <c r="Z225" s="99">
        <f t="shared" si="82"/>
        <v>5.3566709968701852E-2</v>
      </c>
      <c r="AA225" s="99">
        <f t="shared" si="83"/>
        <v>0.12879936737917233</v>
      </c>
      <c r="AB225" s="99">
        <f t="shared" si="84"/>
        <v>0.20584938107165959</v>
      </c>
      <c r="AC225" s="343">
        <f t="shared" si="85"/>
        <v>0.28380660404079722</v>
      </c>
    </row>
    <row r="226" spans="1:29" ht="15.75" x14ac:dyDescent="0.25">
      <c r="A226" s="179">
        <v>686</v>
      </c>
      <c r="B226" s="180" t="s">
        <v>230</v>
      </c>
      <c r="C226" s="179">
        <v>11</v>
      </c>
      <c r="D226" s="179">
        <v>25</v>
      </c>
      <c r="E226" s="185">
        <f>'Tasapainon muutos, pl. tasaus'!D218</f>
        <v>3053</v>
      </c>
      <c r="F226" s="230">
        <v>-375.65897613024606</v>
      </c>
      <c r="G226" s="186">
        <v>-109.67900969658891</v>
      </c>
      <c r="H226" s="215">
        <f t="shared" si="92"/>
        <v>265.97996643365718</v>
      </c>
      <c r="I226" s="230">
        <f t="shared" si="86"/>
        <v>-261.80347864594853</v>
      </c>
      <c r="J226" s="186">
        <f t="shared" si="87"/>
        <v>-247.14293549881327</v>
      </c>
      <c r="K226" s="186">
        <f t="shared" si="88"/>
        <v>-232.8209532052071</v>
      </c>
      <c r="L226" s="186">
        <f t="shared" si="89"/>
        <v>-218.87769665317387</v>
      </c>
      <c r="M226" s="186">
        <f t="shared" si="90"/>
        <v>-205.12349686973417</v>
      </c>
      <c r="N226" s="215">
        <f t="shared" si="91"/>
        <v>-314.80250656632307</v>
      </c>
      <c r="O226" s="319">
        <f t="shared" si="78"/>
        <v>60.856469563922985</v>
      </c>
      <c r="P226" s="230">
        <f t="shared" si="93"/>
        <v>4.1764877877086519</v>
      </c>
      <c r="Q226" s="186">
        <f t="shared" si="94"/>
        <v>18.837030934843909</v>
      </c>
      <c r="R226" s="186">
        <f t="shared" si="95"/>
        <v>33.159013228450078</v>
      </c>
      <c r="S226" s="186">
        <f t="shared" si="96"/>
        <v>47.102269780483311</v>
      </c>
      <c r="T226" s="331">
        <f t="shared" si="97"/>
        <v>60.856469563923014</v>
      </c>
      <c r="U226" s="342">
        <v>22.499999999999996</v>
      </c>
      <c r="V226" s="188">
        <f t="shared" si="79"/>
        <v>9.8599999999999959</v>
      </c>
      <c r="W226" s="187">
        <f t="shared" si="80"/>
        <v>-12.64</v>
      </c>
      <c r="X226" s="186">
        <v>137.90845554372285</v>
      </c>
      <c r="Y226" s="99">
        <f t="shared" si="81"/>
        <v>-3.0284493951021934E-2</v>
      </c>
      <c r="Z226" s="99">
        <f t="shared" si="82"/>
        <v>-0.13659083382941498</v>
      </c>
      <c r="AA226" s="99">
        <f t="shared" si="83"/>
        <v>-0.24044220564805949</v>
      </c>
      <c r="AB226" s="99">
        <f t="shared" si="84"/>
        <v>-0.34154736629292382</v>
      </c>
      <c r="AC226" s="343">
        <f t="shared" si="85"/>
        <v>-0.44128164095514016</v>
      </c>
    </row>
    <row r="227" spans="1:29" ht="15.75" x14ac:dyDescent="0.25">
      <c r="A227" s="179">
        <v>687</v>
      </c>
      <c r="B227" s="180" t="s">
        <v>231</v>
      </c>
      <c r="C227" s="179">
        <v>11</v>
      </c>
      <c r="D227" s="179">
        <v>26</v>
      </c>
      <c r="E227" s="185">
        <f>'Tasapainon muutos, pl. tasaus'!D219</f>
        <v>1561</v>
      </c>
      <c r="F227" s="230">
        <v>-267.66732262337223</v>
      </c>
      <c r="G227" s="186">
        <v>-37.60750090206146</v>
      </c>
      <c r="H227" s="215">
        <f t="shared" si="92"/>
        <v>230.05982172131075</v>
      </c>
      <c r="I227" s="230">
        <f t="shared" si="86"/>
        <v>-225.8833339336021</v>
      </c>
      <c r="J227" s="186">
        <f t="shared" si="87"/>
        <v>-211.22279078646685</v>
      </c>
      <c r="K227" s="186">
        <f t="shared" si="88"/>
        <v>-196.90080849286068</v>
      </c>
      <c r="L227" s="186">
        <f t="shared" si="89"/>
        <v>-182.95755194082744</v>
      </c>
      <c r="M227" s="186">
        <f t="shared" si="90"/>
        <v>-169.20335215738774</v>
      </c>
      <c r="N227" s="215">
        <f t="shared" si="91"/>
        <v>-206.81085305944919</v>
      </c>
      <c r="O227" s="319">
        <f t="shared" si="78"/>
        <v>60.856469563923042</v>
      </c>
      <c r="P227" s="230">
        <f t="shared" si="93"/>
        <v>4.1764877877086519</v>
      </c>
      <c r="Q227" s="186">
        <f t="shared" si="94"/>
        <v>18.837030934843909</v>
      </c>
      <c r="R227" s="186">
        <f t="shared" si="95"/>
        <v>33.159013228450078</v>
      </c>
      <c r="S227" s="186">
        <f t="shared" si="96"/>
        <v>47.102269780483311</v>
      </c>
      <c r="T227" s="331">
        <f t="shared" si="97"/>
        <v>60.856469563923014</v>
      </c>
      <c r="U227" s="342">
        <v>22</v>
      </c>
      <c r="V227" s="188">
        <f t="shared" si="79"/>
        <v>9.36</v>
      </c>
      <c r="W227" s="187">
        <f t="shared" si="80"/>
        <v>-12.64</v>
      </c>
      <c r="X227" s="186">
        <v>112.61028767342377</v>
      </c>
      <c r="Y227" s="99">
        <f t="shared" si="81"/>
        <v>-3.7087977253203577E-2</v>
      </c>
      <c r="Z227" s="99">
        <f t="shared" si="82"/>
        <v>-0.16727628819733031</v>
      </c>
      <c r="AA227" s="99">
        <f t="shared" si="83"/>
        <v>-0.29445811669190564</v>
      </c>
      <c r="AB227" s="99">
        <f t="shared" si="84"/>
        <v>-0.41827679116745148</v>
      </c>
      <c r="AC227" s="343">
        <f t="shared" si="85"/>
        <v>-0.54041660687707527</v>
      </c>
    </row>
    <row r="228" spans="1:29" ht="15.75" x14ac:dyDescent="0.25">
      <c r="A228" s="179">
        <v>689</v>
      </c>
      <c r="B228" s="180" t="s">
        <v>232</v>
      </c>
      <c r="C228" s="179">
        <v>9</v>
      </c>
      <c r="D228" s="179">
        <v>25</v>
      </c>
      <c r="E228" s="185">
        <f>'Tasapainon muutos, pl. tasaus'!D220</f>
        <v>3146</v>
      </c>
      <c r="F228" s="230">
        <v>419.94406588145847</v>
      </c>
      <c r="G228" s="186">
        <v>173.01935020708453</v>
      </c>
      <c r="H228" s="215">
        <f t="shared" si="92"/>
        <v>-246.92471567437394</v>
      </c>
      <c r="I228" s="230">
        <f t="shared" si="86"/>
        <v>251.10120346208259</v>
      </c>
      <c r="J228" s="186">
        <f t="shared" si="87"/>
        <v>235.76174660921785</v>
      </c>
      <c r="K228" s="186">
        <f t="shared" si="88"/>
        <v>220.08372890282402</v>
      </c>
      <c r="L228" s="186">
        <f t="shared" si="89"/>
        <v>204.02698545485725</v>
      </c>
      <c r="M228" s="186">
        <f t="shared" si="90"/>
        <v>187.78118523829696</v>
      </c>
      <c r="N228" s="215">
        <f t="shared" si="91"/>
        <v>360.80053544538146</v>
      </c>
      <c r="O228" s="319">
        <f t="shared" si="78"/>
        <v>-59.143530436077015</v>
      </c>
      <c r="P228" s="230">
        <f t="shared" si="93"/>
        <v>4.1764877877086519</v>
      </c>
      <c r="Q228" s="186">
        <f t="shared" si="94"/>
        <v>-11.162969065156091</v>
      </c>
      <c r="R228" s="186">
        <f t="shared" si="95"/>
        <v>-26.840986771549922</v>
      </c>
      <c r="S228" s="186">
        <f t="shared" si="96"/>
        <v>-42.897730219516689</v>
      </c>
      <c r="T228" s="331">
        <f t="shared" si="97"/>
        <v>-59.143530436076986</v>
      </c>
      <c r="U228" s="342">
        <v>21</v>
      </c>
      <c r="V228" s="188">
        <f t="shared" si="79"/>
        <v>8.36</v>
      </c>
      <c r="W228" s="187">
        <f t="shared" si="80"/>
        <v>-12.64</v>
      </c>
      <c r="X228" s="186">
        <v>169.24100541525485</v>
      </c>
      <c r="Y228" s="99">
        <f t="shared" si="81"/>
        <v>-2.4677753346247826E-2</v>
      </c>
      <c r="Z228" s="99">
        <f t="shared" si="82"/>
        <v>6.5959009388807943E-2</v>
      </c>
      <c r="AA228" s="99">
        <f t="shared" si="83"/>
        <v>0.15859623798435885</v>
      </c>
      <c r="AB228" s="99">
        <f t="shared" si="84"/>
        <v>0.25347125606032367</v>
      </c>
      <c r="AC228" s="343">
        <f t="shared" si="85"/>
        <v>0.34946336020021052</v>
      </c>
    </row>
    <row r="229" spans="1:29" ht="15.75" x14ac:dyDescent="0.25">
      <c r="A229" s="179">
        <v>691</v>
      </c>
      <c r="B229" s="180" t="s">
        <v>233</v>
      </c>
      <c r="C229" s="179">
        <v>17</v>
      </c>
      <c r="D229" s="179">
        <v>25</v>
      </c>
      <c r="E229" s="185">
        <f>'Tasapainon muutos, pl. tasaus'!D221</f>
        <v>2710</v>
      </c>
      <c r="F229" s="230">
        <v>502.59063082643377</v>
      </c>
      <c r="G229" s="186">
        <v>485.25501599578371</v>
      </c>
      <c r="H229" s="215">
        <f t="shared" si="92"/>
        <v>-17.335614830650059</v>
      </c>
      <c r="I229" s="230">
        <f t="shared" si="86"/>
        <v>21.512102618358711</v>
      </c>
      <c r="J229" s="186">
        <f t="shared" si="87"/>
        <v>6.172645765493959</v>
      </c>
      <c r="K229" s="186">
        <f t="shared" si="88"/>
        <v>3.1590132284500925</v>
      </c>
      <c r="L229" s="186">
        <f t="shared" si="89"/>
        <v>2.1022697804833217</v>
      </c>
      <c r="M229" s="186">
        <f t="shared" si="90"/>
        <v>0.85646956392301532</v>
      </c>
      <c r="N229" s="215">
        <f t="shared" si="91"/>
        <v>486.11148555970675</v>
      </c>
      <c r="O229" s="319">
        <f t="shared" si="78"/>
        <v>-16.479145266727016</v>
      </c>
      <c r="P229" s="230">
        <f t="shared" si="93"/>
        <v>4.1764877877086519</v>
      </c>
      <c r="Q229" s="186">
        <f t="shared" si="94"/>
        <v>-11.1629690651561</v>
      </c>
      <c r="R229" s="186">
        <f t="shared" si="95"/>
        <v>-14.176601602199966</v>
      </c>
      <c r="S229" s="186">
        <f t="shared" si="96"/>
        <v>-15.233345050166736</v>
      </c>
      <c r="T229" s="331">
        <f t="shared" si="97"/>
        <v>-16.479145266727045</v>
      </c>
      <c r="U229" s="342">
        <v>22.5</v>
      </c>
      <c r="V229" s="188">
        <f t="shared" si="79"/>
        <v>9.86</v>
      </c>
      <c r="W229" s="187">
        <f t="shared" si="80"/>
        <v>-12.64</v>
      </c>
      <c r="X229" s="186">
        <v>128.81570193056999</v>
      </c>
      <c r="Y229" s="99">
        <f t="shared" si="81"/>
        <v>-3.2422194849815164E-2</v>
      </c>
      <c r="Z229" s="99">
        <f t="shared" si="82"/>
        <v>8.6658450001481938E-2</v>
      </c>
      <c r="AA229" s="99">
        <f t="shared" si="83"/>
        <v>0.11005336608607678</v>
      </c>
      <c r="AB229" s="99">
        <f t="shared" si="84"/>
        <v>0.11825689587421039</v>
      </c>
      <c r="AC229" s="343">
        <f t="shared" si="85"/>
        <v>0.12792807879593043</v>
      </c>
    </row>
    <row r="230" spans="1:29" ht="15.75" x14ac:dyDescent="0.25">
      <c r="A230" s="179">
        <v>694</v>
      </c>
      <c r="B230" s="180" t="s">
        <v>234</v>
      </c>
      <c r="C230" s="179">
        <v>5</v>
      </c>
      <c r="D230" s="179">
        <v>22</v>
      </c>
      <c r="E230" s="185">
        <f>'Tasapainon muutos, pl. tasaus'!D222</f>
        <v>28710</v>
      </c>
      <c r="F230" s="230">
        <v>514.73314106447151</v>
      </c>
      <c r="G230" s="186">
        <v>472.98359444795307</v>
      </c>
      <c r="H230" s="215">
        <f t="shared" si="92"/>
        <v>-41.749546616518444</v>
      </c>
      <c r="I230" s="230">
        <f t="shared" si="86"/>
        <v>45.926034404227096</v>
      </c>
      <c r="J230" s="186">
        <f t="shared" si="87"/>
        <v>30.586577551362346</v>
      </c>
      <c r="K230" s="186">
        <f t="shared" si="88"/>
        <v>14.908559844968536</v>
      </c>
      <c r="L230" s="186">
        <f t="shared" si="89"/>
        <v>2.1022697804833217</v>
      </c>
      <c r="M230" s="186">
        <f t="shared" si="90"/>
        <v>0.85646956392301532</v>
      </c>
      <c r="N230" s="215">
        <f t="shared" si="91"/>
        <v>473.84006401187611</v>
      </c>
      <c r="O230" s="319">
        <f t="shared" si="78"/>
        <v>-40.893077052595402</v>
      </c>
      <c r="P230" s="230">
        <f t="shared" si="93"/>
        <v>4.1764877877086519</v>
      </c>
      <c r="Q230" s="186">
        <f t="shared" si="94"/>
        <v>-11.162969065156098</v>
      </c>
      <c r="R230" s="186">
        <f t="shared" si="95"/>
        <v>-26.840986771549908</v>
      </c>
      <c r="S230" s="186">
        <f t="shared" si="96"/>
        <v>-39.647276836035125</v>
      </c>
      <c r="T230" s="331">
        <f t="shared" si="97"/>
        <v>-40.89307705259543</v>
      </c>
      <c r="U230" s="342">
        <v>20.5</v>
      </c>
      <c r="V230" s="188">
        <f t="shared" si="79"/>
        <v>7.8599999999999994</v>
      </c>
      <c r="W230" s="187">
        <f t="shared" si="80"/>
        <v>-12.64</v>
      </c>
      <c r="X230" s="186">
        <v>193.11903771385246</v>
      </c>
      <c r="Y230" s="99">
        <f t="shared" si="81"/>
        <v>-2.1626494400293253E-2</v>
      </c>
      <c r="Z230" s="99">
        <f t="shared" si="82"/>
        <v>5.7803566118097824E-2</v>
      </c>
      <c r="AA230" s="99">
        <f t="shared" si="83"/>
        <v>0.13898674666824212</v>
      </c>
      <c r="AB230" s="99">
        <f t="shared" si="84"/>
        <v>0.20529968099147802</v>
      </c>
      <c r="AC230" s="343">
        <f t="shared" si="85"/>
        <v>0.21175062560733837</v>
      </c>
    </row>
    <row r="231" spans="1:29" ht="15.75" x14ac:dyDescent="0.25">
      <c r="A231" s="179">
        <v>697</v>
      </c>
      <c r="B231" s="180" t="s">
        <v>235</v>
      </c>
      <c r="C231" s="179">
        <v>18</v>
      </c>
      <c r="D231" s="179">
        <v>26</v>
      </c>
      <c r="E231" s="185">
        <f>'Tasapainon muutos, pl. tasaus'!D223</f>
        <v>1235</v>
      </c>
      <c r="F231" s="230">
        <v>-131.2131579087542</v>
      </c>
      <c r="G231" s="186">
        <v>-99.27987501524494</v>
      </c>
      <c r="H231" s="215">
        <f t="shared" si="92"/>
        <v>31.933282893509258</v>
      </c>
      <c r="I231" s="230">
        <f t="shared" si="86"/>
        <v>-27.756795105800606</v>
      </c>
      <c r="J231" s="186">
        <f t="shared" si="87"/>
        <v>-13.096251958665357</v>
      </c>
      <c r="K231" s="186">
        <f t="shared" si="88"/>
        <v>1.2257303349408346</v>
      </c>
      <c r="L231" s="186">
        <f t="shared" si="89"/>
        <v>2.1022697804833217</v>
      </c>
      <c r="M231" s="186">
        <f t="shared" si="90"/>
        <v>0.85646956392301532</v>
      </c>
      <c r="N231" s="215">
        <f t="shared" si="91"/>
        <v>-98.423405451321926</v>
      </c>
      <c r="O231" s="319">
        <f t="shared" si="78"/>
        <v>32.789752457432272</v>
      </c>
      <c r="P231" s="230">
        <f t="shared" si="93"/>
        <v>4.1764877877086519</v>
      </c>
      <c r="Q231" s="186">
        <f t="shared" si="94"/>
        <v>18.837030934843902</v>
      </c>
      <c r="R231" s="186">
        <f t="shared" si="95"/>
        <v>33.159013228450092</v>
      </c>
      <c r="S231" s="186">
        <f t="shared" si="96"/>
        <v>34.035552673992576</v>
      </c>
      <c r="T231" s="331">
        <f t="shared" si="97"/>
        <v>32.789752457432272</v>
      </c>
      <c r="U231" s="342">
        <v>22</v>
      </c>
      <c r="V231" s="188">
        <f t="shared" si="79"/>
        <v>9.36</v>
      </c>
      <c r="W231" s="187">
        <f t="shared" si="80"/>
        <v>-12.64</v>
      </c>
      <c r="X231" s="186">
        <v>146.24647432267349</v>
      </c>
      <c r="Y231" s="99">
        <f t="shared" si="81"/>
        <v>-2.8557869904567986E-2</v>
      </c>
      <c r="Z231" s="99">
        <f t="shared" si="82"/>
        <v>-0.12880331660702116</v>
      </c>
      <c r="AA231" s="99">
        <f t="shared" si="83"/>
        <v>-0.22673376149423691</v>
      </c>
      <c r="AB231" s="99">
        <f t="shared" si="84"/>
        <v>-0.23272733808883236</v>
      </c>
      <c r="AC231" s="343">
        <f t="shared" si="85"/>
        <v>-0.22420884065270538</v>
      </c>
    </row>
    <row r="232" spans="1:29" ht="15.75" x14ac:dyDescent="0.25">
      <c r="A232" s="179">
        <v>698</v>
      </c>
      <c r="B232" s="180" t="s">
        <v>236</v>
      </c>
      <c r="C232" s="179">
        <v>19</v>
      </c>
      <c r="D232" s="179">
        <v>21</v>
      </c>
      <c r="E232" s="185">
        <f>'Tasapainon muutos, pl. tasaus'!D224</f>
        <v>63528</v>
      </c>
      <c r="F232" s="230">
        <v>-19.299176794259019</v>
      </c>
      <c r="G232" s="186">
        <v>209.02359292809069</v>
      </c>
      <c r="H232" s="215">
        <f t="shared" si="92"/>
        <v>228.3227697223497</v>
      </c>
      <c r="I232" s="230">
        <f t="shared" si="86"/>
        <v>-224.14628193464105</v>
      </c>
      <c r="J232" s="186">
        <f t="shared" si="87"/>
        <v>-209.4857387875058</v>
      </c>
      <c r="K232" s="186">
        <f t="shared" si="88"/>
        <v>-195.1637564938996</v>
      </c>
      <c r="L232" s="186">
        <f t="shared" si="89"/>
        <v>-181.22049994186639</v>
      </c>
      <c r="M232" s="186">
        <f t="shared" si="90"/>
        <v>-167.46630015842669</v>
      </c>
      <c r="N232" s="215">
        <f t="shared" si="91"/>
        <v>41.557292769664002</v>
      </c>
      <c r="O232" s="319">
        <f t="shared" si="78"/>
        <v>60.856469563923021</v>
      </c>
      <c r="P232" s="230">
        <f t="shared" si="93"/>
        <v>4.1764877877086519</v>
      </c>
      <c r="Q232" s="186">
        <f t="shared" si="94"/>
        <v>18.837030934843909</v>
      </c>
      <c r="R232" s="186">
        <f t="shared" si="95"/>
        <v>33.159013228450107</v>
      </c>
      <c r="S232" s="186">
        <f t="shared" si="96"/>
        <v>47.102269780483311</v>
      </c>
      <c r="T232" s="331">
        <f t="shared" si="97"/>
        <v>60.856469563923014</v>
      </c>
      <c r="U232" s="342">
        <v>21.5</v>
      </c>
      <c r="V232" s="188">
        <f t="shared" si="79"/>
        <v>8.86</v>
      </c>
      <c r="W232" s="187">
        <f t="shared" si="80"/>
        <v>-12.64</v>
      </c>
      <c r="X232" s="186">
        <v>176.03835410529661</v>
      </c>
      <c r="Y232" s="99">
        <f t="shared" si="81"/>
        <v>-2.3724874098802941E-2</v>
      </c>
      <c r="Z232" s="99">
        <f t="shared" si="82"/>
        <v>-0.10700526615680932</v>
      </c>
      <c r="AA232" s="99">
        <f t="shared" si="83"/>
        <v>-0.18836243611216782</v>
      </c>
      <c r="AB232" s="99">
        <f t="shared" si="84"/>
        <v>-0.26756822409455888</v>
      </c>
      <c r="AC232" s="343">
        <f t="shared" si="85"/>
        <v>-0.34570005992854247</v>
      </c>
    </row>
    <row r="233" spans="1:29" ht="15.75" x14ac:dyDescent="0.25">
      <c r="A233" s="179">
        <v>700</v>
      </c>
      <c r="B233" s="180" t="s">
        <v>237</v>
      </c>
      <c r="C233" s="179">
        <v>9</v>
      </c>
      <c r="D233" s="179">
        <v>24</v>
      </c>
      <c r="E233" s="185">
        <f>'Tasapainon muutos, pl. tasaus'!D225</f>
        <v>4922</v>
      </c>
      <c r="F233" s="230">
        <v>-147.83713333516533</v>
      </c>
      <c r="G233" s="186">
        <v>-217.46341285263276</v>
      </c>
      <c r="H233" s="215">
        <f t="shared" si="92"/>
        <v>-69.626279517467424</v>
      </c>
      <c r="I233" s="230">
        <f t="shared" si="86"/>
        <v>73.802767305176076</v>
      </c>
      <c r="J233" s="186">
        <f t="shared" si="87"/>
        <v>58.463310452311326</v>
      </c>
      <c r="K233" s="186">
        <f t="shared" si="88"/>
        <v>42.785292745917516</v>
      </c>
      <c r="L233" s="186">
        <f t="shared" si="89"/>
        <v>26.728549297950746</v>
      </c>
      <c r="M233" s="186">
        <f t="shared" si="90"/>
        <v>10.482749081390439</v>
      </c>
      <c r="N233" s="215">
        <f t="shared" si="91"/>
        <v>-206.98066377124232</v>
      </c>
      <c r="O233" s="319">
        <f t="shared" si="78"/>
        <v>-59.143530436076986</v>
      </c>
      <c r="P233" s="230">
        <f t="shared" si="93"/>
        <v>4.1764877877086519</v>
      </c>
      <c r="Q233" s="186">
        <f t="shared" si="94"/>
        <v>-11.162969065156098</v>
      </c>
      <c r="R233" s="186">
        <f t="shared" si="95"/>
        <v>-26.840986771549908</v>
      </c>
      <c r="S233" s="186">
        <f t="shared" si="96"/>
        <v>-42.897730219516674</v>
      </c>
      <c r="T233" s="331">
        <f t="shared" si="97"/>
        <v>-59.143530436076986</v>
      </c>
      <c r="U233" s="342">
        <v>20.5</v>
      </c>
      <c r="V233" s="188">
        <f t="shared" si="79"/>
        <v>7.8599999999999994</v>
      </c>
      <c r="W233" s="187">
        <f t="shared" si="80"/>
        <v>-12.64</v>
      </c>
      <c r="X233" s="186">
        <v>181.73582292150886</v>
      </c>
      <c r="Y233" s="99">
        <f t="shared" si="81"/>
        <v>-2.2981092668298335E-2</v>
      </c>
      <c r="Z233" s="99">
        <f t="shared" si="82"/>
        <v>6.1424153398624934E-2</v>
      </c>
      <c r="AA233" s="99">
        <f t="shared" si="83"/>
        <v>0.14769232801802892</v>
      </c>
      <c r="AB233" s="99">
        <f t="shared" si="84"/>
        <v>0.23604443818456239</v>
      </c>
      <c r="AC233" s="343">
        <f t="shared" si="85"/>
        <v>0.32543683179964411</v>
      </c>
    </row>
    <row r="234" spans="1:29" ht="15.75" x14ac:dyDescent="0.25">
      <c r="A234" s="179">
        <v>702</v>
      </c>
      <c r="B234" s="180" t="s">
        <v>238</v>
      </c>
      <c r="C234" s="179">
        <v>6</v>
      </c>
      <c r="D234" s="179">
        <v>25</v>
      </c>
      <c r="E234" s="185">
        <f>'Tasapainon muutos, pl. tasaus'!D226</f>
        <v>4215</v>
      </c>
      <c r="F234" s="230">
        <v>-405.68666509980886</v>
      </c>
      <c r="G234" s="186">
        <v>-380.17362930710743</v>
      </c>
      <c r="H234" s="215">
        <f t="shared" si="92"/>
        <v>25.51303579270143</v>
      </c>
      <c r="I234" s="230">
        <f t="shared" si="86"/>
        <v>-21.336548004992778</v>
      </c>
      <c r="J234" s="186">
        <f t="shared" si="87"/>
        <v>-6.6760048578575297</v>
      </c>
      <c r="K234" s="186">
        <f t="shared" si="88"/>
        <v>3.1590132284500925</v>
      </c>
      <c r="L234" s="186">
        <f t="shared" si="89"/>
        <v>2.1022697804833217</v>
      </c>
      <c r="M234" s="186">
        <f t="shared" si="90"/>
        <v>0.85646956392301532</v>
      </c>
      <c r="N234" s="215">
        <f t="shared" si="91"/>
        <v>-379.31715974318439</v>
      </c>
      <c r="O234" s="319">
        <f t="shared" si="78"/>
        <v>26.369505356624472</v>
      </c>
      <c r="P234" s="230">
        <f t="shared" si="93"/>
        <v>4.1764877877086519</v>
      </c>
      <c r="Q234" s="186">
        <f t="shared" si="94"/>
        <v>18.837030934843902</v>
      </c>
      <c r="R234" s="186">
        <f t="shared" si="95"/>
        <v>28.672049021151523</v>
      </c>
      <c r="S234" s="186">
        <f t="shared" si="96"/>
        <v>27.615305573184752</v>
      </c>
      <c r="T234" s="331">
        <f t="shared" si="97"/>
        <v>26.369505356624444</v>
      </c>
      <c r="U234" s="342">
        <v>22</v>
      </c>
      <c r="V234" s="188">
        <f t="shared" si="79"/>
        <v>9.36</v>
      </c>
      <c r="W234" s="187">
        <f t="shared" si="80"/>
        <v>-12.64</v>
      </c>
      <c r="X234" s="186">
        <v>145.93045128457283</v>
      </c>
      <c r="Y234" s="99">
        <f t="shared" si="81"/>
        <v>-2.8619714055185499E-2</v>
      </c>
      <c r="Z234" s="99">
        <f t="shared" si="82"/>
        <v>-0.12908224958552758</v>
      </c>
      <c r="AA234" s="99">
        <f t="shared" si="83"/>
        <v>-0.19647749163222533</v>
      </c>
      <c r="AB234" s="99">
        <f t="shared" si="84"/>
        <v>-0.18923607328078024</v>
      </c>
      <c r="AC234" s="343">
        <f t="shared" si="85"/>
        <v>-0.18069912841701821</v>
      </c>
    </row>
    <row r="235" spans="1:29" ht="15.75" x14ac:dyDescent="0.25">
      <c r="A235" s="179">
        <v>704</v>
      </c>
      <c r="B235" s="180" t="s">
        <v>239</v>
      </c>
      <c r="C235" s="179">
        <v>2</v>
      </c>
      <c r="D235" s="179">
        <v>24</v>
      </c>
      <c r="E235" s="185">
        <f>'Tasapainon muutos, pl. tasaus'!D227</f>
        <v>6354</v>
      </c>
      <c r="F235" s="230">
        <v>-67.015542698307044</v>
      </c>
      <c r="G235" s="186">
        <v>-52.93555255261797</v>
      </c>
      <c r="H235" s="215">
        <f t="shared" si="92"/>
        <v>14.079990145689074</v>
      </c>
      <c r="I235" s="230">
        <f t="shared" si="86"/>
        <v>-9.9035023579804218</v>
      </c>
      <c r="J235" s="186">
        <f t="shared" si="87"/>
        <v>3.8370309348439005</v>
      </c>
      <c r="K235" s="186">
        <f t="shared" si="88"/>
        <v>3.1590132284500925</v>
      </c>
      <c r="L235" s="186">
        <f t="shared" si="89"/>
        <v>2.1022697804833217</v>
      </c>
      <c r="M235" s="186">
        <f t="shared" si="90"/>
        <v>0.85646956392301532</v>
      </c>
      <c r="N235" s="215">
        <f t="shared" si="91"/>
        <v>-52.079082988694957</v>
      </c>
      <c r="O235" s="319">
        <f t="shared" si="78"/>
        <v>14.936459709612087</v>
      </c>
      <c r="P235" s="230">
        <f t="shared" si="93"/>
        <v>4.1764877877086519</v>
      </c>
      <c r="Q235" s="186">
        <f t="shared" si="94"/>
        <v>17.917021080532976</v>
      </c>
      <c r="R235" s="186">
        <f t="shared" si="95"/>
        <v>17.239003374139166</v>
      </c>
      <c r="S235" s="186">
        <f t="shared" si="96"/>
        <v>16.182259926172396</v>
      </c>
      <c r="T235" s="331">
        <f t="shared" si="97"/>
        <v>14.936459709612089</v>
      </c>
      <c r="U235" s="342">
        <v>19.75</v>
      </c>
      <c r="V235" s="188">
        <f t="shared" si="79"/>
        <v>7.1099999999999994</v>
      </c>
      <c r="W235" s="187">
        <f t="shared" si="80"/>
        <v>-12.64</v>
      </c>
      <c r="X235" s="186">
        <v>200.55468071926975</v>
      </c>
      <c r="Y235" s="99">
        <f t="shared" si="81"/>
        <v>-2.0824683685915914E-2</v>
      </c>
      <c r="Z235" s="99">
        <f t="shared" si="82"/>
        <v>-8.9337336911187171E-2</v>
      </c>
      <c r="AA235" s="99">
        <f t="shared" si="83"/>
        <v>-8.5956624459290434E-2</v>
      </c>
      <c r="AB235" s="99">
        <f t="shared" si="84"/>
        <v>-8.0687520571129545E-2</v>
      </c>
      <c r="AC235" s="343">
        <f t="shared" si="85"/>
        <v>-7.4475747242816456E-2</v>
      </c>
    </row>
    <row r="236" spans="1:29" ht="15.75" x14ac:dyDescent="0.25">
      <c r="A236" s="179">
        <v>707</v>
      </c>
      <c r="B236" s="180" t="s">
        <v>240</v>
      </c>
      <c r="C236" s="179">
        <v>12</v>
      </c>
      <c r="D236" s="179">
        <v>25</v>
      </c>
      <c r="E236" s="185">
        <f>'Tasapainon muutos, pl. tasaus'!D228</f>
        <v>2066</v>
      </c>
      <c r="F236" s="230">
        <v>496.18530042208948</v>
      </c>
      <c r="G236" s="186">
        <v>365.05797317941176</v>
      </c>
      <c r="H236" s="215">
        <f t="shared" si="92"/>
        <v>-131.12732724267772</v>
      </c>
      <c r="I236" s="230">
        <f t="shared" si="86"/>
        <v>135.30381503038637</v>
      </c>
      <c r="J236" s="186">
        <f t="shared" si="87"/>
        <v>119.96435817752162</v>
      </c>
      <c r="K236" s="186">
        <f t="shared" si="88"/>
        <v>104.28634047112782</v>
      </c>
      <c r="L236" s="186">
        <f t="shared" si="89"/>
        <v>88.229597023161048</v>
      </c>
      <c r="M236" s="186">
        <f t="shared" si="90"/>
        <v>71.983796806600736</v>
      </c>
      <c r="N236" s="215">
        <f t="shared" si="91"/>
        <v>437.04176998601247</v>
      </c>
      <c r="O236" s="319">
        <f t="shared" si="78"/>
        <v>-59.143530436077015</v>
      </c>
      <c r="P236" s="230">
        <f t="shared" si="93"/>
        <v>4.1764877877086519</v>
      </c>
      <c r="Q236" s="186">
        <f t="shared" si="94"/>
        <v>-11.162969065156105</v>
      </c>
      <c r="R236" s="186">
        <f t="shared" si="95"/>
        <v>-26.840986771549908</v>
      </c>
      <c r="S236" s="186">
        <f t="shared" si="96"/>
        <v>-42.897730219516674</v>
      </c>
      <c r="T236" s="331">
        <f t="shared" si="97"/>
        <v>-59.143530436076986</v>
      </c>
      <c r="U236" s="342">
        <v>21.500000000000004</v>
      </c>
      <c r="V236" s="188">
        <f t="shared" si="79"/>
        <v>8.860000000000003</v>
      </c>
      <c r="W236" s="187">
        <f t="shared" si="80"/>
        <v>-12.64</v>
      </c>
      <c r="X236" s="186">
        <v>114.20484931927234</v>
      </c>
      <c r="Y236" s="99">
        <f t="shared" si="81"/>
        <v>-3.6570144022806041E-2</v>
      </c>
      <c r="Z236" s="99">
        <f t="shared" si="82"/>
        <v>9.7745140698437288E-2</v>
      </c>
      <c r="AA236" s="99">
        <f t="shared" si="83"/>
        <v>0.23502493047832801</v>
      </c>
      <c r="AB236" s="99">
        <f t="shared" si="84"/>
        <v>0.37562091693314442</v>
      </c>
      <c r="AC236" s="343">
        <f t="shared" si="85"/>
        <v>0.51787232143474637</v>
      </c>
    </row>
    <row r="237" spans="1:29" ht="15.75" x14ac:dyDescent="0.25">
      <c r="A237" s="179">
        <v>710</v>
      </c>
      <c r="B237" s="180" t="s">
        <v>241</v>
      </c>
      <c r="C237" s="179">
        <v>33</v>
      </c>
      <c r="D237" s="179">
        <v>22</v>
      </c>
      <c r="E237" s="185">
        <f>'Tasapainon muutos, pl. tasaus'!D229</f>
        <v>27528</v>
      </c>
      <c r="F237" s="230">
        <v>185.19864742946453</v>
      </c>
      <c r="G237" s="186">
        <v>233.74833143790613</v>
      </c>
      <c r="H237" s="215">
        <f t="shared" si="92"/>
        <v>48.549684008441602</v>
      </c>
      <c r="I237" s="230">
        <f t="shared" si="86"/>
        <v>-44.37319622073295</v>
      </c>
      <c r="J237" s="186">
        <f t="shared" si="87"/>
        <v>-29.7126530735977</v>
      </c>
      <c r="K237" s="186">
        <f t="shared" si="88"/>
        <v>-15.39067077999151</v>
      </c>
      <c r="L237" s="186">
        <f t="shared" si="89"/>
        <v>-1.4474142279582805</v>
      </c>
      <c r="M237" s="186">
        <f t="shared" si="90"/>
        <v>0.85646956392301532</v>
      </c>
      <c r="N237" s="215">
        <f t="shared" si="91"/>
        <v>234.60480100182914</v>
      </c>
      <c r="O237" s="319">
        <f t="shared" si="78"/>
        <v>49.406153572364616</v>
      </c>
      <c r="P237" s="230">
        <f t="shared" si="93"/>
        <v>4.1764877877086519</v>
      </c>
      <c r="Q237" s="186">
        <f t="shared" si="94"/>
        <v>18.837030934843902</v>
      </c>
      <c r="R237" s="186">
        <f t="shared" si="95"/>
        <v>33.159013228450092</v>
      </c>
      <c r="S237" s="186">
        <f t="shared" si="96"/>
        <v>47.102269780483319</v>
      </c>
      <c r="T237" s="331">
        <f t="shared" si="97"/>
        <v>49.406153572364616</v>
      </c>
      <c r="U237" s="342">
        <v>22</v>
      </c>
      <c r="V237" s="188">
        <f t="shared" si="79"/>
        <v>9.36</v>
      </c>
      <c r="W237" s="187">
        <f t="shared" si="80"/>
        <v>-12.64</v>
      </c>
      <c r="X237" s="186">
        <v>178.10993386360903</v>
      </c>
      <c r="Y237" s="99">
        <f t="shared" si="81"/>
        <v>-2.3448932336962602E-2</v>
      </c>
      <c r="Z237" s="99">
        <f t="shared" si="82"/>
        <v>-0.1057606980488169</v>
      </c>
      <c r="AA237" s="99">
        <f t="shared" si="83"/>
        <v>-0.18617161047200331</v>
      </c>
      <c r="AB237" s="99">
        <f t="shared" si="84"/>
        <v>-0.2644561634420276</v>
      </c>
      <c r="AC237" s="343">
        <f t="shared" si="85"/>
        <v>-0.27739134196859727</v>
      </c>
    </row>
    <row r="238" spans="1:29" ht="15.75" x14ac:dyDescent="0.25">
      <c r="A238" s="179">
        <v>729</v>
      </c>
      <c r="B238" s="180" t="s">
        <v>242</v>
      </c>
      <c r="C238" s="179">
        <v>13</v>
      </c>
      <c r="D238" s="179">
        <v>24</v>
      </c>
      <c r="E238" s="185">
        <f>'Tasapainon muutos, pl. tasaus'!D230</f>
        <v>9208</v>
      </c>
      <c r="F238" s="230">
        <v>172.98602004149211</v>
      </c>
      <c r="G238" s="186">
        <v>146.38727538109183</v>
      </c>
      <c r="H238" s="215">
        <f t="shared" si="92"/>
        <v>-26.598744660400286</v>
      </c>
      <c r="I238" s="230">
        <f t="shared" si="86"/>
        <v>30.775232448108937</v>
      </c>
      <c r="J238" s="186">
        <f t="shared" si="87"/>
        <v>15.435775595244186</v>
      </c>
      <c r="K238" s="186">
        <f t="shared" si="88"/>
        <v>3.1590132284500925</v>
      </c>
      <c r="L238" s="186">
        <f t="shared" si="89"/>
        <v>2.1022697804833217</v>
      </c>
      <c r="M238" s="186">
        <f t="shared" si="90"/>
        <v>0.85646956392301532</v>
      </c>
      <c r="N238" s="215">
        <f t="shared" si="91"/>
        <v>147.24374494501484</v>
      </c>
      <c r="O238" s="319">
        <f t="shared" si="78"/>
        <v>-25.742275096477272</v>
      </c>
      <c r="P238" s="230">
        <f t="shared" si="93"/>
        <v>4.1764877877086519</v>
      </c>
      <c r="Q238" s="186">
        <f t="shared" si="94"/>
        <v>-11.1629690651561</v>
      </c>
      <c r="R238" s="186">
        <f t="shared" si="95"/>
        <v>-23.439731431950193</v>
      </c>
      <c r="S238" s="186">
        <f t="shared" si="96"/>
        <v>-24.496474879916963</v>
      </c>
      <c r="T238" s="331">
        <f t="shared" si="97"/>
        <v>-25.742275096477272</v>
      </c>
      <c r="U238" s="342">
        <v>22</v>
      </c>
      <c r="V238" s="188">
        <f t="shared" si="79"/>
        <v>9.36</v>
      </c>
      <c r="W238" s="187">
        <f t="shared" si="80"/>
        <v>-12.64</v>
      </c>
      <c r="X238" s="186">
        <v>135.19662282926026</v>
      </c>
      <c r="Y238" s="99">
        <f t="shared" si="81"/>
        <v>-3.0891953514128351E-2</v>
      </c>
      <c r="Z238" s="99">
        <f t="shared" si="82"/>
        <v>8.2568401721497195E-2</v>
      </c>
      <c r="AA238" s="99">
        <f t="shared" si="83"/>
        <v>0.17337512536501903</v>
      </c>
      <c r="AB238" s="99">
        <f t="shared" si="84"/>
        <v>0.18119147037314348</v>
      </c>
      <c r="AC238" s="343">
        <f t="shared" si="85"/>
        <v>0.19040619919172963</v>
      </c>
    </row>
    <row r="239" spans="1:29" ht="15.75" x14ac:dyDescent="0.25">
      <c r="A239" s="179">
        <v>732</v>
      </c>
      <c r="B239" s="180" t="s">
        <v>243</v>
      </c>
      <c r="C239" s="179">
        <v>19</v>
      </c>
      <c r="D239" s="179">
        <v>25</v>
      </c>
      <c r="E239" s="185">
        <f>'Tasapainon muutos, pl. tasaus'!D231</f>
        <v>3407</v>
      </c>
      <c r="F239" s="230">
        <v>44.53234441171854</v>
      </c>
      <c r="G239" s="186">
        <v>-132.96611886683087</v>
      </c>
      <c r="H239" s="215">
        <f t="shared" si="92"/>
        <v>-177.49846327854942</v>
      </c>
      <c r="I239" s="230">
        <f t="shared" si="86"/>
        <v>181.67495106625807</v>
      </c>
      <c r="J239" s="186">
        <f t="shared" si="87"/>
        <v>166.33549421339333</v>
      </c>
      <c r="K239" s="186">
        <f t="shared" si="88"/>
        <v>150.6574765069995</v>
      </c>
      <c r="L239" s="186">
        <f t="shared" si="89"/>
        <v>134.60073305903273</v>
      </c>
      <c r="M239" s="186">
        <f t="shared" si="90"/>
        <v>118.35493284247244</v>
      </c>
      <c r="N239" s="215">
        <f t="shared" si="91"/>
        <v>-14.611186024358432</v>
      </c>
      <c r="O239" s="319">
        <f t="shared" si="78"/>
        <v>-59.143530436076972</v>
      </c>
      <c r="P239" s="230">
        <f t="shared" si="93"/>
        <v>4.1764877877086519</v>
      </c>
      <c r="Q239" s="186">
        <f t="shared" si="94"/>
        <v>-11.162969065156091</v>
      </c>
      <c r="R239" s="186">
        <f t="shared" si="95"/>
        <v>-26.840986771549922</v>
      </c>
      <c r="S239" s="186">
        <f t="shared" si="96"/>
        <v>-42.897730219516689</v>
      </c>
      <c r="T239" s="331">
        <f t="shared" si="97"/>
        <v>-59.143530436076986</v>
      </c>
      <c r="U239" s="342">
        <v>20.25</v>
      </c>
      <c r="V239" s="188">
        <f t="shared" si="79"/>
        <v>7.6099999999999994</v>
      </c>
      <c r="W239" s="187">
        <f t="shared" si="80"/>
        <v>-12.64</v>
      </c>
      <c r="X239" s="186">
        <v>135.78981380546287</v>
      </c>
      <c r="Y239" s="99">
        <f t="shared" si="81"/>
        <v>-3.0757003567970356E-2</v>
      </c>
      <c r="Z239" s="99">
        <f t="shared" si="82"/>
        <v>8.2207705808835865E-2</v>
      </c>
      <c r="AA239" s="99">
        <f t="shared" si="83"/>
        <v>0.19766568654408229</v>
      </c>
      <c r="AB239" s="99">
        <f t="shared" si="84"/>
        <v>0.31591272583209695</v>
      </c>
      <c r="AC239" s="343">
        <f t="shared" si="85"/>
        <v>0.43555204016118637</v>
      </c>
    </row>
    <row r="240" spans="1:29" ht="15.75" x14ac:dyDescent="0.25">
      <c r="A240" s="179">
        <v>734</v>
      </c>
      <c r="B240" s="180" t="s">
        <v>244</v>
      </c>
      <c r="C240" s="179">
        <v>2</v>
      </c>
      <c r="D240" s="179">
        <v>21</v>
      </c>
      <c r="E240" s="185">
        <f>'Tasapainon muutos, pl. tasaus'!D232</f>
        <v>51562</v>
      </c>
      <c r="F240" s="230">
        <v>-52.664640745769475</v>
      </c>
      <c r="G240" s="186">
        <v>-54.488567859321947</v>
      </c>
      <c r="H240" s="215">
        <f t="shared" si="92"/>
        <v>-1.8239271135524717</v>
      </c>
      <c r="I240" s="230">
        <f t="shared" si="86"/>
        <v>6.0004149012611236</v>
      </c>
      <c r="J240" s="186">
        <f t="shared" si="87"/>
        <v>3.8370309348439005</v>
      </c>
      <c r="K240" s="186">
        <f t="shared" si="88"/>
        <v>3.1590132284500925</v>
      </c>
      <c r="L240" s="186">
        <f t="shared" si="89"/>
        <v>2.1022697804833217</v>
      </c>
      <c r="M240" s="186">
        <f t="shared" si="90"/>
        <v>0.85646956392301532</v>
      </c>
      <c r="N240" s="215">
        <f t="shared" si="91"/>
        <v>-53.632098295398933</v>
      </c>
      <c r="O240" s="319">
        <f t="shared" si="78"/>
        <v>-0.96745754962945796</v>
      </c>
      <c r="P240" s="230">
        <f t="shared" si="93"/>
        <v>4.1764877877086519</v>
      </c>
      <c r="Q240" s="186">
        <f t="shared" si="94"/>
        <v>2.0131038212914287</v>
      </c>
      <c r="R240" s="186">
        <f t="shared" si="95"/>
        <v>1.3350861148976207</v>
      </c>
      <c r="S240" s="186">
        <f t="shared" si="96"/>
        <v>0.27834266693084997</v>
      </c>
      <c r="T240" s="331">
        <f t="shared" si="97"/>
        <v>-0.9674575496294564</v>
      </c>
      <c r="U240" s="342">
        <v>20.75</v>
      </c>
      <c r="V240" s="188">
        <f t="shared" si="79"/>
        <v>8.11</v>
      </c>
      <c r="W240" s="187">
        <f t="shared" si="80"/>
        <v>-12.64</v>
      </c>
      <c r="X240" s="186">
        <v>166.86996319583821</v>
      </c>
      <c r="Y240" s="99">
        <f t="shared" si="81"/>
        <v>-2.5028397608065241E-2</v>
      </c>
      <c r="Z240" s="99">
        <f t="shared" si="82"/>
        <v>-1.206390762445878E-2</v>
      </c>
      <c r="AA240" s="99">
        <f t="shared" si="83"/>
        <v>-8.0007575319637758E-3</v>
      </c>
      <c r="AB240" s="99">
        <f t="shared" si="84"/>
        <v>-1.6680213838375913E-3</v>
      </c>
      <c r="AC240" s="343">
        <f t="shared" si="85"/>
        <v>5.7976734164796959E-3</v>
      </c>
    </row>
    <row r="241" spans="1:29" ht="15.75" x14ac:dyDescent="0.25">
      <c r="A241" s="179">
        <v>738</v>
      </c>
      <c r="B241" s="180" t="s">
        <v>245</v>
      </c>
      <c r="C241" s="179">
        <v>2</v>
      </c>
      <c r="D241" s="179">
        <v>25</v>
      </c>
      <c r="E241" s="185">
        <f>'Tasapainon muutos, pl. tasaus'!D233</f>
        <v>2950</v>
      </c>
      <c r="F241" s="230">
        <v>123.52113291488361</v>
      </c>
      <c r="G241" s="186">
        <v>129.43883920883698</v>
      </c>
      <c r="H241" s="215">
        <f t="shared" si="92"/>
        <v>5.9177062939533727</v>
      </c>
      <c r="I241" s="230">
        <f t="shared" si="86"/>
        <v>-1.7412185062447207</v>
      </c>
      <c r="J241" s="186">
        <f t="shared" si="87"/>
        <v>3.8370309348439005</v>
      </c>
      <c r="K241" s="186">
        <f t="shared" si="88"/>
        <v>3.1590132284500925</v>
      </c>
      <c r="L241" s="186">
        <f t="shared" si="89"/>
        <v>2.1022697804833217</v>
      </c>
      <c r="M241" s="186">
        <f t="shared" si="90"/>
        <v>0.85646956392301532</v>
      </c>
      <c r="N241" s="215">
        <f t="shared" si="91"/>
        <v>130.29530877276</v>
      </c>
      <c r="O241" s="319">
        <f t="shared" si="78"/>
        <v>6.7741758578763864</v>
      </c>
      <c r="P241" s="230">
        <f t="shared" si="93"/>
        <v>4.1764877877086519</v>
      </c>
      <c r="Q241" s="186">
        <f t="shared" si="94"/>
        <v>9.7547372287972731</v>
      </c>
      <c r="R241" s="186">
        <f t="shared" si="95"/>
        <v>9.0767195224034651</v>
      </c>
      <c r="S241" s="186">
        <f t="shared" si="96"/>
        <v>8.0199760744366948</v>
      </c>
      <c r="T241" s="331">
        <f t="shared" si="97"/>
        <v>6.7741758578763882</v>
      </c>
      <c r="U241" s="342">
        <v>21.5</v>
      </c>
      <c r="V241" s="188">
        <f t="shared" si="79"/>
        <v>8.86</v>
      </c>
      <c r="W241" s="187">
        <f t="shared" si="80"/>
        <v>-12.64</v>
      </c>
      <c r="X241" s="186">
        <v>172.96804761496878</v>
      </c>
      <c r="Y241" s="99">
        <f t="shared" si="81"/>
        <v>-2.4146007573639373E-2</v>
      </c>
      <c r="Z241" s="99">
        <f t="shared" si="82"/>
        <v>-5.6396180469768402E-2</v>
      </c>
      <c r="AA241" s="99">
        <f t="shared" si="83"/>
        <v>-5.2476278986558669E-2</v>
      </c>
      <c r="AB241" s="99">
        <f t="shared" si="84"/>
        <v>-4.6366806962459116E-2</v>
      </c>
      <c r="AC241" s="343">
        <f t="shared" si="85"/>
        <v>-3.9164319371609455E-2</v>
      </c>
    </row>
    <row r="242" spans="1:29" ht="15.75" x14ac:dyDescent="0.25">
      <c r="A242" s="179">
        <v>739</v>
      </c>
      <c r="B242" s="180" t="s">
        <v>246</v>
      </c>
      <c r="C242" s="179">
        <v>9</v>
      </c>
      <c r="D242" s="179">
        <v>25</v>
      </c>
      <c r="E242" s="185">
        <f>'Tasapainon muutos, pl. tasaus'!D234</f>
        <v>3326</v>
      </c>
      <c r="F242" s="230">
        <v>261.38069740111166</v>
      </c>
      <c r="G242" s="186">
        <v>-96.532178209218685</v>
      </c>
      <c r="H242" s="215">
        <f t="shared" si="92"/>
        <v>-357.91287561033033</v>
      </c>
      <c r="I242" s="230">
        <f t="shared" si="86"/>
        <v>362.08936339803898</v>
      </c>
      <c r="J242" s="186">
        <f t="shared" si="87"/>
        <v>346.74990654517421</v>
      </c>
      <c r="K242" s="186">
        <f t="shared" si="88"/>
        <v>331.07188883878041</v>
      </c>
      <c r="L242" s="186">
        <f t="shared" si="89"/>
        <v>315.01514539081364</v>
      </c>
      <c r="M242" s="186">
        <f t="shared" si="90"/>
        <v>298.76934517425337</v>
      </c>
      <c r="N242" s="215">
        <f t="shared" si="91"/>
        <v>202.2371669650347</v>
      </c>
      <c r="O242" s="319">
        <f t="shared" si="78"/>
        <v>-59.143530436076958</v>
      </c>
      <c r="P242" s="230">
        <f t="shared" si="93"/>
        <v>4.1764877877086519</v>
      </c>
      <c r="Q242" s="186">
        <f t="shared" si="94"/>
        <v>-11.162969065156119</v>
      </c>
      <c r="R242" s="186">
        <f t="shared" si="95"/>
        <v>-26.840986771549922</v>
      </c>
      <c r="S242" s="186">
        <f t="shared" si="96"/>
        <v>-42.897730219516689</v>
      </c>
      <c r="T242" s="331">
        <f t="shared" si="97"/>
        <v>-59.143530436076958</v>
      </c>
      <c r="U242" s="342">
        <v>21.5</v>
      </c>
      <c r="V242" s="188">
        <f t="shared" si="79"/>
        <v>8.86</v>
      </c>
      <c r="W242" s="187">
        <f t="shared" si="80"/>
        <v>-12.64</v>
      </c>
      <c r="X242" s="186">
        <v>151.15416699031002</v>
      </c>
      <c r="Y242" s="99">
        <f t="shared" si="81"/>
        <v>-2.7630649361961634E-2</v>
      </c>
      <c r="Z242" s="99">
        <f t="shared" si="82"/>
        <v>7.385154698296699E-2</v>
      </c>
      <c r="AA242" s="99">
        <f t="shared" si="83"/>
        <v>0.17757358137053944</v>
      </c>
      <c r="AB242" s="99">
        <f t="shared" si="84"/>
        <v>0.28380117514237446</v>
      </c>
      <c r="AC242" s="343">
        <f t="shared" si="85"/>
        <v>0.3912795235070724</v>
      </c>
    </row>
    <row r="243" spans="1:29" ht="15.75" x14ac:dyDescent="0.25">
      <c r="A243" s="179">
        <v>740</v>
      </c>
      <c r="B243" s="180" t="s">
        <v>247</v>
      </c>
      <c r="C243" s="179">
        <v>10</v>
      </c>
      <c r="D243" s="179">
        <v>22</v>
      </c>
      <c r="E243" s="185">
        <f>'Tasapainon muutos, pl. tasaus'!D235</f>
        <v>32662</v>
      </c>
      <c r="F243" s="230">
        <v>228.89288629854249</v>
      </c>
      <c r="G243" s="186">
        <v>229.11258980371326</v>
      </c>
      <c r="H243" s="215">
        <f t="shared" si="92"/>
        <v>0.21970350517077009</v>
      </c>
      <c r="I243" s="230">
        <f t="shared" si="86"/>
        <v>3.9567842825378818</v>
      </c>
      <c r="J243" s="186">
        <f t="shared" si="87"/>
        <v>3.8370309348439005</v>
      </c>
      <c r="K243" s="186">
        <f t="shared" si="88"/>
        <v>3.1590132284500925</v>
      </c>
      <c r="L243" s="186">
        <f t="shared" si="89"/>
        <v>2.1022697804833217</v>
      </c>
      <c r="M243" s="186">
        <f t="shared" si="90"/>
        <v>0.85646956392301532</v>
      </c>
      <c r="N243" s="215">
        <f t="shared" si="91"/>
        <v>229.96905936763628</v>
      </c>
      <c r="O243" s="319">
        <f t="shared" si="78"/>
        <v>1.0761730690937839</v>
      </c>
      <c r="P243" s="230">
        <f t="shared" si="93"/>
        <v>4.1764877877086519</v>
      </c>
      <c r="Q243" s="186">
        <f t="shared" si="94"/>
        <v>4.0567344400146705</v>
      </c>
      <c r="R243" s="186">
        <f t="shared" si="95"/>
        <v>3.3787167336208626</v>
      </c>
      <c r="S243" s="186">
        <f t="shared" si="96"/>
        <v>2.3219732856540918</v>
      </c>
      <c r="T243" s="331">
        <f t="shared" si="97"/>
        <v>1.0761730690937854</v>
      </c>
      <c r="U243" s="342">
        <v>22</v>
      </c>
      <c r="V243" s="188">
        <f t="shared" si="79"/>
        <v>9.36</v>
      </c>
      <c r="W243" s="187">
        <f t="shared" si="80"/>
        <v>-12.64</v>
      </c>
      <c r="X243" s="186">
        <v>161.26799119504182</v>
      </c>
      <c r="Y243" s="99">
        <f t="shared" si="81"/>
        <v>-2.5897809954471971E-2</v>
      </c>
      <c r="Z243" s="99">
        <f t="shared" si="82"/>
        <v>-2.5155236386049773E-2</v>
      </c>
      <c r="AA243" s="99">
        <f t="shared" si="83"/>
        <v>-2.0950944502896127E-2</v>
      </c>
      <c r="AB243" s="99">
        <f t="shared" si="84"/>
        <v>-1.4398227871802751E-2</v>
      </c>
      <c r="AC243" s="343">
        <f t="shared" si="85"/>
        <v>-6.6731969631359331E-3</v>
      </c>
    </row>
    <row r="244" spans="1:29" ht="15.75" x14ac:dyDescent="0.25">
      <c r="A244" s="179">
        <v>742</v>
      </c>
      <c r="B244" s="180" t="s">
        <v>248</v>
      </c>
      <c r="C244" s="179">
        <v>19</v>
      </c>
      <c r="D244" s="179">
        <v>26</v>
      </c>
      <c r="E244" s="185">
        <f>'Tasapainon muutos, pl. tasaus'!D236</f>
        <v>1009</v>
      </c>
      <c r="F244" s="230">
        <v>-34.863547629127567</v>
      </c>
      <c r="G244" s="186">
        <v>-82.548608704214416</v>
      </c>
      <c r="H244" s="215">
        <f t="shared" si="92"/>
        <v>-47.68506107508685</v>
      </c>
      <c r="I244" s="230">
        <f t="shared" si="86"/>
        <v>51.861548862795502</v>
      </c>
      <c r="J244" s="186">
        <f t="shared" si="87"/>
        <v>36.522092009930752</v>
      </c>
      <c r="K244" s="186">
        <f t="shared" si="88"/>
        <v>20.844074303536942</v>
      </c>
      <c r="L244" s="186">
        <f t="shared" si="89"/>
        <v>4.7873308555701719</v>
      </c>
      <c r="M244" s="186">
        <f t="shared" si="90"/>
        <v>0.85646956392301532</v>
      </c>
      <c r="N244" s="215">
        <f t="shared" si="91"/>
        <v>-81.692139140291403</v>
      </c>
      <c r="O244" s="319">
        <f t="shared" si="78"/>
        <v>-46.828591511163836</v>
      </c>
      <c r="P244" s="230">
        <f t="shared" si="93"/>
        <v>4.1764877877086519</v>
      </c>
      <c r="Q244" s="186">
        <f t="shared" si="94"/>
        <v>-11.162969065156098</v>
      </c>
      <c r="R244" s="186">
        <f t="shared" si="95"/>
        <v>-26.840986771549908</v>
      </c>
      <c r="S244" s="186">
        <f t="shared" si="96"/>
        <v>-42.897730219516674</v>
      </c>
      <c r="T244" s="331">
        <f t="shared" si="97"/>
        <v>-46.828591511163836</v>
      </c>
      <c r="U244" s="342">
        <v>21.75</v>
      </c>
      <c r="V244" s="188">
        <f t="shared" si="79"/>
        <v>9.11</v>
      </c>
      <c r="W244" s="187">
        <f t="shared" si="80"/>
        <v>-12.64</v>
      </c>
      <c r="X244" s="186">
        <v>140.5101617265839</v>
      </c>
      <c r="Y244" s="99">
        <f t="shared" si="81"/>
        <v>-2.9723741944270205E-2</v>
      </c>
      <c r="Z244" s="99">
        <f t="shared" si="82"/>
        <v>7.9445991151002385E-2</v>
      </c>
      <c r="AA244" s="99">
        <f t="shared" si="83"/>
        <v>0.19102523576749761</v>
      </c>
      <c r="AB244" s="99">
        <f t="shared" si="84"/>
        <v>0.30529984232023422</v>
      </c>
      <c r="AC244" s="343">
        <f t="shared" si="85"/>
        <v>0.33327547940829161</v>
      </c>
    </row>
    <row r="245" spans="1:29" ht="15.75" x14ac:dyDescent="0.25">
      <c r="A245" s="179">
        <v>743</v>
      </c>
      <c r="B245" s="180" t="s">
        <v>249</v>
      </c>
      <c r="C245" s="179">
        <v>14</v>
      </c>
      <c r="D245" s="179">
        <v>21</v>
      </c>
      <c r="E245" s="185">
        <f>'Tasapainon muutos, pl. tasaus'!D237</f>
        <v>64130</v>
      </c>
      <c r="F245" s="230">
        <v>184.95065180214652</v>
      </c>
      <c r="G245" s="186">
        <v>213.31981467833836</v>
      </c>
      <c r="H245" s="215">
        <f t="shared" si="92"/>
        <v>28.369162876191837</v>
      </c>
      <c r="I245" s="230">
        <f t="shared" si="86"/>
        <v>-24.192675088483185</v>
      </c>
      <c r="J245" s="186">
        <f t="shared" si="87"/>
        <v>-9.5321319413479362</v>
      </c>
      <c r="K245" s="186">
        <f t="shared" si="88"/>
        <v>3.1590132284500925</v>
      </c>
      <c r="L245" s="186">
        <f t="shared" si="89"/>
        <v>2.1022697804833217</v>
      </c>
      <c r="M245" s="186">
        <f t="shared" si="90"/>
        <v>0.85646956392301532</v>
      </c>
      <c r="N245" s="215">
        <f t="shared" si="91"/>
        <v>214.17628424226137</v>
      </c>
      <c r="O245" s="319">
        <f t="shared" si="78"/>
        <v>29.22563244011485</v>
      </c>
      <c r="P245" s="230">
        <f t="shared" si="93"/>
        <v>4.1764877877086519</v>
      </c>
      <c r="Q245" s="186">
        <f t="shared" si="94"/>
        <v>18.837030934843902</v>
      </c>
      <c r="R245" s="186">
        <f t="shared" si="95"/>
        <v>31.528176104641929</v>
      </c>
      <c r="S245" s="186">
        <f t="shared" si="96"/>
        <v>30.471432656675159</v>
      </c>
      <c r="T245" s="331">
        <f t="shared" si="97"/>
        <v>29.22563244011485</v>
      </c>
      <c r="U245" s="342">
        <v>21</v>
      </c>
      <c r="V245" s="188">
        <f t="shared" si="79"/>
        <v>8.36</v>
      </c>
      <c r="W245" s="187">
        <f t="shared" si="80"/>
        <v>-12.64</v>
      </c>
      <c r="X245" s="186">
        <v>177.74466048404543</v>
      </c>
      <c r="Y245" s="99">
        <f t="shared" si="81"/>
        <v>-2.3497120961805423E-2</v>
      </c>
      <c r="Z245" s="99">
        <f t="shared" si="82"/>
        <v>-0.10597804110427686</v>
      </c>
      <c r="AA245" s="99">
        <f t="shared" si="83"/>
        <v>-0.17737903360237331</v>
      </c>
      <c r="AB245" s="99">
        <f t="shared" si="84"/>
        <v>-0.1714337441906465</v>
      </c>
      <c r="AC245" s="343">
        <f t="shared" si="85"/>
        <v>-0.16442481231518163</v>
      </c>
    </row>
    <row r="246" spans="1:29" ht="15.75" x14ac:dyDescent="0.25">
      <c r="A246" s="179">
        <v>746</v>
      </c>
      <c r="B246" s="180" t="s">
        <v>250</v>
      </c>
      <c r="C246" s="179">
        <v>17</v>
      </c>
      <c r="D246" s="179">
        <v>25</v>
      </c>
      <c r="E246" s="185">
        <f>'Tasapainon muutos, pl. tasaus'!D238</f>
        <v>4834</v>
      </c>
      <c r="F246" s="230">
        <v>403.60574157142537</v>
      </c>
      <c r="G246" s="186">
        <v>540.22953980260854</v>
      </c>
      <c r="H246" s="215">
        <f t="shared" si="92"/>
        <v>136.62379823118317</v>
      </c>
      <c r="I246" s="230">
        <f t="shared" si="86"/>
        <v>-132.44731044347452</v>
      </c>
      <c r="J246" s="186">
        <f t="shared" si="87"/>
        <v>-117.78676729633928</v>
      </c>
      <c r="K246" s="186">
        <f t="shared" si="88"/>
        <v>-103.46478500273308</v>
      </c>
      <c r="L246" s="186">
        <f t="shared" si="89"/>
        <v>-89.521528450699847</v>
      </c>
      <c r="M246" s="186">
        <f t="shared" si="90"/>
        <v>-75.767328667260159</v>
      </c>
      <c r="N246" s="215">
        <f t="shared" si="91"/>
        <v>464.46221113534841</v>
      </c>
      <c r="O246" s="319">
        <f t="shared" si="78"/>
        <v>60.856469563923042</v>
      </c>
      <c r="P246" s="230">
        <f t="shared" si="93"/>
        <v>4.1764877877086519</v>
      </c>
      <c r="Q246" s="186">
        <f t="shared" si="94"/>
        <v>18.837030934843895</v>
      </c>
      <c r="R246" s="186">
        <f t="shared" si="95"/>
        <v>33.159013228450092</v>
      </c>
      <c r="S246" s="186">
        <f t="shared" si="96"/>
        <v>47.102269780483326</v>
      </c>
      <c r="T246" s="331">
        <f t="shared" si="97"/>
        <v>60.856469563923014</v>
      </c>
      <c r="U246" s="342">
        <v>21.75</v>
      </c>
      <c r="V246" s="188">
        <f t="shared" si="79"/>
        <v>9.11</v>
      </c>
      <c r="W246" s="187">
        <f t="shared" si="80"/>
        <v>-12.64</v>
      </c>
      <c r="X246" s="186">
        <v>126.29311562660438</v>
      </c>
      <c r="Y246" s="99">
        <f t="shared" si="81"/>
        <v>-3.3069797724024561E-2</v>
      </c>
      <c r="Z246" s="99">
        <f t="shared" si="82"/>
        <v>-0.14915326810478785</v>
      </c>
      <c r="AA246" s="99">
        <f t="shared" si="83"/>
        <v>-0.26255598386286827</v>
      </c>
      <c r="AB246" s="99">
        <f t="shared" si="84"/>
        <v>-0.37295991588128152</v>
      </c>
      <c r="AC246" s="343">
        <f t="shared" si="85"/>
        <v>-0.48186687977395376</v>
      </c>
    </row>
    <row r="247" spans="1:29" ht="15.75" x14ac:dyDescent="0.25">
      <c r="A247" s="179">
        <v>747</v>
      </c>
      <c r="B247" s="180" t="s">
        <v>251</v>
      </c>
      <c r="C247" s="179">
        <v>4</v>
      </c>
      <c r="D247" s="179">
        <v>26</v>
      </c>
      <c r="E247" s="185">
        <f>'Tasapainon muutos, pl. tasaus'!D239</f>
        <v>1385</v>
      </c>
      <c r="F247" s="230">
        <v>-108.60393128313581</v>
      </c>
      <c r="G247" s="186">
        <v>-291.70585012287978</v>
      </c>
      <c r="H247" s="215">
        <f t="shared" si="92"/>
        <v>-183.10191883974397</v>
      </c>
      <c r="I247" s="230">
        <f t="shared" si="86"/>
        <v>187.27840662745263</v>
      </c>
      <c r="J247" s="186">
        <f t="shared" si="87"/>
        <v>171.93894977458788</v>
      </c>
      <c r="K247" s="186">
        <f t="shared" si="88"/>
        <v>156.26093206819405</v>
      </c>
      <c r="L247" s="186">
        <f t="shared" si="89"/>
        <v>140.20418862022728</v>
      </c>
      <c r="M247" s="186">
        <f t="shared" si="90"/>
        <v>123.95838840366699</v>
      </c>
      <c r="N247" s="215">
        <f t="shared" si="91"/>
        <v>-167.74746171921279</v>
      </c>
      <c r="O247" s="319">
        <f t="shared" si="78"/>
        <v>-59.143530436076986</v>
      </c>
      <c r="P247" s="230">
        <f t="shared" si="93"/>
        <v>4.1764877877086519</v>
      </c>
      <c r="Q247" s="186">
        <f t="shared" si="94"/>
        <v>-11.162969065156091</v>
      </c>
      <c r="R247" s="186">
        <f t="shared" si="95"/>
        <v>-26.840986771549922</v>
      </c>
      <c r="S247" s="186">
        <f t="shared" si="96"/>
        <v>-42.897730219516689</v>
      </c>
      <c r="T247" s="331">
        <f t="shared" si="97"/>
        <v>-59.143530436076986</v>
      </c>
      <c r="U247" s="342">
        <v>22</v>
      </c>
      <c r="V247" s="188">
        <f t="shared" si="79"/>
        <v>9.36</v>
      </c>
      <c r="W247" s="187">
        <f t="shared" si="80"/>
        <v>-12.64</v>
      </c>
      <c r="X247" s="186">
        <v>118.29721816786838</v>
      </c>
      <c r="Y247" s="99">
        <f t="shared" si="81"/>
        <v>-3.5305038042247557E-2</v>
      </c>
      <c r="Z247" s="99">
        <f t="shared" si="82"/>
        <v>9.4363749528880728E-2</v>
      </c>
      <c r="AA247" s="99">
        <f t="shared" si="83"/>
        <v>0.2268944881988815</v>
      </c>
      <c r="AB247" s="99">
        <f t="shared" si="84"/>
        <v>0.36262670317947066</v>
      </c>
      <c r="AC247" s="343">
        <f t="shared" si="85"/>
        <v>0.49995706874653639</v>
      </c>
    </row>
    <row r="248" spans="1:29" ht="15.75" x14ac:dyDescent="0.25">
      <c r="A248" s="179">
        <v>748</v>
      </c>
      <c r="B248" s="180" t="s">
        <v>252</v>
      </c>
      <c r="C248" s="179">
        <v>17</v>
      </c>
      <c r="D248" s="179">
        <v>24</v>
      </c>
      <c r="E248" s="185">
        <f>'Tasapainon muutos, pl. tasaus'!D240</f>
        <v>5034</v>
      </c>
      <c r="F248" s="230">
        <v>122.46997775278177</v>
      </c>
      <c r="G248" s="186">
        <v>135.17689420399839</v>
      </c>
      <c r="H248" s="215">
        <f t="shared" si="92"/>
        <v>12.706916451216614</v>
      </c>
      <c r="I248" s="230">
        <f t="shared" si="86"/>
        <v>-8.530428663507962</v>
      </c>
      <c r="J248" s="186">
        <f t="shared" si="87"/>
        <v>3.8370309348439005</v>
      </c>
      <c r="K248" s="186">
        <f t="shared" si="88"/>
        <v>3.1590132284500925</v>
      </c>
      <c r="L248" s="186">
        <f t="shared" si="89"/>
        <v>2.1022697804833217</v>
      </c>
      <c r="M248" s="186">
        <f t="shared" si="90"/>
        <v>0.85646956392301532</v>
      </c>
      <c r="N248" s="215">
        <f t="shared" si="91"/>
        <v>136.0333637679214</v>
      </c>
      <c r="O248" s="319">
        <f t="shared" si="78"/>
        <v>13.563386015139628</v>
      </c>
      <c r="P248" s="230">
        <f t="shared" si="93"/>
        <v>4.1764877877086519</v>
      </c>
      <c r="Q248" s="186">
        <f t="shared" si="94"/>
        <v>16.543947386060516</v>
      </c>
      <c r="R248" s="186">
        <f t="shared" si="95"/>
        <v>15.865929679666706</v>
      </c>
      <c r="S248" s="186">
        <f t="shared" si="96"/>
        <v>14.809186231699936</v>
      </c>
      <c r="T248" s="331">
        <f t="shared" si="97"/>
        <v>13.563386015139629</v>
      </c>
      <c r="U248" s="342">
        <v>22</v>
      </c>
      <c r="V248" s="188">
        <f t="shared" si="79"/>
        <v>9.36</v>
      </c>
      <c r="W248" s="187">
        <f t="shared" si="80"/>
        <v>-12.64</v>
      </c>
      <c r="X248" s="186">
        <v>140.26607772615034</v>
      </c>
      <c r="Y248" s="99">
        <f t="shared" si="81"/>
        <v>-2.9775465710694875E-2</v>
      </c>
      <c r="Z248" s="99">
        <f t="shared" si="82"/>
        <v>-0.1179468881874649</v>
      </c>
      <c r="AA248" s="99">
        <f t="shared" si="83"/>
        <v>-0.11311309146779372</v>
      </c>
      <c r="AB248" s="99">
        <f t="shared" si="84"/>
        <v>-0.10557924247809064</v>
      </c>
      <c r="AC248" s="343">
        <f t="shared" si="85"/>
        <v>-9.6697549650031703E-2</v>
      </c>
    </row>
    <row r="249" spans="1:29" ht="15.75" x14ac:dyDescent="0.25">
      <c r="A249" s="179">
        <v>749</v>
      </c>
      <c r="B249" s="180" t="s">
        <v>253</v>
      </c>
      <c r="C249" s="179">
        <v>11</v>
      </c>
      <c r="D249" s="179">
        <v>22</v>
      </c>
      <c r="E249" s="185">
        <f>'Tasapainon muutos, pl. tasaus'!D241</f>
        <v>21251</v>
      </c>
      <c r="F249" s="230">
        <v>-136.76170249614771</v>
      </c>
      <c r="G249" s="186">
        <v>-3.9400844973415623</v>
      </c>
      <c r="H249" s="215">
        <f t="shared" si="92"/>
        <v>132.82161799880615</v>
      </c>
      <c r="I249" s="230">
        <f t="shared" si="86"/>
        <v>-128.6451302110975</v>
      </c>
      <c r="J249" s="186">
        <f t="shared" si="87"/>
        <v>-113.98458706396225</v>
      </c>
      <c r="K249" s="186">
        <f t="shared" si="88"/>
        <v>-99.662604770356054</v>
      </c>
      <c r="L249" s="186">
        <f t="shared" si="89"/>
        <v>-85.719348218322821</v>
      </c>
      <c r="M249" s="186">
        <f t="shared" si="90"/>
        <v>-71.965148434883133</v>
      </c>
      <c r="N249" s="215">
        <f t="shared" si="91"/>
        <v>-75.905232932224692</v>
      </c>
      <c r="O249" s="319">
        <f t="shared" si="78"/>
        <v>60.856469563923014</v>
      </c>
      <c r="P249" s="230">
        <f t="shared" si="93"/>
        <v>4.1764877877086519</v>
      </c>
      <c r="Q249" s="186">
        <f t="shared" si="94"/>
        <v>18.837030934843895</v>
      </c>
      <c r="R249" s="186">
        <f t="shared" si="95"/>
        <v>33.159013228450092</v>
      </c>
      <c r="S249" s="186">
        <f t="shared" si="96"/>
        <v>47.102269780483326</v>
      </c>
      <c r="T249" s="331">
        <f t="shared" si="97"/>
        <v>60.856469563923014</v>
      </c>
      <c r="U249" s="342">
        <v>22.000000000000004</v>
      </c>
      <c r="V249" s="188">
        <f t="shared" si="79"/>
        <v>9.360000000000003</v>
      </c>
      <c r="W249" s="187">
        <f t="shared" si="80"/>
        <v>-12.64</v>
      </c>
      <c r="X249" s="186">
        <v>185.88710503391337</v>
      </c>
      <c r="Y249" s="99">
        <f t="shared" si="81"/>
        <v>-2.2467872566774821E-2</v>
      </c>
      <c r="Z249" s="99">
        <f t="shared" si="82"/>
        <v>-0.10133586690377072</v>
      </c>
      <c r="AA249" s="99">
        <f t="shared" si="83"/>
        <v>-0.17838253612266725</v>
      </c>
      <c r="AB249" s="99">
        <f t="shared" si="84"/>
        <v>-0.25339180881799173</v>
      </c>
      <c r="AC249" s="343">
        <f t="shared" si="85"/>
        <v>-0.32738402996173577</v>
      </c>
    </row>
    <row r="250" spans="1:29" ht="15.75" x14ac:dyDescent="0.25">
      <c r="A250" s="179">
        <v>751</v>
      </c>
      <c r="B250" s="180" t="s">
        <v>254</v>
      </c>
      <c r="C250" s="179">
        <v>19</v>
      </c>
      <c r="D250" s="179">
        <v>25</v>
      </c>
      <c r="E250" s="185">
        <f>'Tasapainon muutos, pl. tasaus'!D242</f>
        <v>2950</v>
      </c>
      <c r="F250" s="230">
        <v>438.7937293467898</v>
      </c>
      <c r="G250" s="186">
        <v>563.77390504688844</v>
      </c>
      <c r="H250" s="215">
        <f t="shared" si="92"/>
        <v>124.98017570009864</v>
      </c>
      <c r="I250" s="230">
        <f t="shared" si="86"/>
        <v>-120.80368791238999</v>
      </c>
      <c r="J250" s="186">
        <f t="shared" si="87"/>
        <v>-106.14314476525475</v>
      </c>
      <c r="K250" s="186">
        <f t="shared" si="88"/>
        <v>-91.821162471648549</v>
      </c>
      <c r="L250" s="186">
        <f t="shared" si="89"/>
        <v>-77.877905919615316</v>
      </c>
      <c r="M250" s="186">
        <f t="shared" si="90"/>
        <v>-64.123706136175628</v>
      </c>
      <c r="N250" s="215">
        <f t="shared" si="91"/>
        <v>499.65019891071279</v>
      </c>
      <c r="O250" s="319">
        <f t="shared" si="78"/>
        <v>60.856469563922985</v>
      </c>
      <c r="P250" s="230">
        <f t="shared" si="93"/>
        <v>4.1764877877086519</v>
      </c>
      <c r="Q250" s="186">
        <f t="shared" si="94"/>
        <v>18.837030934843895</v>
      </c>
      <c r="R250" s="186">
        <f t="shared" si="95"/>
        <v>33.159013228450092</v>
      </c>
      <c r="S250" s="186">
        <f t="shared" si="96"/>
        <v>47.102269780483326</v>
      </c>
      <c r="T250" s="331">
        <f t="shared" si="97"/>
        <v>60.856469563923014</v>
      </c>
      <c r="U250" s="342">
        <v>22.000000000000004</v>
      </c>
      <c r="V250" s="188">
        <f t="shared" si="79"/>
        <v>9.360000000000003</v>
      </c>
      <c r="W250" s="187">
        <f t="shared" si="80"/>
        <v>-12.64</v>
      </c>
      <c r="X250" s="186">
        <v>172.38505615723599</v>
      </c>
      <c r="Y250" s="99">
        <f t="shared" si="81"/>
        <v>-2.4227667297907717E-2</v>
      </c>
      <c r="Z250" s="99">
        <f t="shared" si="82"/>
        <v>-0.10927299242030729</v>
      </c>
      <c r="AA250" s="99">
        <f t="shared" si="83"/>
        <v>-0.19235433724722092</v>
      </c>
      <c r="AB250" s="99">
        <f t="shared" si="84"/>
        <v>-0.27323870659368737</v>
      </c>
      <c r="AC250" s="343">
        <f t="shared" si="85"/>
        <v>-0.35302636388861086</v>
      </c>
    </row>
    <row r="251" spans="1:29" ht="15.75" x14ac:dyDescent="0.25">
      <c r="A251" s="179">
        <v>753</v>
      </c>
      <c r="B251" s="180" t="s">
        <v>255</v>
      </c>
      <c r="C251" s="179">
        <v>34</v>
      </c>
      <c r="D251" s="179">
        <v>22</v>
      </c>
      <c r="E251" s="185">
        <f>'Tasapainon muutos, pl. tasaus'!D243</f>
        <v>21687</v>
      </c>
      <c r="F251" s="230">
        <v>-78.549328420478346</v>
      </c>
      <c r="G251" s="186">
        <v>-197.11484263631002</v>
      </c>
      <c r="H251" s="215">
        <f t="shared" si="92"/>
        <v>-118.56551421583167</v>
      </c>
      <c r="I251" s="230">
        <f t="shared" si="86"/>
        <v>122.74200200354032</v>
      </c>
      <c r="J251" s="186">
        <f t="shared" si="87"/>
        <v>107.40254515067556</v>
      </c>
      <c r="K251" s="186">
        <f t="shared" si="88"/>
        <v>91.724527444281762</v>
      </c>
      <c r="L251" s="186">
        <f t="shared" si="89"/>
        <v>75.667783996314995</v>
      </c>
      <c r="M251" s="186">
        <f t="shared" si="90"/>
        <v>59.421983779754683</v>
      </c>
      <c r="N251" s="215">
        <f t="shared" si="91"/>
        <v>-137.69285885655535</v>
      </c>
      <c r="O251" s="319">
        <f t="shared" si="78"/>
        <v>-59.143530436077</v>
      </c>
      <c r="P251" s="230">
        <f t="shared" si="93"/>
        <v>4.1764877877086519</v>
      </c>
      <c r="Q251" s="186">
        <f t="shared" si="94"/>
        <v>-11.162969065156105</v>
      </c>
      <c r="R251" s="186">
        <f t="shared" si="95"/>
        <v>-26.840986771549908</v>
      </c>
      <c r="S251" s="186">
        <f t="shared" si="96"/>
        <v>-42.897730219516674</v>
      </c>
      <c r="T251" s="331">
        <f t="shared" si="97"/>
        <v>-59.143530436076986</v>
      </c>
      <c r="U251" s="342">
        <v>19.25</v>
      </c>
      <c r="V251" s="188">
        <f t="shared" si="79"/>
        <v>6.6099999999999994</v>
      </c>
      <c r="W251" s="187">
        <f t="shared" si="80"/>
        <v>-12.64</v>
      </c>
      <c r="X251" s="186">
        <v>237.01594406899989</v>
      </c>
      <c r="Y251" s="99">
        <f t="shared" si="81"/>
        <v>-1.7621125887179963E-2</v>
      </c>
      <c r="Z251" s="99">
        <f t="shared" si="82"/>
        <v>4.7097966801365694E-2</v>
      </c>
      <c r="AA251" s="99">
        <f t="shared" si="83"/>
        <v>0.11324549020101357</v>
      </c>
      <c r="AB251" s="99">
        <f t="shared" si="84"/>
        <v>0.18099090501282195</v>
      </c>
      <c r="AC251" s="343">
        <f t="shared" si="85"/>
        <v>0.24953397404716018</v>
      </c>
    </row>
    <row r="252" spans="1:29" ht="15.75" x14ac:dyDescent="0.25">
      <c r="A252" s="179">
        <v>755</v>
      </c>
      <c r="B252" s="180" t="s">
        <v>256</v>
      </c>
      <c r="C252" s="179">
        <v>33</v>
      </c>
      <c r="D252" s="179">
        <v>24</v>
      </c>
      <c r="E252" s="185">
        <f>'Tasapainon muutos, pl. tasaus'!D244</f>
        <v>6149</v>
      </c>
      <c r="F252" s="230">
        <v>326.35300367633914</v>
      </c>
      <c r="G252" s="186">
        <v>189.10150035630787</v>
      </c>
      <c r="H252" s="215">
        <f t="shared" si="92"/>
        <v>-137.25150332003128</v>
      </c>
      <c r="I252" s="230">
        <f t="shared" si="86"/>
        <v>141.42799110773993</v>
      </c>
      <c r="J252" s="186">
        <f t="shared" si="87"/>
        <v>126.08853425487517</v>
      </c>
      <c r="K252" s="186">
        <f t="shared" si="88"/>
        <v>110.41051654848137</v>
      </c>
      <c r="L252" s="186">
        <f t="shared" si="89"/>
        <v>94.353773100514601</v>
      </c>
      <c r="M252" s="186">
        <f t="shared" si="90"/>
        <v>78.10797288395429</v>
      </c>
      <c r="N252" s="215">
        <f t="shared" si="91"/>
        <v>267.20947324026213</v>
      </c>
      <c r="O252" s="319">
        <f t="shared" si="78"/>
        <v>-59.143530436077015</v>
      </c>
      <c r="P252" s="230">
        <f t="shared" si="93"/>
        <v>4.1764877877086519</v>
      </c>
      <c r="Q252" s="186">
        <f t="shared" si="94"/>
        <v>-11.162969065156105</v>
      </c>
      <c r="R252" s="186">
        <f t="shared" si="95"/>
        <v>-26.840986771549908</v>
      </c>
      <c r="S252" s="186">
        <f t="shared" si="96"/>
        <v>-42.897730219516674</v>
      </c>
      <c r="T252" s="331">
        <f t="shared" si="97"/>
        <v>-59.143530436076986</v>
      </c>
      <c r="U252" s="342">
        <v>21.25</v>
      </c>
      <c r="V252" s="188">
        <f t="shared" si="79"/>
        <v>8.61</v>
      </c>
      <c r="W252" s="187">
        <f t="shared" si="80"/>
        <v>-12.64</v>
      </c>
      <c r="X252" s="186">
        <v>220.28317254313512</v>
      </c>
      <c r="Y252" s="99">
        <f t="shared" si="81"/>
        <v>-1.8959631548300975E-2</v>
      </c>
      <c r="Z252" s="99">
        <f t="shared" si="82"/>
        <v>5.0675541559899263E-2</v>
      </c>
      <c r="AA252" s="99">
        <f t="shared" si="83"/>
        <v>0.12184764937636802</v>
      </c>
      <c r="AB252" s="99">
        <f t="shared" si="84"/>
        <v>0.19473902488451125</v>
      </c>
      <c r="AC252" s="343">
        <f t="shared" si="85"/>
        <v>0.26848864465348887</v>
      </c>
    </row>
    <row r="253" spans="1:29" ht="15.75" x14ac:dyDescent="0.25">
      <c r="A253" s="179">
        <v>758</v>
      </c>
      <c r="B253" s="180" t="s">
        <v>257</v>
      </c>
      <c r="C253" s="179">
        <v>19</v>
      </c>
      <c r="D253" s="179">
        <v>24</v>
      </c>
      <c r="E253" s="185">
        <f>'Tasapainon muutos, pl. tasaus'!D245</f>
        <v>8266</v>
      </c>
      <c r="F253" s="230">
        <v>122.05202293402846</v>
      </c>
      <c r="G253" s="186">
        <v>403.03125014461483</v>
      </c>
      <c r="H253" s="215">
        <f t="shared" si="92"/>
        <v>280.97922721058637</v>
      </c>
      <c r="I253" s="230">
        <f t="shared" si="86"/>
        <v>-276.80273942287772</v>
      </c>
      <c r="J253" s="186">
        <f t="shared" si="87"/>
        <v>-262.14219627574249</v>
      </c>
      <c r="K253" s="186">
        <f t="shared" si="88"/>
        <v>-247.82021398213629</v>
      </c>
      <c r="L253" s="186">
        <f t="shared" si="89"/>
        <v>-233.87695743010306</v>
      </c>
      <c r="M253" s="186">
        <f t="shared" si="90"/>
        <v>-220.12275764666336</v>
      </c>
      <c r="N253" s="215">
        <f t="shared" si="91"/>
        <v>182.90849249795147</v>
      </c>
      <c r="O253" s="319">
        <f t="shared" si="78"/>
        <v>60.856469563923014</v>
      </c>
      <c r="P253" s="230">
        <f t="shared" si="93"/>
        <v>4.1764877877086519</v>
      </c>
      <c r="Q253" s="186">
        <f t="shared" si="94"/>
        <v>18.837030934843881</v>
      </c>
      <c r="R253" s="186">
        <f t="shared" si="95"/>
        <v>33.159013228450078</v>
      </c>
      <c r="S253" s="186">
        <f t="shared" si="96"/>
        <v>47.102269780483311</v>
      </c>
      <c r="T253" s="331">
        <f t="shared" si="97"/>
        <v>60.856469563923014</v>
      </c>
      <c r="U253" s="342">
        <v>21</v>
      </c>
      <c r="V253" s="188">
        <f t="shared" si="79"/>
        <v>8.36</v>
      </c>
      <c r="W253" s="187">
        <f t="shared" si="80"/>
        <v>-12.64</v>
      </c>
      <c r="X253" s="186">
        <v>176.23789462947428</v>
      </c>
      <c r="Y253" s="99">
        <f t="shared" si="81"/>
        <v>-2.3698012260583202E-2</v>
      </c>
      <c r="Z253" s="99">
        <f t="shared" si="82"/>
        <v>-0.10688411237802853</v>
      </c>
      <c r="AA253" s="99">
        <f t="shared" si="83"/>
        <v>-0.18814916790832178</v>
      </c>
      <c r="AB253" s="99">
        <f t="shared" si="84"/>
        <v>-0.26726527730890098</v>
      </c>
      <c r="AC253" s="343">
        <f t="shared" si="85"/>
        <v>-0.34530865051394732</v>
      </c>
    </row>
    <row r="254" spans="1:29" ht="15.75" x14ac:dyDescent="0.25">
      <c r="A254" s="179">
        <v>759</v>
      </c>
      <c r="B254" s="180" t="s">
        <v>258</v>
      </c>
      <c r="C254" s="179">
        <v>14</v>
      </c>
      <c r="D254" s="179">
        <v>25</v>
      </c>
      <c r="E254" s="185">
        <f>'Tasapainon muutos, pl. tasaus'!D246</f>
        <v>2007</v>
      </c>
      <c r="F254" s="230">
        <v>168.53858557550166</v>
      </c>
      <c r="G254" s="186">
        <v>167.01875807436701</v>
      </c>
      <c r="H254" s="215">
        <f t="shared" si="92"/>
        <v>-1.5198275011346425</v>
      </c>
      <c r="I254" s="230">
        <f t="shared" si="86"/>
        <v>5.6963152888432944</v>
      </c>
      <c r="J254" s="186">
        <f t="shared" si="87"/>
        <v>3.8370309348439005</v>
      </c>
      <c r="K254" s="186">
        <f t="shared" si="88"/>
        <v>3.1590132284500925</v>
      </c>
      <c r="L254" s="186">
        <f t="shared" si="89"/>
        <v>2.1022697804833217</v>
      </c>
      <c r="M254" s="186">
        <f t="shared" si="90"/>
        <v>0.85646956392301532</v>
      </c>
      <c r="N254" s="215">
        <f t="shared" si="91"/>
        <v>167.87522763829003</v>
      </c>
      <c r="O254" s="319">
        <f t="shared" si="78"/>
        <v>-0.66335793721162872</v>
      </c>
      <c r="P254" s="230">
        <f t="shared" si="93"/>
        <v>4.1764877877086519</v>
      </c>
      <c r="Q254" s="186">
        <f t="shared" si="94"/>
        <v>2.317203433709258</v>
      </c>
      <c r="R254" s="186">
        <f t="shared" si="95"/>
        <v>1.63918572731545</v>
      </c>
      <c r="S254" s="186">
        <f t="shared" si="96"/>
        <v>0.5824422793486792</v>
      </c>
      <c r="T254" s="331">
        <f t="shared" si="97"/>
        <v>-0.66335793721162717</v>
      </c>
      <c r="U254" s="342">
        <v>21.750000000000004</v>
      </c>
      <c r="V254" s="188">
        <f t="shared" si="79"/>
        <v>9.110000000000003</v>
      </c>
      <c r="W254" s="187">
        <f t="shared" si="80"/>
        <v>-12.64</v>
      </c>
      <c r="X254" s="186">
        <v>117.69676764251757</v>
      </c>
      <c r="Y254" s="99">
        <f t="shared" si="81"/>
        <v>-3.5485152832692657E-2</v>
      </c>
      <c r="Z254" s="99">
        <f t="shared" si="82"/>
        <v>-1.9687910552882302E-2</v>
      </c>
      <c r="AA254" s="99">
        <f t="shared" si="83"/>
        <v>-1.3927194095033919E-2</v>
      </c>
      <c r="AB254" s="99">
        <f t="shared" si="84"/>
        <v>-4.9486684385228082E-3</v>
      </c>
      <c r="AC254" s="343">
        <f t="shared" si="85"/>
        <v>5.6361610475697656E-3</v>
      </c>
    </row>
    <row r="255" spans="1:29" ht="15.75" x14ac:dyDescent="0.25">
      <c r="A255" s="179">
        <v>761</v>
      </c>
      <c r="B255" s="180" t="s">
        <v>259</v>
      </c>
      <c r="C255" s="179">
        <v>2</v>
      </c>
      <c r="D255" s="179">
        <v>24</v>
      </c>
      <c r="E255" s="185">
        <f>'Tasapainon muutos, pl. tasaus'!D247</f>
        <v>8646</v>
      </c>
      <c r="F255" s="230">
        <v>149.34180858155887</v>
      </c>
      <c r="G255" s="186">
        <v>-45.1800983989529</v>
      </c>
      <c r="H255" s="215">
        <f t="shared" si="92"/>
        <v>-194.52190698051177</v>
      </c>
      <c r="I255" s="230">
        <f t="shared" si="86"/>
        <v>198.69839476822042</v>
      </c>
      <c r="J255" s="186">
        <f t="shared" si="87"/>
        <v>183.35893791535568</v>
      </c>
      <c r="K255" s="186">
        <f t="shared" si="88"/>
        <v>167.68092020896188</v>
      </c>
      <c r="L255" s="186">
        <f t="shared" si="89"/>
        <v>151.62417676099508</v>
      </c>
      <c r="M255" s="186">
        <f t="shared" si="90"/>
        <v>135.37837654443479</v>
      </c>
      <c r="N255" s="215">
        <f t="shared" si="91"/>
        <v>90.198278145481879</v>
      </c>
      <c r="O255" s="319">
        <f t="shared" si="78"/>
        <v>-59.143530436076986</v>
      </c>
      <c r="P255" s="230">
        <f t="shared" si="93"/>
        <v>4.1764877877086519</v>
      </c>
      <c r="Q255" s="186">
        <f t="shared" si="94"/>
        <v>-11.162969065156091</v>
      </c>
      <c r="R255" s="186">
        <f t="shared" si="95"/>
        <v>-26.840986771549893</v>
      </c>
      <c r="S255" s="186">
        <f t="shared" si="96"/>
        <v>-42.897730219516689</v>
      </c>
      <c r="T255" s="331">
        <f t="shared" si="97"/>
        <v>-59.143530436076986</v>
      </c>
      <c r="U255" s="342">
        <v>20.5</v>
      </c>
      <c r="V255" s="188">
        <f t="shared" si="79"/>
        <v>7.8599999999999994</v>
      </c>
      <c r="W255" s="187">
        <f t="shared" si="80"/>
        <v>-12.64</v>
      </c>
      <c r="X255" s="186">
        <v>151.58167872797003</v>
      </c>
      <c r="Y255" s="99">
        <f t="shared" si="81"/>
        <v>-2.7552721560788477E-2</v>
      </c>
      <c r="Z255" s="99">
        <f t="shared" si="82"/>
        <v>7.3643260576294736E-2</v>
      </c>
      <c r="AA255" s="99">
        <f t="shared" si="83"/>
        <v>0.17707276365317864</v>
      </c>
      <c r="AB255" s="99">
        <f t="shared" si="84"/>
        <v>0.28300075958718846</v>
      </c>
      <c r="AC255" s="343">
        <f t="shared" si="85"/>
        <v>0.39017598256195951</v>
      </c>
    </row>
    <row r="256" spans="1:29" ht="15.75" x14ac:dyDescent="0.25">
      <c r="A256" s="179">
        <v>762</v>
      </c>
      <c r="B256" s="180" t="s">
        <v>260</v>
      </c>
      <c r="C256" s="179">
        <v>11</v>
      </c>
      <c r="D256" s="179">
        <v>25</v>
      </c>
      <c r="E256" s="185">
        <f>'Tasapainon muutos, pl. tasaus'!D248</f>
        <v>3841</v>
      </c>
      <c r="F256" s="230">
        <v>186.94184212515989</v>
      </c>
      <c r="G256" s="186">
        <v>-8.1198329021734743</v>
      </c>
      <c r="H256" s="215">
        <f t="shared" si="92"/>
        <v>-195.06167502733337</v>
      </c>
      <c r="I256" s="230">
        <f t="shared" si="86"/>
        <v>199.23816281504202</v>
      </c>
      <c r="J256" s="186">
        <f t="shared" si="87"/>
        <v>183.89870596217727</v>
      </c>
      <c r="K256" s="186">
        <f t="shared" si="88"/>
        <v>168.22068825578344</v>
      </c>
      <c r="L256" s="186">
        <f t="shared" si="89"/>
        <v>152.16394480781668</v>
      </c>
      <c r="M256" s="186">
        <f t="shared" si="90"/>
        <v>135.91814459125638</v>
      </c>
      <c r="N256" s="215">
        <f t="shared" si="91"/>
        <v>127.79831168908291</v>
      </c>
      <c r="O256" s="319">
        <f t="shared" si="78"/>
        <v>-59.143530436076986</v>
      </c>
      <c r="P256" s="230">
        <f t="shared" si="93"/>
        <v>4.1764877877086519</v>
      </c>
      <c r="Q256" s="186">
        <f t="shared" si="94"/>
        <v>-11.162969065156091</v>
      </c>
      <c r="R256" s="186">
        <f t="shared" si="95"/>
        <v>-26.840986771549922</v>
      </c>
      <c r="S256" s="186">
        <f t="shared" si="96"/>
        <v>-42.897730219516689</v>
      </c>
      <c r="T256" s="331">
        <f t="shared" si="97"/>
        <v>-59.143530436076986</v>
      </c>
      <c r="U256" s="342">
        <v>21.25</v>
      </c>
      <c r="V256" s="188">
        <f t="shared" si="79"/>
        <v>8.61</v>
      </c>
      <c r="W256" s="187">
        <f t="shared" si="80"/>
        <v>-12.64</v>
      </c>
      <c r="X256" s="186">
        <v>129.16058968398465</v>
      </c>
      <c r="Y256" s="99">
        <f t="shared" si="81"/>
        <v>-3.2335620315199896E-2</v>
      </c>
      <c r="Z256" s="99">
        <f t="shared" si="82"/>
        <v>8.6427052496960297E-2</v>
      </c>
      <c r="AA256" s="99">
        <f t="shared" si="83"/>
        <v>0.20781096491756018</v>
      </c>
      <c r="AB256" s="99">
        <f t="shared" si="84"/>
        <v>0.33212708554888098</v>
      </c>
      <c r="AC256" s="343">
        <f t="shared" si="85"/>
        <v>0.45790694035063334</v>
      </c>
    </row>
    <row r="257" spans="1:29" ht="15.75" x14ac:dyDescent="0.25">
      <c r="A257" s="179">
        <v>765</v>
      </c>
      <c r="B257" s="180" t="s">
        <v>261</v>
      </c>
      <c r="C257" s="179">
        <v>18</v>
      </c>
      <c r="D257" s="179">
        <v>23</v>
      </c>
      <c r="E257" s="185">
        <f>'Tasapainon muutos, pl. tasaus'!D249</f>
        <v>10301</v>
      </c>
      <c r="F257" s="230">
        <v>-296.48184374458248</v>
      </c>
      <c r="G257" s="186">
        <v>-196.73669137575226</v>
      </c>
      <c r="H257" s="215">
        <f t="shared" si="92"/>
        <v>99.745152368830219</v>
      </c>
      <c r="I257" s="230">
        <f t="shared" si="86"/>
        <v>-95.568664581121567</v>
      </c>
      <c r="J257" s="186">
        <f t="shared" si="87"/>
        <v>-80.908121433986324</v>
      </c>
      <c r="K257" s="186">
        <f t="shared" si="88"/>
        <v>-66.586139140380126</v>
      </c>
      <c r="L257" s="186">
        <f t="shared" si="89"/>
        <v>-52.6428825883469</v>
      </c>
      <c r="M257" s="186">
        <f t="shared" si="90"/>
        <v>-38.888682804907205</v>
      </c>
      <c r="N257" s="215">
        <f t="shared" si="91"/>
        <v>-235.62537418065946</v>
      </c>
      <c r="O257" s="319">
        <f t="shared" si="78"/>
        <v>60.856469563923014</v>
      </c>
      <c r="P257" s="230">
        <f t="shared" si="93"/>
        <v>4.1764877877086519</v>
      </c>
      <c r="Q257" s="186">
        <f t="shared" si="94"/>
        <v>18.837030934843895</v>
      </c>
      <c r="R257" s="186">
        <f t="shared" si="95"/>
        <v>33.159013228450092</v>
      </c>
      <c r="S257" s="186">
        <f t="shared" si="96"/>
        <v>47.102269780483319</v>
      </c>
      <c r="T257" s="331">
        <f t="shared" si="97"/>
        <v>60.856469563923014</v>
      </c>
      <c r="U257" s="342">
        <v>19.75</v>
      </c>
      <c r="V257" s="188">
        <f t="shared" si="79"/>
        <v>7.1099999999999994</v>
      </c>
      <c r="W257" s="187">
        <f t="shared" si="80"/>
        <v>-12.64</v>
      </c>
      <c r="X257" s="186">
        <v>164.96430905465854</v>
      </c>
      <c r="Y257" s="99">
        <f t="shared" si="81"/>
        <v>-2.5317523600361536E-2</v>
      </c>
      <c r="Z257" s="99">
        <f t="shared" si="82"/>
        <v>-0.11418852382549316</v>
      </c>
      <c r="AA257" s="99">
        <f t="shared" si="83"/>
        <v>-0.20100719615334087</v>
      </c>
      <c r="AB257" s="99">
        <f t="shared" si="84"/>
        <v>-0.28553006435396072</v>
      </c>
      <c r="AC257" s="343">
        <f t="shared" si="85"/>
        <v>-0.36890688605714766</v>
      </c>
    </row>
    <row r="258" spans="1:29" ht="15.75" x14ac:dyDescent="0.25">
      <c r="A258" s="179">
        <v>768</v>
      </c>
      <c r="B258" s="180" t="s">
        <v>262</v>
      </c>
      <c r="C258" s="179">
        <v>10</v>
      </c>
      <c r="D258" s="179">
        <v>25</v>
      </c>
      <c r="E258" s="185">
        <f>'Tasapainon muutos, pl. tasaus'!D250</f>
        <v>2482</v>
      </c>
      <c r="F258" s="230">
        <v>-24.526888505559441</v>
      </c>
      <c r="G258" s="186">
        <v>-221.07997417370814</v>
      </c>
      <c r="H258" s="215">
        <f t="shared" si="92"/>
        <v>-196.5530856681487</v>
      </c>
      <c r="I258" s="230">
        <f t="shared" si="86"/>
        <v>200.72957345585735</v>
      </c>
      <c r="J258" s="186">
        <f t="shared" si="87"/>
        <v>185.39011660299261</v>
      </c>
      <c r="K258" s="186">
        <f t="shared" si="88"/>
        <v>169.71209889659877</v>
      </c>
      <c r="L258" s="186">
        <f t="shared" si="89"/>
        <v>153.65535544863201</v>
      </c>
      <c r="M258" s="186">
        <f t="shared" si="90"/>
        <v>137.40955523207171</v>
      </c>
      <c r="N258" s="215">
        <f t="shared" si="91"/>
        <v>-83.670418941636427</v>
      </c>
      <c r="O258" s="319">
        <f t="shared" si="78"/>
        <v>-59.143530436076986</v>
      </c>
      <c r="P258" s="230">
        <f t="shared" si="93"/>
        <v>4.1764877877086519</v>
      </c>
      <c r="Q258" s="186">
        <f t="shared" si="94"/>
        <v>-11.162969065156091</v>
      </c>
      <c r="R258" s="186">
        <f t="shared" si="95"/>
        <v>-26.840986771549922</v>
      </c>
      <c r="S258" s="186">
        <f t="shared" si="96"/>
        <v>-42.897730219516689</v>
      </c>
      <c r="T258" s="331">
        <f t="shared" si="97"/>
        <v>-59.143530436076986</v>
      </c>
      <c r="U258" s="342">
        <v>21</v>
      </c>
      <c r="V258" s="188">
        <f t="shared" si="79"/>
        <v>8.36</v>
      </c>
      <c r="W258" s="187">
        <f t="shared" si="80"/>
        <v>-12.64</v>
      </c>
      <c r="X258" s="186">
        <v>127.32541495546175</v>
      </c>
      <c r="Y258" s="99">
        <f t="shared" si="81"/>
        <v>-3.2801682124260746E-2</v>
      </c>
      <c r="Z258" s="99">
        <f t="shared" si="82"/>
        <v>8.7672748359476235E-2</v>
      </c>
      <c r="AA258" s="99">
        <f t="shared" si="83"/>
        <v>0.21080619906826034</v>
      </c>
      <c r="AB258" s="99">
        <f t="shared" si="84"/>
        <v>0.33691412067671056</v>
      </c>
      <c r="AC258" s="343">
        <f t="shared" si="85"/>
        <v>0.46450687364156878</v>
      </c>
    </row>
    <row r="259" spans="1:29" ht="15.75" x14ac:dyDescent="0.25">
      <c r="A259" s="179">
        <v>777</v>
      </c>
      <c r="B259" s="180" t="s">
        <v>263</v>
      </c>
      <c r="C259" s="179">
        <v>18</v>
      </c>
      <c r="D259" s="179">
        <v>24</v>
      </c>
      <c r="E259" s="185">
        <f>'Tasapainon muutos, pl. tasaus'!D251</f>
        <v>7594</v>
      </c>
      <c r="F259" s="230">
        <v>79.278903129567738</v>
      </c>
      <c r="G259" s="186">
        <v>78.81029899040233</v>
      </c>
      <c r="H259" s="215">
        <f t="shared" si="92"/>
        <v>-0.46860413916540722</v>
      </c>
      <c r="I259" s="230">
        <f t="shared" si="86"/>
        <v>4.6450919268740591</v>
      </c>
      <c r="J259" s="186">
        <f t="shared" si="87"/>
        <v>3.8370309348439005</v>
      </c>
      <c r="K259" s="186">
        <f t="shared" si="88"/>
        <v>3.1590132284500925</v>
      </c>
      <c r="L259" s="186">
        <f t="shared" si="89"/>
        <v>2.1022697804833217</v>
      </c>
      <c r="M259" s="186">
        <f t="shared" si="90"/>
        <v>0.85646956392301532</v>
      </c>
      <c r="N259" s="215">
        <f t="shared" si="91"/>
        <v>79.666768554325344</v>
      </c>
      <c r="O259" s="319">
        <f t="shared" si="78"/>
        <v>0.38786542475760655</v>
      </c>
      <c r="P259" s="230">
        <f t="shared" si="93"/>
        <v>4.1764877877086519</v>
      </c>
      <c r="Q259" s="186">
        <f t="shared" si="94"/>
        <v>3.3684267956784932</v>
      </c>
      <c r="R259" s="186">
        <f t="shared" si="95"/>
        <v>2.6904090892846853</v>
      </c>
      <c r="S259" s="186">
        <f t="shared" si="96"/>
        <v>1.6336656413179145</v>
      </c>
      <c r="T259" s="331">
        <f t="shared" si="97"/>
        <v>0.3878654247576081</v>
      </c>
      <c r="U259" s="342">
        <v>21.5</v>
      </c>
      <c r="V259" s="188">
        <f t="shared" si="79"/>
        <v>8.86</v>
      </c>
      <c r="W259" s="187">
        <f t="shared" si="80"/>
        <v>-12.64</v>
      </c>
      <c r="X259" s="186">
        <v>140.34072401308154</v>
      </c>
      <c r="Y259" s="99">
        <f t="shared" si="81"/>
        <v>-2.9759628340803986E-2</v>
      </c>
      <c r="Z259" s="99">
        <f t="shared" si="82"/>
        <v>-2.4001777241540474E-2</v>
      </c>
      <c r="AA259" s="99">
        <f t="shared" si="83"/>
        <v>-1.9170551585824119E-2</v>
      </c>
      <c r="AB259" s="99">
        <f t="shared" si="84"/>
        <v>-1.1640709799713133E-2</v>
      </c>
      <c r="AC259" s="343">
        <f t="shared" si="85"/>
        <v>-2.7637410843160118E-3</v>
      </c>
    </row>
    <row r="260" spans="1:29" ht="15.75" x14ac:dyDescent="0.25">
      <c r="A260" s="179">
        <v>778</v>
      </c>
      <c r="B260" s="180" t="s">
        <v>264</v>
      </c>
      <c r="C260" s="179">
        <v>11</v>
      </c>
      <c r="D260" s="179">
        <v>24</v>
      </c>
      <c r="E260" s="185">
        <f>'Tasapainon muutos, pl. tasaus'!D252</f>
        <v>6931</v>
      </c>
      <c r="F260" s="230">
        <v>-6.2869912802510886</v>
      </c>
      <c r="G260" s="186">
        <v>50.595771022901516</v>
      </c>
      <c r="H260" s="215">
        <f t="shared" si="92"/>
        <v>56.882762303152603</v>
      </c>
      <c r="I260" s="230">
        <f t="shared" si="86"/>
        <v>-52.706274515443951</v>
      </c>
      <c r="J260" s="186">
        <f t="shared" si="87"/>
        <v>-38.045731368308701</v>
      </c>
      <c r="K260" s="186">
        <f t="shared" si="88"/>
        <v>-23.723749074702511</v>
      </c>
      <c r="L260" s="186">
        <f t="shared" si="89"/>
        <v>-9.7804925226692809</v>
      </c>
      <c r="M260" s="186">
        <f t="shared" si="90"/>
        <v>0.85646956392301532</v>
      </c>
      <c r="N260" s="215">
        <f t="shared" si="91"/>
        <v>51.45224058682453</v>
      </c>
      <c r="O260" s="319">
        <f t="shared" si="78"/>
        <v>57.739231867075617</v>
      </c>
      <c r="P260" s="230">
        <f t="shared" si="93"/>
        <v>4.1764877877086519</v>
      </c>
      <c r="Q260" s="186">
        <f t="shared" si="94"/>
        <v>18.837030934843902</v>
      </c>
      <c r="R260" s="186">
        <f t="shared" si="95"/>
        <v>33.159013228450092</v>
      </c>
      <c r="S260" s="186">
        <f t="shared" si="96"/>
        <v>47.102269780483326</v>
      </c>
      <c r="T260" s="331">
        <f t="shared" si="97"/>
        <v>57.739231867075617</v>
      </c>
      <c r="U260" s="342">
        <v>21.75</v>
      </c>
      <c r="V260" s="188">
        <f t="shared" si="79"/>
        <v>9.11</v>
      </c>
      <c r="W260" s="187">
        <f t="shared" si="80"/>
        <v>-12.64</v>
      </c>
      <c r="X260" s="186">
        <v>147.71420697766484</v>
      </c>
      <c r="Y260" s="99">
        <f t="shared" si="81"/>
        <v>-2.8274110345663357E-2</v>
      </c>
      <c r="Z260" s="99">
        <f t="shared" si="82"/>
        <v>-0.12752348822948464</v>
      </c>
      <c r="AA260" s="99">
        <f t="shared" si="83"/>
        <v>-0.22448086685029495</v>
      </c>
      <c r="AB260" s="99">
        <f t="shared" si="84"/>
        <v>-0.31887433676305377</v>
      </c>
      <c r="AC260" s="343">
        <f t="shared" si="85"/>
        <v>-0.39088475677770174</v>
      </c>
    </row>
    <row r="261" spans="1:29" ht="15.75" x14ac:dyDescent="0.25">
      <c r="A261" s="179">
        <v>781</v>
      </c>
      <c r="B261" s="180" t="s">
        <v>265</v>
      </c>
      <c r="C261" s="179">
        <v>7</v>
      </c>
      <c r="D261" s="179">
        <v>25</v>
      </c>
      <c r="E261" s="185">
        <f>'Tasapainon muutos, pl. tasaus'!D253</f>
        <v>3631</v>
      </c>
      <c r="F261" s="230">
        <v>1163.5680674519303</v>
      </c>
      <c r="G261" s="186">
        <v>808.03295530709022</v>
      </c>
      <c r="H261" s="215">
        <f t="shared" si="92"/>
        <v>-355.53511214484013</v>
      </c>
      <c r="I261" s="230">
        <f t="shared" si="86"/>
        <v>359.71159993254878</v>
      </c>
      <c r="J261" s="186">
        <f t="shared" si="87"/>
        <v>344.37214307968401</v>
      </c>
      <c r="K261" s="186">
        <f t="shared" si="88"/>
        <v>328.69412537329021</v>
      </c>
      <c r="L261" s="186">
        <f t="shared" si="89"/>
        <v>312.63738192532344</v>
      </c>
      <c r="M261" s="186">
        <f t="shared" si="90"/>
        <v>296.39158170876317</v>
      </c>
      <c r="N261" s="215">
        <f t="shared" si="91"/>
        <v>1104.4245370158533</v>
      </c>
      <c r="O261" s="319">
        <f t="shared" si="78"/>
        <v>-59.143530436077071</v>
      </c>
      <c r="P261" s="230">
        <f t="shared" si="93"/>
        <v>4.1764877877086519</v>
      </c>
      <c r="Q261" s="186">
        <f t="shared" si="94"/>
        <v>-11.162969065156119</v>
      </c>
      <c r="R261" s="186">
        <f t="shared" si="95"/>
        <v>-26.840986771549922</v>
      </c>
      <c r="S261" s="186">
        <f t="shared" si="96"/>
        <v>-42.897730219516689</v>
      </c>
      <c r="T261" s="331">
        <f t="shared" si="97"/>
        <v>-59.143530436076958</v>
      </c>
      <c r="U261" s="342">
        <v>19</v>
      </c>
      <c r="V261" s="188">
        <f t="shared" si="79"/>
        <v>6.3599999999999994</v>
      </c>
      <c r="W261" s="187">
        <f t="shared" si="80"/>
        <v>-12.64</v>
      </c>
      <c r="X261" s="186">
        <v>136.52186995515919</v>
      </c>
      <c r="Y261" s="99">
        <f t="shared" si="81"/>
        <v>-3.0592078683660175E-2</v>
      </c>
      <c r="Z261" s="99">
        <f t="shared" si="82"/>
        <v>8.1766892504641295E-2</v>
      </c>
      <c r="AA261" s="99">
        <f t="shared" si="83"/>
        <v>0.19660576565766263</v>
      </c>
      <c r="AB261" s="99">
        <f t="shared" si="84"/>
        <v>0.3142187419027187</v>
      </c>
      <c r="AC261" s="343">
        <f t="shared" si="85"/>
        <v>0.43321652754611945</v>
      </c>
    </row>
    <row r="262" spans="1:29" ht="15.75" x14ac:dyDescent="0.25">
      <c r="A262" s="179">
        <v>783</v>
      </c>
      <c r="B262" s="180" t="s">
        <v>266</v>
      </c>
      <c r="C262" s="179">
        <v>4</v>
      </c>
      <c r="D262" s="179">
        <v>24</v>
      </c>
      <c r="E262" s="185">
        <f>'Tasapainon muutos, pl. tasaus'!D254</f>
        <v>6646</v>
      </c>
      <c r="F262" s="230">
        <v>415.65990181621851</v>
      </c>
      <c r="G262" s="186">
        <v>390.05486256796155</v>
      </c>
      <c r="H262" s="215">
        <f t="shared" si="92"/>
        <v>-25.605039248256958</v>
      </c>
      <c r="I262" s="230">
        <f t="shared" si="86"/>
        <v>29.78152703596561</v>
      </c>
      <c r="J262" s="186">
        <f t="shared" si="87"/>
        <v>14.442070183100858</v>
      </c>
      <c r="K262" s="186">
        <f t="shared" si="88"/>
        <v>3.1590132284500925</v>
      </c>
      <c r="L262" s="186">
        <f t="shared" si="89"/>
        <v>2.1022697804833217</v>
      </c>
      <c r="M262" s="186">
        <f t="shared" si="90"/>
        <v>0.85646956392301532</v>
      </c>
      <c r="N262" s="215">
        <f t="shared" si="91"/>
        <v>390.91133213188459</v>
      </c>
      <c r="O262" s="319">
        <f t="shared" si="78"/>
        <v>-24.748569684333916</v>
      </c>
      <c r="P262" s="230">
        <f t="shared" si="93"/>
        <v>4.1764877877086519</v>
      </c>
      <c r="Q262" s="186">
        <f t="shared" si="94"/>
        <v>-11.1629690651561</v>
      </c>
      <c r="R262" s="186">
        <f t="shared" si="95"/>
        <v>-22.446026019806865</v>
      </c>
      <c r="S262" s="186">
        <f t="shared" si="96"/>
        <v>-23.502769467773636</v>
      </c>
      <c r="T262" s="331">
        <f t="shared" si="97"/>
        <v>-24.748569684333944</v>
      </c>
      <c r="U262" s="342">
        <v>21.5</v>
      </c>
      <c r="V262" s="188">
        <f t="shared" si="79"/>
        <v>8.86</v>
      </c>
      <c r="W262" s="187">
        <f t="shared" si="80"/>
        <v>-12.64</v>
      </c>
      <c r="X262" s="186">
        <v>179.74955955255544</v>
      </c>
      <c r="Y262" s="99">
        <f t="shared" si="81"/>
        <v>-2.3235037671886612E-2</v>
      </c>
      <c r="Z262" s="99">
        <f t="shared" si="82"/>
        <v>6.2102900796773601E-2</v>
      </c>
      <c r="AA262" s="99">
        <f t="shared" si="83"/>
        <v>0.12487388606503964</v>
      </c>
      <c r="AB262" s="99">
        <f t="shared" si="84"/>
        <v>0.13075286262886146</v>
      </c>
      <c r="AC262" s="343">
        <f t="shared" si="85"/>
        <v>0.13768361795121908</v>
      </c>
    </row>
    <row r="263" spans="1:29" ht="15.75" x14ac:dyDescent="0.25">
      <c r="A263" s="179">
        <v>785</v>
      </c>
      <c r="B263" s="180" t="s">
        <v>267</v>
      </c>
      <c r="C263" s="179">
        <v>17</v>
      </c>
      <c r="D263" s="179">
        <v>25</v>
      </c>
      <c r="E263" s="185">
        <f>'Tasapainon muutos, pl. tasaus'!D255</f>
        <v>2737</v>
      </c>
      <c r="F263" s="230">
        <v>472.96636809472909</v>
      </c>
      <c r="G263" s="186">
        <v>285.97855081853271</v>
      </c>
      <c r="H263" s="215">
        <f t="shared" si="92"/>
        <v>-186.98781727619638</v>
      </c>
      <c r="I263" s="230">
        <f t="shared" si="86"/>
        <v>191.16430506390503</v>
      </c>
      <c r="J263" s="186">
        <f t="shared" si="87"/>
        <v>175.82484821104029</v>
      </c>
      <c r="K263" s="186">
        <f t="shared" si="88"/>
        <v>160.14683050464646</v>
      </c>
      <c r="L263" s="186">
        <f t="shared" si="89"/>
        <v>144.09008705667969</v>
      </c>
      <c r="M263" s="186">
        <f t="shared" si="90"/>
        <v>127.84428684011939</v>
      </c>
      <c r="N263" s="215">
        <f t="shared" si="91"/>
        <v>413.82283765865213</v>
      </c>
      <c r="O263" s="319">
        <f t="shared" si="78"/>
        <v>-59.143530436076958</v>
      </c>
      <c r="P263" s="230">
        <f t="shared" si="93"/>
        <v>4.1764877877086519</v>
      </c>
      <c r="Q263" s="186">
        <f t="shared" si="94"/>
        <v>-11.162969065156091</v>
      </c>
      <c r="R263" s="186">
        <f t="shared" si="95"/>
        <v>-26.840986771549922</v>
      </c>
      <c r="S263" s="186">
        <f t="shared" si="96"/>
        <v>-42.897730219516689</v>
      </c>
      <c r="T263" s="331">
        <f t="shared" si="97"/>
        <v>-59.143530436076986</v>
      </c>
      <c r="U263" s="342">
        <v>21</v>
      </c>
      <c r="V263" s="188">
        <f t="shared" si="79"/>
        <v>8.36</v>
      </c>
      <c r="W263" s="187">
        <f t="shared" si="80"/>
        <v>-12.64</v>
      </c>
      <c r="X263" s="186">
        <v>136.42587209734711</v>
      </c>
      <c r="Y263" s="99">
        <f t="shared" si="81"/>
        <v>-3.0613605201867473E-2</v>
      </c>
      <c r="Z263" s="99">
        <f t="shared" si="82"/>
        <v>8.1824428853133652E-2</v>
      </c>
      <c r="AA263" s="99">
        <f t="shared" si="83"/>
        <v>0.19674410988846347</v>
      </c>
      <c r="AB263" s="99">
        <f t="shared" si="84"/>
        <v>0.31443984604992575</v>
      </c>
      <c r="AC263" s="343">
        <f t="shared" si="85"/>
        <v>0.43352136604906533</v>
      </c>
    </row>
    <row r="264" spans="1:29" ht="15.75" x14ac:dyDescent="0.25">
      <c r="A264" s="179">
        <v>790</v>
      </c>
      <c r="B264" s="180" t="s">
        <v>268</v>
      </c>
      <c r="C264" s="179">
        <v>6</v>
      </c>
      <c r="D264" s="179">
        <v>22</v>
      </c>
      <c r="E264" s="185">
        <f>'Tasapainon muutos, pl. tasaus'!D256</f>
        <v>24052</v>
      </c>
      <c r="F264" s="230">
        <v>253.27936705521918</v>
      </c>
      <c r="G264" s="186">
        <v>177.51653514398083</v>
      </c>
      <c r="H264" s="215">
        <f t="shared" si="92"/>
        <v>-75.762831911238351</v>
      </c>
      <c r="I264" s="230">
        <f t="shared" si="86"/>
        <v>79.939319698947003</v>
      </c>
      <c r="J264" s="186">
        <f t="shared" si="87"/>
        <v>64.599862846082246</v>
      </c>
      <c r="K264" s="186">
        <f t="shared" si="88"/>
        <v>48.921845139688443</v>
      </c>
      <c r="L264" s="186">
        <f t="shared" si="89"/>
        <v>32.865101691721669</v>
      </c>
      <c r="M264" s="186">
        <f t="shared" si="90"/>
        <v>16.619301475161365</v>
      </c>
      <c r="N264" s="215">
        <f t="shared" si="91"/>
        <v>194.1358366191422</v>
      </c>
      <c r="O264" s="319">
        <f t="shared" si="78"/>
        <v>-59.143530436076986</v>
      </c>
      <c r="P264" s="230">
        <f t="shared" si="93"/>
        <v>4.1764877877086519</v>
      </c>
      <c r="Q264" s="186">
        <f t="shared" si="94"/>
        <v>-11.162969065156105</v>
      </c>
      <c r="R264" s="186">
        <f t="shared" si="95"/>
        <v>-26.840986771549908</v>
      </c>
      <c r="S264" s="186">
        <f t="shared" si="96"/>
        <v>-42.897730219516681</v>
      </c>
      <c r="T264" s="331">
        <f t="shared" si="97"/>
        <v>-59.143530436076986</v>
      </c>
      <c r="U264" s="342">
        <v>21.5</v>
      </c>
      <c r="V264" s="188">
        <f t="shared" si="79"/>
        <v>8.86</v>
      </c>
      <c r="W264" s="187">
        <f t="shared" si="80"/>
        <v>-12.64</v>
      </c>
      <c r="X264" s="186">
        <v>154.46566185688181</v>
      </c>
      <c r="Y264" s="99">
        <f t="shared" si="81"/>
        <v>-2.703829276683075E-2</v>
      </c>
      <c r="Z264" s="99">
        <f t="shared" si="82"/>
        <v>7.226828882848417E-2</v>
      </c>
      <c r="AA264" s="99">
        <f t="shared" si="83"/>
        <v>0.17376668994833999</v>
      </c>
      <c r="AB264" s="99">
        <f t="shared" si="84"/>
        <v>0.27771693529700486</v>
      </c>
      <c r="AC264" s="343">
        <f t="shared" si="85"/>
        <v>0.38289112107567097</v>
      </c>
    </row>
    <row r="265" spans="1:29" ht="15.75" x14ac:dyDescent="0.25">
      <c r="A265" s="179">
        <v>791</v>
      </c>
      <c r="B265" s="180" t="s">
        <v>269</v>
      </c>
      <c r="C265" s="179">
        <v>17</v>
      </c>
      <c r="D265" s="179">
        <v>24</v>
      </c>
      <c r="E265" s="185">
        <f>'Tasapainon muutos, pl. tasaus'!D257</f>
        <v>5203</v>
      </c>
      <c r="F265" s="230">
        <v>339.2748822359103</v>
      </c>
      <c r="G265" s="186">
        <v>282.53568622740835</v>
      </c>
      <c r="H265" s="215">
        <f t="shared" si="92"/>
        <v>-56.739196008501949</v>
      </c>
      <c r="I265" s="230">
        <f t="shared" si="86"/>
        <v>60.915683796210601</v>
      </c>
      <c r="J265" s="186">
        <f t="shared" si="87"/>
        <v>45.576226943345851</v>
      </c>
      <c r="K265" s="186">
        <f t="shared" si="88"/>
        <v>29.898209236952042</v>
      </c>
      <c r="L265" s="186">
        <f t="shared" si="89"/>
        <v>13.841465788985271</v>
      </c>
      <c r="M265" s="186">
        <f t="shared" si="90"/>
        <v>0.85646956392301532</v>
      </c>
      <c r="N265" s="215">
        <f t="shared" si="91"/>
        <v>283.39215579133139</v>
      </c>
      <c r="O265" s="319">
        <f t="shared" si="78"/>
        <v>-55.882726444578907</v>
      </c>
      <c r="P265" s="230">
        <f t="shared" si="93"/>
        <v>4.1764877877086519</v>
      </c>
      <c r="Q265" s="186">
        <f t="shared" si="94"/>
        <v>-11.162969065156098</v>
      </c>
      <c r="R265" s="186">
        <f t="shared" si="95"/>
        <v>-26.840986771549908</v>
      </c>
      <c r="S265" s="186">
        <f t="shared" si="96"/>
        <v>-42.897730219516674</v>
      </c>
      <c r="T265" s="331">
        <f t="shared" si="97"/>
        <v>-55.882726444578935</v>
      </c>
      <c r="U265" s="342">
        <v>21.75</v>
      </c>
      <c r="V265" s="188">
        <f t="shared" si="79"/>
        <v>9.11</v>
      </c>
      <c r="W265" s="187">
        <f t="shared" si="80"/>
        <v>-12.64</v>
      </c>
      <c r="X265" s="186">
        <v>129.17275343160995</v>
      </c>
      <c r="Y265" s="99">
        <f t="shared" si="81"/>
        <v>-3.2332575382624157E-2</v>
      </c>
      <c r="Z265" s="99">
        <f t="shared" si="82"/>
        <v>8.6418913962891503E-2</v>
      </c>
      <c r="AA265" s="99">
        <f t="shared" si="83"/>
        <v>0.2077913960838558</v>
      </c>
      <c r="AB265" s="99">
        <f t="shared" si="84"/>
        <v>0.33209581029972179</v>
      </c>
      <c r="AC265" s="343">
        <f t="shared" si="85"/>
        <v>0.4326200762931468</v>
      </c>
    </row>
    <row r="266" spans="1:29" ht="15.75" x14ac:dyDescent="0.25">
      <c r="A266" s="179">
        <v>831</v>
      </c>
      <c r="B266" s="180" t="s">
        <v>270</v>
      </c>
      <c r="C266" s="179">
        <v>9</v>
      </c>
      <c r="D266" s="179">
        <v>25</v>
      </c>
      <c r="E266" s="185">
        <f>'Tasapainon muutos, pl. tasaus'!D258</f>
        <v>4628</v>
      </c>
      <c r="F266" s="230">
        <v>-53.20854796879734</v>
      </c>
      <c r="G266" s="186">
        <v>-137.74896363534643</v>
      </c>
      <c r="H266" s="215">
        <f t="shared" si="92"/>
        <v>-84.54041566654908</v>
      </c>
      <c r="I266" s="230">
        <f t="shared" si="86"/>
        <v>88.716903454257732</v>
      </c>
      <c r="J266" s="186">
        <f t="shared" si="87"/>
        <v>73.377446601392975</v>
      </c>
      <c r="K266" s="186">
        <f t="shared" si="88"/>
        <v>57.699428894999173</v>
      </c>
      <c r="L266" s="186">
        <f t="shared" si="89"/>
        <v>41.642685447032399</v>
      </c>
      <c r="M266" s="186">
        <f t="shared" si="90"/>
        <v>25.396885230472094</v>
      </c>
      <c r="N266" s="215">
        <f t="shared" si="91"/>
        <v>-112.35207840487433</v>
      </c>
      <c r="O266" s="319">
        <f t="shared" si="78"/>
        <v>-59.143530436076993</v>
      </c>
      <c r="P266" s="230">
        <f t="shared" si="93"/>
        <v>4.1764877877086519</v>
      </c>
      <c r="Q266" s="186">
        <f t="shared" si="94"/>
        <v>-11.162969065156105</v>
      </c>
      <c r="R266" s="186">
        <f t="shared" si="95"/>
        <v>-26.840986771549908</v>
      </c>
      <c r="S266" s="186">
        <f t="shared" si="96"/>
        <v>-42.897730219516681</v>
      </c>
      <c r="T266" s="331">
        <f t="shared" si="97"/>
        <v>-59.143530436076986</v>
      </c>
      <c r="U266" s="342">
        <v>21</v>
      </c>
      <c r="V266" s="188">
        <f t="shared" si="79"/>
        <v>8.36</v>
      </c>
      <c r="W266" s="187">
        <f t="shared" si="80"/>
        <v>-12.64</v>
      </c>
      <c r="X266" s="186">
        <v>195.49147001267627</v>
      </c>
      <c r="Y266" s="99">
        <f t="shared" si="81"/>
        <v>-2.1364041036868953E-2</v>
      </c>
      <c r="Z266" s="99">
        <f t="shared" si="82"/>
        <v>5.710207746881367E-2</v>
      </c>
      <c r="AA266" s="99">
        <f t="shared" si="83"/>
        <v>0.13730004060949286</v>
      </c>
      <c r="AB266" s="99">
        <f t="shared" si="84"/>
        <v>0.21943530434721811</v>
      </c>
      <c r="AC266" s="343">
        <f t="shared" si="85"/>
        <v>0.30253765257503018</v>
      </c>
    </row>
    <row r="267" spans="1:29" ht="15.75" x14ac:dyDescent="0.25">
      <c r="A267" s="179">
        <v>832</v>
      </c>
      <c r="B267" s="180" t="s">
        <v>271</v>
      </c>
      <c r="C267" s="179">
        <v>17</v>
      </c>
      <c r="D267" s="179">
        <v>25</v>
      </c>
      <c r="E267" s="185">
        <f>'Tasapainon muutos, pl. tasaus'!D259</f>
        <v>3916</v>
      </c>
      <c r="F267" s="230">
        <v>-22.116597455603749</v>
      </c>
      <c r="G267" s="186">
        <v>-302.46168885118897</v>
      </c>
      <c r="H267" s="215">
        <f t="shared" si="92"/>
        <v>-280.3450913955852</v>
      </c>
      <c r="I267" s="230">
        <f t="shared" si="86"/>
        <v>284.52157918329385</v>
      </c>
      <c r="J267" s="186">
        <f t="shared" si="87"/>
        <v>269.18212233042908</v>
      </c>
      <c r="K267" s="186">
        <f t="shared" si="88"/>
        <v>253.50410462403528</v>
      </c>
      <c r="L267" s="186">
        <f t="shared" si="89"/>
        <v>237.44736117606851</v>
      </c>
      <c r="M267" s="186">
        <f t="shared" si="90"/>
        <v>221.20156095950821</v>
      </c>
      <c r="N267" s="215">
        <f t="shared" si="91"/>
        <v>-81.260127891680753</v>
      </c>
      <c r="O267" s="319">
        <f t="shared" si="78"/>
        <v>-59.143530436077</v>
      </c>
      <c r="P267" s="230">
        <f t="shared" si="93"/>
        <v>4.1764877877086519</v>
      </c>
      <c r="Q267" s="186">
        <f t="shared" si="94"/>
        <v>-11.162969065156119</v>
      </c>
      <c r="R267" s="186">
        <f t="shared" si="95"/>
        <v>-26.840986771549922</v>
      </c>
      <c r="S267" s="186">
        <f t="shared" si="96"/>
        <v>-42.897730219516689</v>
      </c>
      <c r="T267" s="331">
        <f t="shared" si="97"/>
        <v>-59.143530436076986</v>
      </c>
      <c r="U267" s="342">
        <v>20.5</v>
      </c>
      <c r="V267" s="188">
        <f t="shared" si="79"/>
        <v>7.8599999999999994</v>
      </c>
      <c r="W267" s="187">
        <f t="shared" si="80"/>
        <v>-12.64</v>
      </c>
      <c r="X267" s="186">
        <v>131.02568666068936</v>
      </c>
      <c r="Y267" s="99">
        <f t="shared" si="81"/>
        <v>-3.1875336005864958E-2</v>
      </c>
      <c r="Z267" s="99">
        <f t="shared" si="82"/>
        <v>8.519679880834588E-2</v>
      </c>
      <c r="AA267" s="99">
        <f t="shared" si="83"/>
        <v>0.20485286095892538</v>
      </c>
      <c r="AB267" s="99">
        <f t="shared" si="84"/>
        <v>0.32739939253748607</v>
      </c>
      <c r="AC267" s="343">
        <f t="shared" si="85"/>
        <v>0.45138882263016117</v>
      </c>
    </row>
    <row r="268" spans="1:29" ht="15.75" x14ac:dyDescent="0.25">
      <c r="A268" s="179">
        <v>833</v>
      </c>
      <c r="B268" s="180" t="s">
        <v>272</v>
      </c>
      <c r="C268" s="179">
        <v>2</v>
      </c>
      <c r="D268" s="179">
        <v>26</v>
      </c>
      <c r="E268" s="185">
        <f>'Tasapainon muutos, pl. tasaus'!D260</f>
        <v>1659</v>
      </c>
      <c r="F268" s="230">
        <v>-218.88496205374494</v>
      </c>
      <c r="G268" s="186">
        <v>-602.53447330526944</v>
      </c>
      <c r="H268" s="215">
        <f t="shared" si="92"/>
        <v>-383.64951125152447</v>
      </c>
      <c r="I268" s="230">
        <f t="shared" si="86"/>
        <v>387.82599903923312</v>
      </c>
      <c r="J268" s="186">
        <f t="shared" si="87"/>
        <v>372.48654218636835</v>
      </c>
      <c r="K268" s="186">
        <f t="shared" si="88"/>
        <v>356.80852447997455</v>
      </c>
      <c r="L268" s="186">
        <f t="shared" si="89"/>
        <v>340.75178103200778</v>
      </c>
      <c r="M268" s="186">
        <f t="shared" si="90"/>
        <v>324.50598081544751</v>
      </c>
      <c r="N268" s="215">
        <f t="shared" si="91"/>
        <v>-278.02849248982193</v>
      </c>
      <c r="O268" s="319">
        <f t="shared" si="78"/>
        <v>-59.143530436076986</v>
      </c>
      <c r="P268" s="230">
        <f t="shared" si="93"/>
        <v>4.1764877877086519</v>
      </c>
      <c r="Q268" s="186">
        <f t="shared" si="94"/>
        <v>-11.162969065156119</v>
      </c>
      <c r="R268" s="186">
        <f t="shared" si="95"/>
        <v>-26.840986771549922</v>
      </c>
      <c r="S268" s="186">
        <f t="shared" si="96"/>
        <v>-42.897730219516689</v>
      </c>
      <c r="T268" s="331">
        <f t="shared" si="97"/>
        <v>-59.143530436076958</v>
      </c>
      <c r="U268" s="342">
        <v>19.5</v>
      </c>
      <c r="V268" s="188">
        <f t="shared" si="79"/>
        <v>6.8599999999999994</v>
      </c>
      <c r="W268" s="187">
        <f t="shared" si="80"/>
        <v>-12.64</v>
      </c>
      <c r="X268" s="186">
        <v>167.00521924288719</v>
      </c>
      <c r="Y268" s="99">
        <f t="shared" si="81"/>
        <v>-2.5008127330646463E-2</v>
      </c>
      <c r="Z268" s="99">
        <f t="shared" si="82"/>
        <v>6.6842037127720202E-2</v>
      </c>
      <c r="AA268" s="99">
        <f t="shared" si="83"/>
        <v>0.16071944872880425</v>
      </c>
      <c r="AB268" s="99">
        <f t="shared" si="84"/>
        <v>0.25686460826788632</v>
      </c>
      <c r="AC268" s="343">
        <f t="shared" si="85"/>
        <v>0.35414180888598723</v>
      </c>
    </row>
    <row r="269" spans="1:29" ht="15.75" x14ac:dyDescent="0.25">
      <c r="A269" s="179">
        <v>834</v>
      </c>
      <c r="B269" s="180" t="s">
        <v>273</v>
      </c>
      <c r="C269" s="179">
        <v>5</v>
      </c>
      <c r="D269" s="179">
        <v>24</v>
      </c>
      <c r="E269" s="185">
        <f>'Tasapainon muutos, pl. tasaus'!D261</f>
        <v>6016</v>
      </c>
      <c r="F269" s="230">
        <v>36.38212951100332</v>
      </c>
      <c r="G269" s="186">
        <v>-90.191967407478003</v>
      </c>
      <c r="H269" s="215">
        <f t="shared" si="92"/>
        <v>-126.57409691848133</v>
      </c>
      <c r="I269" s="230">
        <f t="shared" si="86"/>
        <v>130.75058470618998</v>
      </c>
      <c r="J269" s="186">
        <f t="shared" si="87"/>
        <v>115.41112785332523</v>
      </c>
      <c r="K269" s="186">
        <f t="shared" si="88"/>
        <v>99.733110146931423</v>
      </c>
      <c r="L269" s="186">
        <f t="shared" si="89"/>
        <v>83.676366698964657</v>
      </c>
      <c r="M269" s="186">
        <f t="shared" si="90"/>
        <v>67.430566482404345</v>
      </c>
      <c r="N269" s="215">
        <f t="shared" si="91"/>
        <v>-22.761400925073659</v>
      </c>
      <c r="O269" s="319">
        <f t="shared" si="78"/>
        <v>-59.143530436076979</v>
      </c>
      <c r="P269" s="230">
        <f t="shared" si="93"/>
        <v>4.1764877877086519</v>
      </c>
      <c r="Q269" s="186">
        <f t="shared" si="94"/>
        <v>-11.162969065156105</v>
      </c>
      <c r="R269" s="186">
        <f t="shared" si="95"/>
        <v>-26.840986771549908</v>
      </c>
      <c r="S269" s="186">
        <f t="shared" si="96"/>
        <v>-42.897730219516674</v>
      </c>
      <c r="T269" s="331">
        <f t="shared" si="97"/>
        <v>-59.143530436076986</v>
      </c>
      <c r="U269" s="342">
        <v>21.250000000000004</v>
      </c>
      <c r="V269" s="188">
        <f t="shared" si="79"/>
        <v>8.610000000000003</v>
      </c>
      <c r="W269" s="187">
        <f t="shared" si="80"/>
        <v>-12.64</v>
      </c>
      <c r="X269" s="186">
        <v>167.30284668182045</v>
      </c>
      <c r="Y269" s="99">
        <f t="shared" si="81"/>
        <v>-2.4963638518665322E-2</v>
      </c>
      <c r="Z269" s="99">
        <f t="shared" si="82"/>
        <v>6.672312687175036E-2</v>
      </c>
      <c r="AA269" s="99">
        <f t="shared" si="83"/>
        <v>0.16043353298462742</v>
      </c>
      <c r="AB269" s="99">
        <f t="shared" si="84"/>
        <v>0.25640765277054933</v>
      </c>
      <c r="AC269" s="343">
        <f t="shared" si="85"/>
        <v>0.35351179976367775</v>
      </c>
    </row>
    <row r="270" spans="1:29" ht="15.75" x14ac:dyDescent="0.25">
      <c r="A270" s="179">
        <v>837</v>
      </c>
      <c r="B270" s="180" t="s">
        <v>274</v>
      </c>
      <c r="C270" s="179">
        <v>6</v>
      </c>
      <c r="D270" s="179">
        <v>20</v>
      </c>
      <c r="E270" s="185">
        <f>'Tasapainon muutos, pl. tasaus'!D262</f>
        <v>241009</v>
      </c>
      <c r="F270" s="230">
        <v>-41.53389799531913</v>
      </c>
      <c r="G270" s="186">
        <v>31.99479917517694</v>
      </c>
      <c r="H270" s="215">
        <f t="shared" si="92"/>
        <v>73.528697170496073</v>
      </c>
      <c r="I270" s="230">
        <f t="shared" si="86"/>
        <v>-69.352209382787422</v>
      </c>
      <c r="J270" s="186">
        <f t="shared" si="87"/>
        <v>-54.691666235652171</v>
      </c>
      <c r="K270" s="186">
        <f t="shared" si="88"/>
        <v>-40.369683942045981</v>
      </c>
      <c r="L270" s="186">
        <f t="shared" si="89"/>
        <v>-26.426427390012751</v>
      </c>
      <c r="M270" s="186">
        <f t="shared" si="90"/>
        <v>-12.672227606573058</v>
      </c>
      <c r="N270" s="215">
        <f t="shared" si="91"/>
        <v>19.322571568603884</v>
      </c>
      <c r="O270" s="319">
        <f t="shared" si="78"/>
        <v>60.856469563923014</v>
      </c>
      <c r="P270" s="230">
        <f t="shared" si="93"/>
        <v>4.1764877877086519</v>
      </c>
      <c r="Q270" s="186">
        <f t="shared" si="94"/>
        <v>18.837030934843902</v>
      </c>
      <c r="R270" s="186">
        <f t="shared" si="95"/>
        <v>33.159013228450092</v>
      </c>
      <c r="S270" s="186">
        <f t="shared" si="96"/>
        <v>47.102269780483326</v>
      </c>
      <c r="T270" s="331">
        <f t="shared" si="97"/>
        <v>60.856469563923014</v>
      </c>
      <c r="U270" s="342">
        <v>20.25</v>
      </c>
      <c r="V270" s="188">
        <f t="shared" si="79"/>
        <v>7.6099999999999994</v>
      </c>
      <c r="W270" s="187">
        <f t="shared" si="80"/>
        <v>-12.64</v>
      </c>
      <c r="X270" s="186">
        <v>188.25171990198081</v>
      </c>
      <c r="Y270" s="99">
        <f t="shared" si="81"/>
        <v>-2.2185655407999841E-2</v>
      </c>
      <c r="Z270" s="99">
        <f t="shared" si="82"/>
        <v>-0.10006299514634977</v>
      </c>
      <c r="AA270" s="99">
        <f t="shared" si="83"/>
        <v>-0.1761418872864236</v>
      </c>
      <c r="AB270" s="99">
        <f t="shared" si="84"/>
        <v>-0.25020897447847279</v>
      </c>
      <c r="AC270" s="343">
        <f t="shared" si="85"/>
        <v>-0.32327178522251937</v>
      </c>
    </row>
    <row r="271" spans="1:29" ht="15.75" x14ac:dyDescent="0.25">
      <c r="A271" s="179">
        <v>844</v>
      </c>
      <c r="B271" s="180" t="s">
        <v>275</v>
      </c>
      <c r="C271" s="179">
        <v>11</v>
      </c>
      <c r="D271" s="179">
        <v>26</v>
      </c>
      <c r="E271" s="185">
        <f>'Tasapainon muutos, pl. tasaus'!D263</f>
        <v>1503</v>
      </c>
      <c r="F271" s="230">
        <v>-419.89457614279797</v>
      </c>
      <c r="G271" s="186">
        <v>-335.93247111695888</v>
      </c>
      <c r="H271" s="215">
        <f t="shared" si="92"/>
        <v>83.962105025839094</v>
      </c>
      <c r="I271" s="230">
        <f t="shared" si="86"/>
        <v>-79.785617238130442</v>
      </c>
      <c r="J271" s="186">
        <f t="shared" si="87"/>
        <v>-65.125074090995199</v>
      </c>
      <c r="K271" s="186">
        <f t="shared" si="88"/>
        <v>-50.803091797389001</v>
      </c>
      <c r="L271" s="186">
        <f t="shared" si="89"/>
        <v>-36.859835245355775</v>
      </c>
      <c r="M271" s="186">
        <f t="shared" si="90"/>
        <v>-23.10563546191608</v>
      </c>
      <c r="N271" s="215">
        <f t="shared" si="91"/>
        <v>-359.03810657887493</v>
      </c>
      <c r="O271" s="319">
        <f t="shared" si="78"/>
        <v>60.856469563923042</v>
      </c>
      <c r="P271" s="230">
        <f t="shared" si="93"/>
        <v>4.1764877877086519</v>
      </c>
      <c r="Q271" s="186">
        <f t="shared" si="94"/>
        <v>18.837030934843895</v>
      </c>
      <c r="R271" s="186">
        <f t="shared" si="95"/>
        <v>33.159013228450092</v>
      </c>
      <c r="S271" s="186">
        <f t="shared" si="96"/>
        <v>47.102269780483319</v>
      </c>
      <c r="T271" s="331">
        <f t="shared" si="97"/>
        <v>60.856469563923014</v>
      </c>
      <c r="U271" s="342">
        <v>21.5</v>
      </c>
      <c r="V271" s="188">
        <f t="shared" si="79"/>
        <v>8.86</v>
      </c>
      <c r="W271" s="187">
        <f t="shared" si="80"/>
        <v>-12.64</v>
      </c>
      <c r="X271" s="186">
        <v>126.90580282442147</v>
      </c>
      <c r="Y271" s="99">
        <f t="shared" si="81"/>
        <v>-3.2910140393556046E-2</v>
      </c>
      <c r="Z271" s="99">
        <f t="shared" si="82"/>
        <v>-0.14843317260208796</v>
      </c>
      <c r="AA271" s="99">
        <f t="shared" si="83"/>
        <v>-0.26128839257513481</v>
      </c>
      <c r="AB271" s="99">
        <f t="shared" si="84"/>
        <v>-0.37115930660515911</v>
      </c>
      <c r="AC271" s="343">
        <f t="shared" si="85"/>
        <v>-0.47954047970619612</v>
      </c>
    </row>
    <row r="272" spans="1:29" ht="15.75" x14ac:dyDescent="0.25">
      <c r="A272" s="179">
        <v>845</v>
      </c>
      <c r="B272" s="180" t="s">
        <v>276</v>
      </c>
      <c r="C272" s="179">
        <v>19</v>
      </c>
      <c r="D272" s="179">
        <v>25</v>
      </c>
      <c r="E272" s="185">
        <f>'Tasapainon muutos, pl. tasaus'!D264</f>
        <v>2925</v>
      </c>
      <c r="F272" s="230">
        <v>278.70162265080165</v>
      </c>
      <c r="G272" s="186">
        <v>249.21131296263545</v>
      </c>
      <c r="H272" s="215">
        <f t="shared" si="92"/>
        <v>-29.490309688166207</v>
      </c>
      <c r="I272" s="230">
        <f t="shared" si="86"/>
        <v>33.666797475874858</v>
      </c>
      <c r="J272" s="186">
        <f t="shared" si="87"/>
        <v>18.327340623010109</v>
      </c>
      <c r="K272" s="186">
        <f t="shared" si="88"/>
        <v>3.1590132284500925</v>
      </c>
      <c r="L272" s="186">
        <f t="shared" si="89"/>
        <v>2.1022697804833217</v>
      </c>
      <c r="M272" s="186">
        <f t="shared" si="90"/>
        <v>0.85646956392301532</v>
      </c>
      <c r="N272" s="215">
        <f t="shared" si="91"/>
        <v>250.06778252655846</v>
      </c>
      <c r="O272" s="319">
        <f t="shared" ref="O272:O309" si="98">N272-F272</f>
        <v>-28.633840124243193</v>
      </c>
      <c r="P272" s="230">
        <f t="shared" si="93"/>
        <v>4.1764877877086519</v>
      </c>
      <c r="Q272" s="186">
        <f t="shared" si="94"/>
        <v>-11.162969065156098</v>
      </c>
      <c r="R272" s="186">
        <f t="shared" si="95"/>
        <v>-26.331296459716114</v>
      </c>
      <c r="S272" s="186">
        <f t="shared" si="96"/>
        <v>-27.388039907682884</v>
      </c>
      <c r="T272" s="331">
        <f t="shared" si="97"/>
        <v>-28.633840124243193</v>
      </c>
      <c r="U272" s="342">
        <v>20</v>
      </c>
      <c r="V272" s="188">
        <f t="shared" ref="V272:V309" si="99">U272-$E$8</f>
        <v>7.3599999999999994</v>
      </c>
      <c r="W272" s="187">
        <f t="shared" ref="W272:W309" si="100">V272-U272</f>
        <v>-12.64</v>
      </c>
      <c r="X272" s="186">
        <v>153.92285260303626</v>
      </c>
      <c r="Y272" s="99">
        <f t="shared" ref="Y272:Y309" si="101">-P272/$X272</f>
        <v>-2.7133643361455392E-2</v>
      </c>
      <c r="Z272" s="99">
        <f t="shared" ref="Z272:Z309" si="102">-Q272/$X272</f>
        <v>7.2523143096530018E-2</v>
      </c>
      <c r="AA272" s="99">
        <f t="shared" ref="AA272:AA309" si="103">-R272/$X272</f>
        <v>0.17106814234806292</v>
      </c>
      <c r="AB272" s="99">
        <f t="shared" ref="AB272:AB309" si="104">-S272/$X272</f>
        <v>0.17793355206530673</v>
      </c>
      <c r="AC272" s="343">
        <f t="shared" ref="AC272:AC309" si="105">-T272/$X272</f>
        <v>0.18602721844097608</v>
      </c>
    </row>
    <row r="273" spans="1:29" ht="15.75" x14ac:dyDescent="0.25">
      <c r="A273" s="179">
        <v>846</v>
      </c>
      <c r="B273" s="180" t="s">
        <v>277</v>
      </c>
      <c r="C273" s="179">
        <v>14</v>
      </c>
      <c r="D273" s="179">
        <v>24</v>
      </c>
      <c r="E273" s="185">
        <f>'Tasapainon muutos, pl. tasaus'!D265</f>
        <v>4994</v>
      </c>
      <c r="F273" s="230">
        <v>822.71474313123383</v>
      </c>
      <c r="G273" s="186">
        <v>666.97357729728674</v>
      </c>
      <c r="H273" s="215">
        <f t="shared" si="92"/>
        <v>-155.74116583394709</v>
      </c>
      <c r="I273" s="230">
        <f t="shared" ref="I273:I309" si="106">H273*(-1)+$H$16</f>
        <v>159.91765362165575</v>
      </c>
      <c r="J273" s="186">
        <f t="shared" ref="J273:J309" si="107">IF($H273&lt;-15,-$H273-15,IF($H273&gt;15,15-$H273,0))-$J$16</f>
        <v>144.578196768791</v>
      </c>
      <c r="K273" s="186">
        <f t="shared" ref="K273:K309" si="108">IF($H273&lt;-30,-$H273-30,IF($H273&gt;30,30-$H273,0))-$K$16</f>
        <v>128.90017906239717</v>
      </c>
      <c r="L273" s="186">
        <f t="shared" ref="L273:L309" si="109">IF($H273&lt;-45,-$H273-45,IF($H273&gt;45,45-$H273,0))-$L$16</f>
        <v>112.84343561443042</v>
      </c>
      <c r="M273" s="186">
        <f t="shared" ref="M273:M309" si="110">IF($H273&lt;-60,-$H273-60,IF($H273&gt;60,60-$H273,0))-$M$16</f>
        <v>96.597635397870107</v>
      </c>
      <c r="N273" s="215">
        <f t="shared" ref="N273:N309" si="111">G273+M273</f>
        <v>763.57121269515687</v>
      </c>
      <c r="O273" s="319">
        <f t="shared" si="98"/>
        <v>-59.143530436076958</v>
      </c>
      <c r="P273" s="230">
        <f t="shared" si="93"/>
        <v>4.1764877877086519</v>
      </c>
      <c r="Q273" s="186">
        <f t="shared" si="94"/>
        <v>-11.162969065156091</v>
      </c>
      <c r="R273" s="186">
        <f t="shared" si="95"/>
        <v>-26.840986771549922</v>
      </c>
      <c r="S273" s="186">
        <f t="shared" si="96"/>
        <v>-42.897730219516674</v>
      </c>
      <c r="T273" s="331">
        <f t="shared" si="97"/>
        <v>-59.143530436076986</v>
      </c>
      <c r="U273" s="342">
        <v>22.5</v>
      </c>
      <c r="V273" s="188">
        <f t="shared" si="99"/>
        <v>9.86</v>
      </c>
      <c r="W273" s="187">
        <f t="shared" si="100"/>
        <v>-12.64</v>
      </c>
      <c r="X273" s="186">
        <v>138.64970941558539</v>
      </c>
      <c r="Y273" s="99">
        <f t="shared" si="101"/>
        <v>-3.0122585942031405E-2</v>
      </c>
      <c r="Z273" s="99">
        <f t="shared" si="102"/>
        <v>8.0512026402424469E-2</v>
      </c>
      <c r="AA273" s="99">
        <f t="shared" si="103"/>
        <v>0.19358848197147949</v>
      </c>
      <c r="AB273" s="99">
        <f t="shared" si="104"/>
        <v>0.30939646682515592</v>
      </c>
      <c r="AC273" s="343">
        <f t="shared" si="105"/>
        <v>0.42656800858342625</v>
      </c>
    </row>
    <row r="274" spans="1:29" ht="15.75" x14ac:dyDescent="0.25">
      <c r="A274" s="179">
        <v>848</v>
      </c>
      <c r="B274" s="180" t="s">
        <v>278</v>
      </c>
      <c r="C274" s="179">
        <v>12</v>
      </c>
      <c r="D274" s="179">
        <v>25</v>
      </c>
      <c r="E274" s="185">
        <f>'Tasapainon muutos, pl. tasaus'!D266</f>
        <v>4307</v>
      </c>
      <c r="F274" s="230">
        <v>182.13855590123103</v>
      </c>
      <c r="G274" s="186">
        <v>52.409835661737027</v>
      </c>
      <c r="H274" s="215">
        <f t="shared" ref="H274:H309" si="112">G274-F274</f>
        <v>-129.72872023949401</v>
      </c>
      <c r="I274" s="230">
        <f t="shared" si="106"/>
        <v>133.90520802720266</v>
      </c>
      <c r="J274" s="186">
        <f t="shared" si="107"/>
        <v>118.5657511743379</v>
      </c>
      <c r="K274" s="186">
        <f t="shared" si="108"/>
        <v>102.8877334679441</v>
      </c>
      <c r="L274" s="186">
        <f t="shared" si="109"/>
        <v>86.830990019977335</v>
      </c>
      <c r="M274" s="186">
        <f t="shared" si="110"/>
        <v>70.585189803417023</v>
      </c>
      <c r="N274" s="215">
        <f t="shared" si="111"/>
        <v>122.99502546515404</v>
      </c>
      <c r="O274" s="319">
        <f t="shared" si="98"/>
        <v>-59.143530436076986</v>
      </c>
      <c r="P274" s="230">
        <f t="shared" ref="P274:P309" si="113">$H274+I274</f>
        <v>4.1764877877086519</v>
      </c>
      <c r="Q274" s="186">
        <f t="shared" ref="Q274:Q309" si="114">$H274+J274</f>
        <v>-11.162969065156105</v>
      </c>
      <c r="R274" s="186">
        <f t="shared" ref="R274:R309" si="115">$H274+K274</f>
        <v>-26.840986771549908</v>
      </c>
      <c r="S274" s="186">
        <f t="shared" ref="S274:S309" si="116">$H274+L274</f>
        <v>-42.897730219516674</v>
      </c>
      <c r="T274" s="331">
        <f t="shared" ref="T274:T309" si="117">$H274+M274</f>
        <v>-59.143530436076986</v>
      </c>
      <c r="U274" s="342">
        <v>21.75</v>
      </c>
      <c r="V274" s="188">
        <f t="shared" si="99"/>
        <v>9.11</v>
      </c>
      <c r="W274" s="187">
        <f t="shared" si="100"/>
        <v>-12.64</v>
      </c>
      <c r="X274" s="186">
        <v>128.73046375218036</v>
      </c>
      <c r="Y274" s="99">
        <f t="shared" si="101"/>
        <v>-3.2443663030289623E-2</v>
      </c>
      <c r="Z274" s="99">
        <f t="shared" si="102"/>
        <v>8.6715830424148793E-2</v>
      </c>
      <c r="AA274" s="99">
        <f t="shared" si="103"/>
        <v>0.20850532181117301</v>
      </c>
      <c r="AB274" s="99">
        <f t="shared" si="104"/>
        <v>0.33323681876963718</v>
      </c>
      <c r="AC274" s="343">
        <f t="shared" si="105"/>
        <v>0.45943694066025026</v>
      </c>
    </row>
    <row r="275" spans="1:29" ht="15.75" x14ac:dyDescent="0.25">
      <c r="A275" s="179">
        <v>849</v>
      </c>
      <c r="B275" s="180" t="s">
        <v>279</v>
      </c>
      <c r="C275" s="179">
        <v>16</v>
      </c>
      <c r="D275" s="179">
        <v>25</v>
      </c>
      <c r="E275" s="185">
        <f>'Tasapainon muutos, pl. tasaus'!D267</f>
        <v>2966</v>
      </c>
      <c r="F275" s="230">
        <v>680.79595137987758</v>
      </c>
      <c r="G275" s="186">
        <v>650.63370973632914</v>
      </c>
      <c r="H275" s="215">
        <f t="shared" si="112"/>
        <v>-30.162241643548441</v>
      </c>
      <c r="I275" s="230">
        <f t="shared" si="106"/>
        <v>34.338729431257093</v>
      </c>
      <c r="J275" s="186">
        <f t="shared" si="107"/>
        <v>18.999272578392343</v>
      </c>
      <c r="K275" s="186">
        <f t="shared" si="108"/>
        <v>3.3212548719985335</v>
      </c>
      <c r="L275" s="186">
        <f t="shared" si="109"/>
        <v>2.1022697804833217</v>
      </c>
      <c r="M275" s="186">
        <f t="shared" si="110"/>
        <v>0.85646956392301532</v>
      </c>
      <c r="N275" s="215">
        <f t="shared" si="111"/>
        <v>651.49017930025218</v>
      </c>
      <c r="O275" s="319">
        <f t="shared" si="98"/>
        <v>-29.305772079625399</v>
      </c>
      <c r="P275" s="230">
        <f t="shared" si="113"/>
        <v>4.1764877877086519</v>
      </c>
      <c r="Q275" s="186">
        <f t="shared" si="114"/>
        <v>-11.162969065156098</v>
      </c>
      <c r="R275" s="186">
        <f t="shared" si="115"/>
        <v>-26.840986771549908</v>
      </c>
      <c r="S275" s="186">
        <f t="shared" si="116"/>
        <v>-28.059971863065119</v>
      </c>
      <c r="T275" s="331">
        <f t="shared" si="117"/>
        <v>-29.305772079625427</v>
      </c>
      <c r="U275" s="342">
        <v>21.75</v>
      </c>
      <c r="V275" s="188">
        <f t="shared" si="99"/>
        <v>9.11</v>
      </c>
      <c r="W275" s="187">
        <f t="shared" si="100"/>
        <v>-12.64</v>
      </c>
      <c r="X275" s="186">
        <v>132.76920226190214</v>
      </c>
      <c r="Y275" s="99">
        <f t="shared" si="101"/>
        <v>-3.1456751389302332E-2</v>
      </c>
      <c r="Z275" s="99">
        <f t="shared" si="102"/>
        <v>8.407800058281506E-2</v>
      </c>
      <c r="AA275" s="99">
        <f t="shared" si="103"/>
        <v>0.20216274794363118</v>
      </c>
      <c r="AB275" s="99">
        <f t="shared" si="104"/>
        <v>0.21134398177458111</v>
      </c>
      <c r="AC275" s="343">
        <f t="shared" si="105"/>
        <v>0.22072718356638543</v>
      </c>
    </row>
    <row r="276" spans="1:29" ht="15.75" x14ac:dyDescent="0.25">
      <c r="A276" s="179">
        <v>850</v>
      </c>
      <c r="B276" s="180" t="s">
        <v>280</v>
      </c>
      <c r="C276" s="179">
        <v>13</v>
      </c>
      <c r="D276" s="179">
        <v>25</v>
      </c>
      <c r="E276" s="185">
        <f>'Tasapainon muutos, pl. tasaus'!D268</f>
        <v>2401</v>
      </c>
      <c r="F276" s="230">
        <v>159.77297162616478</v>
      </c>
      <c r="G276" s="186">
        <v>-5.1541588358869657</v>
      </c>
      <c r="H276" s="215">
        <f t="shared" si="112"/>
        <v>-164.92713046205174</v>
      </c>
      <c r="I276" s="230">
        <f t="shared" si="106"/>
        <v>169.10361824976039</v>
      </c>
      <c r="J276" s="186">
        <f t="shared" si="107"/>
        <v>153.76416139689564</v>
      </c>
      <c r="K276" s="186">
        <f t="shared" si="108"/>
        <v>138.08614369050184</v>
      </c>
      <c r="L276" s="186">
        <f t="shared" si="109"/>
        <v>122.02940024253506</v>
      </c>
      <c r="M276" s="186">
        <f t="shared" si="110"/>
        <v>105.78360002597475</v>
      </c>
      <c r="N276" s="215">
        <f t="shared" si="111"/>
        <v>100.62944119008779</v>
      </c>
      <c r="O276" s="319">
        <f t="shared" si="98"/>
        <v>-59.143530436076986</v>
      </c>
      <c r="P276" s="230">
        <f t="shared" si="113"/>
        <v>4.1764877877086519</v>
      </c>
      <c r="Q276" s="186">
        <f t="shared" si="114"/>
        <v>-11.162969065156091</v>
      </c>
      <c r="R276" s="186">
        <f t="shared" si="115"/>
        <v>-26.840986771549893</v>
      </c>
      <c r="S276" s="186">
        <f t="shared" si="116"/>
        <v>-42.897730219516674</v>
      </c>
      <c r="T276" s="331">
        <f t="shared" si="117"/>
        <v>-59.143530436076986</v>
      </c>
      <c r="U276" s="342">
        <v>21</v>
      </c>
      <c r="V276" s="188">
        <f t="shared" si="99"/>
        <v>8.36</v>
      </c>
      <c r="W276" s="187">
        <f t="shared" si="100"/>
        <v>-12.64</v>
      </c>
      <c r="X276" s="186">
        <v>148.38828035074877</v>
      </c>
      <c r="Y276" s="99">
        <f t="shared" si="101"/>
        <v>-2.8145671462979367E-2</v>
      </c>
      <c r="Z276" s="99">
        <f t="shared" si="102"/>
        <v>7.5228104529346418E-2</v>
      </c>
      <c r="AA276" s="99">
        <f t="shared" si="103"/>
        <v>0.18088346807514205</v>
      </c>
      <c r="AB276" s="99">
        <f t="shared" si="104"/>
        <v>0.28909109343486106</v>
      </c>
      <c r="AC276" s="343">
        <f t="shared" si="105"/>
        <v>0.39857278685539094</v>
      </c>
    </row>
    <row r="277" spans="1:29" ht="15.75" x14ac:dyDescent="0.25">
      <c r="A277" s="179">
        <v>851</v>
      </c>
      <c r="B277" s="180" t="s">
        <v>281</v>
      </c>
      <c r="C277" s="179">
        <v>19</v>
      </c>
      <c r="D277" s="179">
        <v>22</v>
      </c>
      <c r="E277" s="185">
        <f>'Tasapainon muutos, pl. tasaus'!D269</f>
        <v>21467</v>
      </c>
      <c r="F277" s="230">
        <v>103.7665401622955</v>
      </c>
      <c r="G277" s="186">
        <v>217.57070897746607</v>
      </c>
      <c r="H277" s="215">
        <f t="shared" si="112"/>
        <v>113.80416881517057</v>
      </c>
      <c r="I277" s="230">
        <f t="shared" si="106"/>
        <v>-109.62768102746192</v>
      </c>
      <c r="J277" s="186">
        <f t="shared" si="107"/>
        <v>-94.967137880326675</v>
      </c>
      <c r="K277" s="186">
        <f t="shared" si="108"/>
        <v>-80.645155586720477</v>
      </c>
      <c r="L277" s="186">
        <f t="shared" si="109"/>
        <v>-66.701899034687244</v>
      </c>
      <c r="M277" s="186">
        <f t="shared" si="110"/>
        <v>-52.947699251247556</v>
      </c>
      <c r="N277" s="215">
        <f t="shared" si="111"/>
        <v>164.62300972621853</v>
      </c>
      <c r="O277" s="319">
        <f t="shared" si="98"/>
        <v>60.856469563923028</v>
      </c>
      <c r="P277" s="230">
        <f t="shared" si="113"/>
        <v>4.1764877877086519</v>
      </c>
      <c r="Q277" s="186">
        <f t="shared" si="114"/>
        <v>18.837030934843895</v>
      </c>
      <c r="R277" s="186">
        <f t="shared" si="115"/>
        <v>33.159013228450092</v>
      </c>
      <c r="S277" s="186">
        <f t="shared" si="116"/>
        <v>47.102269780483326</v>
      </c>
      <c r="T277" s="331">
        <f t="shared" si="117"/>
        <v>60.856469563923014</v>
      </c>
      <c r="U277" s="342">
        <v>21</v>
      </c>
      <c r="V277" s="188">
        <f t="shared" si="99"/>
        <v>8.36</v>
      </c>
      <c r="W277" s="187">
        <f t="shared" si="100"/>
        <v>-12.64</v>
      </c>
      <c r="X277" s="186">
        <v>181.08750747570974</v>
      </c>
      <c r="Y277" s="99">
        <f t="shared" si="101"/>
        <v>-2.3063367793434712E-2</v>
      </c>
      <c r="Z277" s="99">
        <f t="shared" si="102"/>
        <v>-0.10402170308391157</v>
      </c>
      <c r="AA277" s="99">
        <f t="shared" si="103"/>
        <v>-0.18311044030962706</v>
      </c>
      <c r="AB277" s="99">
        <f t="shared" si="104"/>
        <v>-0.26010778124383543</v>
      </c>
      <c r="AC277" s="343">
        <f t="shared" si="105"/>
        <v>-0.3360611143873965</v>
      </c>
    </row>
    <row r="278" spans="1:29" ht="15.75" x14ac:dyDescent="0.25">
      <c r="A278" s="179">
        <v>853</v>
      </c>
      <c r="B278" s="180" t="s">
        <v>282</v>
      </c>
      <c r="C278" s="179">
        <v>2</v>
      </c>
      <c r="D278" s="179">
        <v>20</v>
      </c>
      <c r="E278" s="185">
        <f>'Tasapainon muutos, pl. tasaus'!D270</f>
        <v>194391</v>
      </c>
      <c r="F278" s="230">
        <v>69.815512422425186</v>
      </c>
      <c r="G278" s="186">
        <v>57.119007059082215</v>
      </c>
      <c r="H278" s="215">
        <f t="shared" si="112"/>
        <v>-12.696505363342972</v>
      </c>
      <c r="I278" s="230">
        <f t="shared" si="106"/>
        <v>16.872993151051624</v>
      </c>
      <c r="J278" s="186">
        <f t="shared" si="107"/>
        <v>3.8370309348439005</v>
      </c>
      <c r="K278" s="186">
        <f t="shared" si="108"/>
        <v>3.1590132284500925</v>
      </c>
      <c r="L278" s="186">
        <f t="shared" si="109"/>
        <v>2.1022697804833217</v>
      </c>
      <c r="M278" s="186">
        <f t="shared" si="110"/>
        <v>0.85646956392301532</v>
      </c>
      <c r="N278" s="215">
        <f t="shared" si="111"/>
        <v>57.975476623005228</v>
      </c>
      <c r="O278" s="319">
        <f t="shared" si="98"/>
        <v>-11.840035799419958</v>
      </c>
      <c r="P278" s="230">
        <f t="shared" si="113"/>
        <v>4.1764877877086519</v>
      </c>
      <c r="Q278" s="186">
        <f t="shared" si="114"/>
        <v>-8.8594744284990714</v>
      </c>
      <c r="R278" s="186">
        <f t="shared" si="115"/>
        <v>-9.5374921348928794</v>
      </c>
      <c r="S278" s="186">
        <f t="shared" si="116"/>
        <v>-10.59423558285965</v>
      </c>
      <c r="T278" s="331">
        <f t="shared" si="117"/>
        <v>-11.840035799419956</v>
      </c>
      <c r="U278" s="342">
        <v>19.5</v>
      </c>
      <c r="V278" s="188">
        <f t="shared" si="99"/>
        <v>6.8599999999999994</v>
      </c>
      <c r="W278" s="187">
        <f t="shared" si="100"/>
        <v>-12.64</v>
      </c>
      <c r="X278" s="186">
        <v>181.32363682690189</v>
      </c>
      <c r="Y278" s="99">
        <f t="shared" si="101"/>
        <v>-2.3033333440668182E-2</v>
      </c>
      <c r="Z278" s="99">
        <f t="shared" si="102"/>
        <v>4.8860008455249807E-2</v>
      </c>
      <c r="AA278" s="99">
        <f t="shared" si="103"/>
        <v>5.2599276640351716E-2</v>
      </c>
      <c r="AB278" s="99">
        <f t="shared" si="104"/>
        <v>5.84272175886991E-2</v>
      </c>
      <c r="AC278" s="343">
        <f t="shared" si="105"/>
        <v>6.5297806764833877E-2</v>
      </c>
    </row>
    <row r="279" spans="1:29" ht="15.75" x14ac:dyDescent="0.25">
      <c r="A279" s="179">
        <v>854</v>
      </c>
      <c r="B279" s="180" t="s">
        <v>283</v>
      </c>
      <c r="C279" s="179">
        <v>19</v>
      </c>
      <c r="D279" s="179">
        <v>25</v>
      </c>
      <c r="E279" s="185">
        <f>'Tasapainon muutos, pl. tasaus'!D271</f>
        <v>3304</v>
      </c>
      <c r="F279" s="230">
        <v>338.57236950979603</v>
      </c>
      <c r="G279" s="186">
        <v>244.39466306362266</v>
      </c>
      <c r="H279" s="215">
        <f t="shared" si="112"/>
        <v>-94.177706446173374</v>
      </c>
      <c r="I279" s="230">
        <f t="shared" si="106"/>
        <v>98.354194233882026</v>
      </c>
      <c r="J279" s="186">
        <f t="shared" si="107"/>
        <v>83.01473738101727</v>
      </c>
      <c r="K279" s="186">
        <f t="shared" si="108"/>
        <v>67.336719674623467</v>
      </c>
      <c r="L279" s="186">
        <f t="shared" si="109"/>
        <v>51.279976226656693</v>
      </c>
      <c r="M279" s="186">
        <f t="shared" si="110"/>
        <v>35.034176010096388</v>
      </c>
      <c r="N279" s="215">
        <f t="shared" si="111"/>
        <v>279.42883907371902</v>
      </c>
      <c r="O279" s="319">
        <f t="shared" si="98"/>
        <v>-59.143530436077015</v>
      </c>
      <c r="P279" s="230">
        <f t="shared" si="113"/>
        <v>4.1764877877086519</v>
      </c>
      <c r="Q279" s="186">
        <f t="shared" si="114"/>
        <v>-11.162969065156105</v>
      </c>
      <c r="R279" s="186">
        <f t="shared" si="115"/>
        <v>-26.840986771549908</v>
      </c>
      <c r="S279" s="186">
        <f t="shared" si="116"/>
        <v>-42.897730219516681</v>
      </c>
      <c r="T279" s="331">
        <f t="shared" si="117"/>
        <v>-59.143530436076986</v>
      </c>
      <c r="U279" s="342">
        <v>21.25</v>
      </c>
      <c r="V279" s="188">
        <f t="shared" si="99"/>
        <v>8.61</v>
      </c>
      <c r="W279" s="187">
        <f t="shared" si="100"/>
        <v>-12.64</v>
      </c>
      <c r="X279" s="186">
        <v>151.91769959548196</v>
      </c>
      <c r="Y279" s="99">
        <f t="shared" si="101"/>
        <v>-2.7491778764617766E-2</v>
      </c>
      <c r="Z279" s="99">
        <f t="shared" si="102"/>
        <v>7.3480371904526207E-2</v>
      </c>
      <c r="AA279" s="99">
        <f t="shared" si="103"/>
        <v>0.17668110327513253</v>
      </c>
      <c r="AB279" s="99">
        <f t="shared" si="104"/>
        <v>0.28237480118341957</v>
      </c>
      <c r="AC279" s="343">
        <f t="shared" si="105"/>
        <v>0.38931296743935107</v>
      </c>
    </row>
    <row r="280" spans="1:29" ht="15.75" x14ac:dyDescent="0.25">
      <c r="A280" s="179">
        <v>857</v>
      </c>
      <c r="B280" s="180" t="s">
        <v>284</v>
      </c>
      <c r="C280" s="179">
        <v>11</v>
      </c>
      <c r="D280" s="179">
        <v>25</v>
      </c>
      <c r="E280" s="185">
        <f>'Tasapainon muutos, pl. tasaus'!D272</f>
        <v>2433</v>
      </c>
      <c r="F280" s="230">
        <v>-462.49338209326504</v>
      </c>
      <c r="G280" s="186">
        <v>-134.21237261558545</v>
      </c>
      <c r="H280" s="215">
        <f t="shared" si="112"/>
        <v>328.28100947767962</v>
      </c>
      <c r="I280" s="230">
        <f t="shared" si="106"/>
        <v>-324.10452168997097</v>
      </c>
      <c r="J280" s="186">
        <f t="shared" si="107"/>
        <v>-309.44397854283574</v>
      </c>
      <c r="K280" s="186">
        <f t="shared" si="108"/>
        <v>-295.12199624922954</v>
      </c>
      <c r="L280" s="186">
        <f t="shared" si="109"/>
        <v>-281.17873969719631</v>
      </c>
      <c r="M280" s="186">
        <f t="shared" si="110"/>
        <v>-267.42453991375658</v>
      </c>
      <c r="N280" s="215">
        <f t="shared" si="111"/>
        <v>-401.636912529342</v>
      </c>
      <c r="O280" s="319">
        <f t="shared" si="98"/>
        <v>60.856469563923042</v>
      </c>
      <c r="P280" s="230">
        <f t="shared" si="113"/>
        <v>4.1764877877086519</v>
      </c>
      <c r="Q280" s="186">
        <f t="shared" si="114"/>
        <v>18.837030934843881</v>
      </c>
      <c r="R280" s="186">
        <f t="shared" si="115"/>
        <v>33.159013228450078</v>
      </c>
      <c r="S280" s="186">
        <f t="shared" si="116"/>
        <v>47.102269780483311</v>
      </c>
      <c r="T280" s="331">
        <f t="shared" si="117"/>
        <v>60.856469563923042</v>
      </c>
      <c r="U280" s="342">
        <v>22</v>
      </c>
      <c r="V280" s="188">
        <f t="shared" si="99"/>
        <v>9.36</v>
      </c>
      <c r="W280" s="187">
        <f t="shared" si="100"/>
        <v>-12.64</v>
      </c>
      <c r="X280" s="186">
        <v>129.8201231864073</v>
      </c>
      <c r="Y280" s="99">
        <f t="shared" si="101"/>
        <v>-3.2171343588325504E-2</v>
      </c>
      <c r="Z280" s="99">
        <f t="shared" si="102"/>
        <v>-0.14510100955455105</v>
      </c>
      <c r="AA280" s="99">
        <f t="shared" si="103"/>
        <v>-0.2554227527641259</v>
      </c>
      <c r="AB280" s="99">
        <f t="shared" si="104"/>
        <v>-0.36282718444851325</v>
      </c>
      <c r="AC280" s="343">
        <f t="shared" si="105"/>
        <v>-0.46877531826510366</v>
      </c>
    </row>
    <row r="281" spans="1:29" ht="15.75" x14ac:dyDescent="0.25">
      <c r="A281" s="179">
        <v>858</v>
      </c>
      <c r="B281" s="180" t="s">
        <v>285</v>
      </c>
      <c r="C281" s="179">
        <v>35</v>
      </c>
      <c r="D281" s="179">
        <v>22</v>
      </c>
      <c r="E281" s="185">
        <f>'Tasapainon muutos, pl. tasaus'!D273</f>
        <v>38783</v>
      </c>
      <c r="F281" s="230">
        <v>88.176740310007872</v>
      </c>
      <c r="G281" s="186">
        <v>71.009202421751979</v>
      </c>
      <c r="H281" s="215">
        <f t="shared" si="112"/>
        <v>-17.167537888255893</v>
      </c>
      <c r="I281" s="230">
        <f t="shared" si="106"/>
        <v>21.344025675964545</v>
      </c>
      <c r="J281" s="186">
        <f t="shared" si="107"/>
        <v>6.0045688230997936</v>
      </c>
      <c r="K281" s="186">
        <f t="shared" si="108"/>
        <v>3.1590132284500925</v>
      </c>
      <c r="L281" s="186">
        <f t="shared" si="109"/>
        <v>2.1022697804833217</v>
      </c>
      <c r="M281" s="186">
        <f t="shared" si="110"/>
        <v>0.85646956392301532</v>
      </c>
      <c r="N281" s="215">
        <f t="shared" si="111"/>
        <v>71.865671985674993</v>
      </c>
      <c r="O281" s="319">
        <f t="shared" si="98"/>
        <v>-16.311068324332879</v>
      </c>
      <c r="P281" s="230">
        <f t="shared" si="113"/>
        <v>4.1764877877086519</v>
      </c>
      <c r="Q281" s="186">
        <f t="shared" si="114"/>
        <v>-11.1629690651561</v>
      </c>
      <c r="R281" s="186">
        <f t="shared" si="115"/>
        <v>-14.008524659805801</v>
      </c>
      <c r="S281" s="186">
        <f t="shared" si="116"/>
        <v>-15.065268107772571</v>
      </c>
      <c r="T281" s="331">
        <f t="shared" si="117"/>
        <v>-16.311068324332879</v>
      </c>
      <c r="U281" s="342">
        <v>19.75</v>
      </c>
      <c r="V281" s="188">
        <f t="shared" si="99"/>
        <v>7.1099999999999994</v>
      </c>
      <c r="W281" s="187">
        <f t="shared" si="100"/>
        <v>-12.64</v>
      </c>
      <c r="X281" s="186">
        <v>239.06898527319441</v>
      </c>
      <c r="Y281" s="99">
        <f t="shared" si="101"/>
        <v>-1.7469801793553438E-2</v>
      </c>
      <c r="Z281" s="99">
        <f t="shared" si="102"/>
        <v>4.6693505861497238E-2</v>
      </c>
      <c r="AA281" s="99">
        <f t="shared" si="103"/>
        <v>5.8596160617813545E-2</v>
      </c>
      <c r="AB281" s="99">
        <f t="shared" si="104"/>
        <v>6.3016405455341026E-2</v>
      </c>
      <c r="AC281" s="343">
        <f t="shared" si="105"/>
        <v>6.8227454538670171E-2</v>
      </c>
    </row>
    <row r="282" spans="1:29" ht="15.75" x14ac:dyDescent="0.25">
      <c r="A282" s="179">
        <v>859</v>
      </c>
      <c r="B282" s="180" t="s">
        <v>286</v>
      </c>
      <c r="C282" s="179">
        <v>17</v>
      </c>
      <c r="D282" s="179">
        <v>24</v>
      </c>
      <c r="E282" s="185">
        <f>'Tasapainon muutos, pl. tasaus'!D274</f>
        <v>6603</v>
      </c>
      <c r="F282" s="230">
        <v>136.7158956173167</v>
      </c>
      <c r="G282" s="186">
        <v>416.0394718616368</v>
      </c>
      <c r="H282" s="215">
        <f t="shared" si="112"/>
        <v>279.32357624432007</v>
      </c>
      <c r="I282" s="230">
        <f t="shared" si="106"/>
        <v>-275.14708845661141</v>
      </c>
      <c r="J282" s="186">
        <f t="shared" si="107"/>
        <v>-260.48654530947618</v>
      </c>
      <c r="K282" s="186">
        <f t="shared" si="108"/>
        <v>-246.16456301586999</v>
      </c>
      <c r="L282" s="186">
        <f t="shared" si="109"/>
        <v>-232.22130646383675</v>
      </c>
      <c r="M282" s="186">
        <f t="shared" si="110"/>
        <v>-218.46710668039705</v>
      </c>
      <c r="N282" s="215">
        <f t="shared" si="111"/>
        <v>197.57236518123975</v>
      </c>
      <c r="O282" s="319">
        <f t="shared" si="98"/>
        <v>60.856469563923042</v>
      </c>
      <c r="P282" s="230">
        <f t="shared" si="113"/>
        <v>4.1764877877086519</v>
      </c>
      <c r="Q282" s="186">
        <f t="shared" si="114"/>
        <v>18.837030934843881</v>
      </c>
      <c r="R282" s="186">
        <f t="shared" si="115"/>
        <v>33.159013228450078</v>
      </c>
      <c r="S282" s="186">
        <f t="shared" si="116"/>
        <v>47.102269780483311</v>
      </c>
      <c r="T282" s="331">
        <f t="shared" si="117"/>
        <v>60.856469563923014</v>
      </c>
      <c r="U282" s="342">
        <v>22.000000000000004</v>
      </c>
      <c r="V282" s="188">
        <f t="shared" si="99"/>
        <v>9.360000000000003</v>
      </c>
      <c r="W282" s="187">
        <f t="shared" si="100"/>
        <v>-12.64</v>
      </c>
      <c r="X282" s="186">
        <v>138.21094897457849</v>
      </c>
      <c r="Y282" s="99">
        <f t="shared" si="101"/>
        <v>-3.0218212223380687E-2</v>
      </c>
      <c r="Z282" s="99">
        <f t="shared" si="102"/>
        <v>-0.13629188624056571</v>
      </c>
      <c r="AA282" s="99">
        <f t="shared" si="103"/>
        <v>-0.23991596522898562</v>
      </c>
      <c r="AB282" s="99">
        <f t="shared" si="104"/>
        <v>-0.34079984349971404</v>
      </c>
      <c r="AC282" s="343">
        <f t="shared" si="105"/>
        <v>-0.44031583615793357</v>
      </c>
    </row>
    <row r="283" spans="1:29" ht="15.75" x14ac:dyDescent="0.25">
      <c r="A283" s="179">
        <v>886</v>
      </c>
      <c r="B283" s="180" t="s">
        <v>287</v>
      </c>
      <c r="C283" s="179">
        <v>4</v>
      </c>
      <c r="D283" s="179">
        <v>23</v>
      </c>
      <c r="E283" s="185">
        <f>'Tasapainon muutos, pl. tasaus'!D275</f>
        <v>12735</v>
      </c>
      <c r="F283" s="230">
        <v>181.82889367650549</v>
      </c>
      <c r="G283" s="186">
        <v>250.9272761563501</v>
      </c>
      <c r="H283" s="215">
        <f t="shared" si="112"/>
        <v>69.098382479844616</v>
      </c>
      <c r="I283" s="230">
        <f t="shared" si="106"/>
        <v>-64.921894692135965</v>
      </c>
      <c r="J283" s="186">
        <f t="shared" si="107"/>
        <v>-50.261351545000714</v>
      </c>
      <c r="K283" s="186">
        <f t="shared" si="108"/>
        <v>-35.939369251394524</v>
      </c>
      <c r="L283" s="186">
        <f t="shared" si="109"/>
        <v>-21.996112699361294</v>
      </c>
      <c r="M283" s="186">
        <f t="shared" si="110"/>
        <v>-8.2419129159216009</v>
      </c>
      <c r="N283" s="215">
        <f t="shared" si="111"/>
        <v>242.6853632404285</v>
      </c>
      <c r="O283" s="319">
        <f t="shared" si="98"/>
        <v>60.856469563923014</v>
      </c>
      <c r="P283" s="230">
        <f t="shared" si="113"/>
        <v>4.1764877877086519</v>
      </c>
      <c r="Q283" s="186">
        <f t="shared" si="114"/>
        <v>18.837030934843902</v>
      </c>
      <c r="R283" s="186">
        <f t="shared" si="115"/>
        <v>33.159013228450092</v>
      </c>
      <c r="S283" s="186">
        <f t="shared" si="116"/>
        <v>47.102269780483326</v>
      </c>
      <c r="T283" s="331">
        <f t="shared" si="117"/>
        <v>60.856469563923014</v>
      </c>
      <c r="U283" s="342">
        <v>21.5</v>
      </c>
      <c r="V283" s="188">
        <f t="shared" si="99"/>
        <v>8.86</v>
      </c>
      <c r="W283" s="187">
        <f t="shared" si="100"/>
        <v>-12.64</v>
      </c>
      <c r="X283" s="186">
        <v>181.3249170446183</v>
      </c>
      <c r="Y283" s="99">
        <f t="shared" si="101"/>
        <v>-2.3033170817229442E-2</v>
      </c>
      <c r="Z283" s="99">
        <f t="shared" si="102"/>
        <v>-0.10388550697755845</v>
      </c>
      <c r="AA283" s="99">
        <f t="shared" si="103"/>
        <v>-0.18287069294668815</v>
      </c>
      <c r="AB283" s="99">
        <f t="shared" si="104"/>
        <v>-0.25976722089933701</v>
      </c>
      <c r="AC283" s="343">
        <f t="shared" si="105"/>
        <v>-0.33562110798566186</v>
      </c>
    </row>
    <row r="284" spans="1:29" ht="15.75" x14ac:dyDescent="0.25">
      <c r="A284" s="179">
        <v>887</v>
      </c>
      <c r="B284" s="180" t="s">
        <v>288</v>
      </c>
      <c r="C284" s="179">
        <v>6</v>
      </c>
      <c r="D284" s="179">
        <v>25</v>
      </c>
      <c r="E284" s="185">
        <f>'Tasapainon muutos, pl. tasaus'!D276</f>
        <v>4644</v>
      </c>
      <c r="F284" s="230">
        <v>-64.155683333809833</v>
      </c>
      <c r="G284" s="186">
        <v>-47.518561247829666</v>
      </c>
      <c r="H284" s="215">
        <f t="shared" si="112"/>
        <v>16.637122085980167</v>
      </c>
      <c r="I284" s="230">
        <f t="shared" si="106"/>
        <v>-12.460634298271515</v>
      </c>
      <c r="J284" s="186">
        <f t="shared" si="107"/>
        <v>2.1999088488637337</v>
      </c>
      <c r="K284" s="186">
        <f t="shared" si="108"/>
        <v>3.1590132284500925</v>
      </c>
      <c r="L284" s="186">
        <f t="shared" si="109"/>
        <v>2.1022697804833217</v>
      </c>
      <c r="M284" s="186">
        <f t="shared" si="110"/>
        <v>0.85646956392301532</v>
      </c>
      <c r="N284" s="215">
        <f t="shared" si="111"/>
        <v>-46.662091683906652</v>
      </c>
      <c r="O284" s="319">
        <f t="shared" si="98"/>
        <v>17.49359164990318</v>
      </c>
      <c r="P284" s="230">
        <f t="shared" si="113"/>
        <v>4.1764877877086519</v>
      </c>
      <c r="Q284" s="186">
        <f t="shared" si="114"/>
        <v>18.837030934843902</v>
      </c>
      <c r="R284" s="186">
        <f t="shared" si="115"/>
        <v>19.796135314430259</v>
      </c>
      <c r="S284" s="186">
        <f t="shared" si="116"/>
        <v>18.739391866463489</v>
      </c>
      <c r="T284" s="331">
        <f t="shared" si="117"/>
        <v>17.49359164990318</v>
      </c>
      <c r="U284" s="342">
        <v>22</v>
      </c>
      <c r="V284" s="188">
        <f t="shared" si="99"/>
        <v>9.36</v>
      </c>
      <c r="W284" s="187">
        <f t="shared" si="100"/>
        <v>-12.64</v>
      </c>
      <c r="X284" s="186">
        <v>139.69055571802613</v>
      </c>
      <c r="Y284" s="99">
        <f t="shared" si="101"/>
        <v>-2.9898139972605924E-2</v>
      </c>
      <c r="Z284" s="99">
        <f t="shared" si="102"/>
        <v>-0.13484827831072269</v>
      </c>
      <c r="AA284" s="99">
        <f t="shared" si="103"/>
        <v>-0.14171419973723892</v>
      </c>
      <c r="AB284" s="99">
        <f t="shared" si="104"/>
        <v>-0.13414931145588746</v>
      </c>
      <c r="AC284" s="343">
        <f t="shared" si="105"/>
        <v>-0.12523102624929819</v>
      </c>
    </row>
    <row r="285" spans="1:29" ht="15.75" x14ac:dyDescent="0.25">
      <c r="A285" s="179">
        <v>889</v>
      </c>
      <c r="B285" s="180" t="s">
        <v>289</v>
      </c>
      <c r="C285" s="179">
        <v>17</v>
      </c>
      <c r="D285" s="179">
        <v>25</v>
      </c>
      <c r="E285" s="185">
        <f>'Tasapainon muutos, pl. tasaus'!D277</f>
        <v>2619</v>
      </c>
      <c r="F285" s="230">
        <v>-19.381557321067117</v>
      </c>
      <c r="G285" s="186">
        <v>-150.46217768768906</v>
      </c>
      <c r="H285" s="215">
        <f t="shared" si="112"/>
        <v>-131.08062036662196</v>
      </c>
      <c r="I285" s="230">
        <f t="shared" si="106"/>
        <v>135.25710815433061</v>
      </c>
      <c r="J285" s="186">
        <f t="shared" si="107"/>
        <v>119.91765130146585</v>
      </c>
      <c r="K285" s="186">
        <f t="shared" si="108"/>
        <v>104.23963359507205</v>
      </c>
      <c r="L285" s="186">
        <f t="shared" si="109"/>
        <v>88.182890147105283</v>
      </c>
      <c r="M285" s="186">
        <f t="shared" si="110"/>
        <v>71.937089930544971</v>
      </c>
      <c r="N285" s="215">
        <f t="shared" si="111"/>
        <v>-78.525087757144092</v>
      </c>
      <c r="O285" s="319">
        <f t="shared" si="98"/>
        <v>-59.143530436076972</v>
      </c>
      <c r="P285" s="230">
        <f t="shared" si="113"/>
        <v>4.1764877877086519</v>
      </c>
      <c r="Q285" s="186">
        <f t="shared" si="114"/>
        <v>-11.162969065156105</v>
      </c>
      <c r="R285" s="186">
        <f t="shared" si="115"/>
        <v>-26.840986771549908</v>
      </c>
      <c r="S285" s="186">
        <f t="shared" si="116"/>
        <v>-42.897730219516674</v>
      </c>
      <c r="T285" s="331">
        <f t="shared" si="117"/>
        <v>-59.143530436076986</v>
      </c>
      <c r="U285" s="342">
        <v>20.5</v>
      </c>
      <c r="V285" s="188">
        <f t="shared" si="99"/>
        <v>7.8599999999999994</v>
      </c>
      <c r="W285" s="187">
        <f t="shared" si="100"/>
        <v>-12.64</v>
      </c>
      <c r="X285" s="186">
        <v>131.92119501810507</v>
      </c>
      <c r="Y285" s="99">
        <f t="shared" si="101"/>
        <v>-3.1658959632191508E-2</v>
      </c>
      <c r="Z285" s="99">
        <f t="shared" si="102"/>
        <v>8.4618465316540548E-2</v>
      </c>
      <c r="AA285" s="99">
        <f t="shared" si="103"/>
        <v>0.20346227736844114</v>
      </c>
      <c r="AB285" s="99">
        <f t="shared" si="104"/>
        <v>0.3251769377440018</v>
      </c>
      <c r="AC285" s="343">
        <f t="shared" si="105"/>
        <v>0.44832470194012447</v>
      </c>
    </row>
    <row r="286" spans="1:29" ht="15.75" x14ac:dyDescent="0.25">
      <c r="A286" s="179">
        <v>890</v>
      </c>
      <c r="B286" s="180" t="s">
        <v>290</v>
      </c>
      <c r="C286" s="179">
        <v>19</v>
      </c>
      <c r="D286" s="179">
        <v>26</v>
      </c>
      <c r="E286" s="185">
        <f>'Tasapainon muutos, pl. tasaus'!D278</f>
        <v>1219</v>
      </c>
      <c r="F286" s="230">
        <v>375.5658618612452</v>
      </c>
      <c r="G286" s="186">
        <v>-93.960548934122585</v>
      </c>
      <c r="H286" s="215">
        <f t="shared" si="112"/>
        <v>-469.52641079536778</v>
      </c>
      <c r="I286" s="230">
        <f t="shared" si="106"/>
        <v>473.70289858307643</v>
      </c>
      <c r="J286" s="186">
        <f t="shared" si="107"/>
        <v>458.36344173021166</v>
      </c>
      <c r="K286" s="186">
        <f t="shared" si="108"/>
        <v>442.68542402381786</v>
      </c>
      <c r="L286" s="186">
        <f t="shared" si="109"/>
        <v>426.62868057585109</v>
      </c>
      <c r="M286" s="186">
        <f t="shared" si="110"/>
        <v>410.38288035929082</v>
      </c>
      <c r="N286" s="215">
        <f t="shared" si="111"/>
        <v>316.42233142516824</v>
      </c>
      <c r="O286" s="319">
        <f t="shared" si="98"/>
        <v>-59.143530436076958</v>
      </c>
      <c r="P286" s="230">
        <f t="shared" si="113"/>
        <v>4.1764877877086519</v>
      </c>
      <c r="Q286" s="186">
        <f t="shared" si="114"/>
        <v>-11.162969065156119</v>
      </c>
      <c r="R286" s="186">
        <f t="shared" si="115"/>
        <v>-26.840986771549922</v>
      </c>
      <c r="S286" s="186">
        <f t="shared" si="116"/>
        <v>-42.897730219516689</v>
      </c>
      <c r="T286" s="331">
        <f t="shared" si="117"/>
        <v>-59.143530436076958</v>
      </c>
      <c r="U286" s="342">
        <v>21</v>
      </c>
      <c r="V286" s="188">
        <f t="shared" si="99"/>
        <v>8.36</v>
      </c>
      <c r="W286" s="187">
        <f t="shared" si="100"/>
        <v>-12.64</v>
      </c>
      <c r="X286" s="186">
        <v>162.97104967061443</v>
      </c>
      <c r="Y286" s="99">
        <f t="shared" si="101"/>
        <v>-2.5627176091397055E-2</v>
      </c>
      <c r="Z286" s="99">
        <f t="shared" si="102"/>
        <v>6.849663843804113E-2</v>
      </c>
      <c r="AA286" s="99">
        <f t="shared" si="103"/>
        <v>0.16469788238953501</v>
      </c>
      <c r="AB286" s="99">
        <f t="shared" si="104"/>
        <v>0.26322300989174796</v>
      </c>
      <c r="AC286" s="343">
        <f t="shared" si="105"/>
        <v>0.36290820090815934</v>
      </c>
    </row>
    <row r="287" spans="1:29" ht="15.75" x14ac:dyDescent="0.25">
      <c r="A287" s="179">
        <v>892</v>
      </c>
      <c r="B287" s="180" t="s">
        <v>291</v>
      </c>
      <c r="C287" s="179">
        <v>13</v>
      </c>
      <c r="D287" s="179">
        <v>25</v>
      </c>
      <c r="E287" s="185">
        <f>'Tasapainon muutos, pl. tasaus'!D279</f>
        <v>3646</v>
      </c>
      <c r="F287" s="230">
        <v>-77.811659598127378</v>
      </c>
      <c r="G287" s="186">
        <v>-93.223021571887159</v>
      </c>
      <c r="H287" s="215">
        <f t="shared" si="112"/>
        <v>-15.411361973759782</v>
      </c>
      <c r="I287" s="230">
        <f t="shared" si="106"/>
        <v>19.587849761468433</v>
      </c>
      <c r="J287" s="186">
        <f t="shared" si="107"/>
        <v>4.248392908603682</v>
      </c>
      <c r="K287" s="186">
        <f t="shared" si="108"/>
        <v>3.1590132284500925</v>
      </c>
      <c r="L287" s="186">
        <f t="shared" si="109"/>
        <v>2.1022697804833217</v>
      </c>
      <c r="M287" s="186">
        <f t="shared" si="110"/>
        <v>0.85646956392301532</v>
      </c>
      <c r="N287" s="215">
        <f t="shared" si="111"/>
        <v>-92.366552007964145</v>
      </c>
      <c r="O287" s="319">
        <f t="shared" si="98"/>
        <v>-14.554892409836768</v>
      </c>
      <c r="P287" s="230">
        <f t="shared" si="113"/>
        <v>4.1764877877086519</v>
      </c>
      <c r="Q287" s="186">
        <f t="shared" si="114"/>
        <v>-11.1629690651561</v>
      </c>
      <c r="R287" s="186">
        <f t="shared" si="115"/>
        <v>-12.252348745309689</v>
      </c>
      <c r="S287" s="186">
        <f t="shared" si="116"/>
        <v>-13.309092193276459</v>
      </c>
      <c r="T287" s="331">
        <f t="shared" si="117"/>
        <v>-14.554892409836766</v>
      </c>
      <c r="U287" s="342">
        <v>21.499999999999996</v>
      </c>
      <c r="V287" s="188">
        <f t="shared" si="99"/>
        <v>8.8599999999999959</v>
      </c>
      <c r="W287" s="187">
        <f t="shared" si="100"/>
        <v>-12.64</v>
      </c>
      <c r="X287" s="186">
        <v>140.27266436550249</v>
      </c>
      <c r="Y287" s="99">
        <f t="shared" si="101"/>
        <v>-2.9774067574749676E-2</v>
      </c>
      <c r="Z287" s="99">
        <f t="shared" si="102"/>
        <v>7.958050212883408E-2</v>
      </c>
      <c r="AA287" s="99">
        <f t="shared" si="103"/>
        <v>8.7346660168828527E-2</v>
      </c>
      <c r="AB287" s="99">
        <f t="shared" si="104"/>
        <v>9.4880155399326607E-2</v>
      </c>
      <c r="AC287" s="343">
        <f t="shared" si="105"/>
        <v>0.10376143117886251</v>
      </c>
    </row>
    <row r="288" spans="1:29" ht="15.75" x14ac:dyDescent="0.25">
      <c r="A288" s="179">
        <v>893</v>
      </c>
      <c r="B288" s="180" t="s">
        <v>292</v>
      </c>
      <c r="C288" s="179">
        <v>15</v>
      </c>
      <c r="D288" s="179">
        <v>24</v>
      </c>
      <c r="E288" s="185">
        <f>'Tasapainon muutos, pl. tasaus'!D280</f>
        <v>7479</v>
      </c>
      <c r="F288" s="230">
        <v>188.96360838583689</v>
      </c>
      <c r="G288" s="186">
        <v>218.74325423191189</v>
      </c>
      <c r="H288" s="215">
        <f t="shared" si="112"/>
        <v>29.779645846074999</v>
      </c>
      <c r="I288" s="230">
        <f t="shared" si="106"/>
        <v>-25.603158058366347</v>
      </c>
      <c r="J288" s="186">
        <f t="shared" si="107"/>
        <v>-10.942614911231098</v>
      </c>
      <c r="K288" s="186">
        <f t="shared" si="108"/>
        <v>3.1590132284500925</v>
      </c>
      <c r="L288" s="186">
        <f t="shared" si="109"/>
        <v>2.1022697804833217</v>
      </c>
      <c r="M288" s="186">
        <f t="shared" si="110"/>
        <v>0.85646956392301532</v>
      </c>
      <c r="N288" s="215">
        <f t="shared" si="111"/>
        <v>219.5997237958349</v>
      </c>
      <c r="O288" s="319">
        <f t="shared" si="98"/>
        <v>30.636115409998013</v>
      </c>
      <c r="P288" s="230">
        <f t="shared" si="113"/>
        <v>4.1764877877086519</v>
      </c>
      <c r="Q288" s="186">
        <f t="shared" si="114"/>
        <v>18.837030934843902</v>
      </c>
      <c r="R288" s="186">
        <f t="shared" si="115"/>
        <v>32.938659074525091</v>
      </c>
      <c r="S288" s="186">
        <f t="shared" si="116"/>
        <v>31.881915626558321</v>
      </c>
      <c r="T288" s="331">
        <f t="shared" si="117"/>
        <v>30.636115409998013</v>
      </c>
      <c r="U288" s="342">
        <v>21.25</v>
      </c>
      <c r="V288" s="188">
        <f t="shared" si="99"/>
        <v>8.61</v>
      </c>
      <c r="W288" s="187">
        <f t="shared" si="100"/>
        <v>-12.64</v>
      </c>
      <c r="X288" s="186">
        <v>147.70488603109285</v>
      </c>
      <c r="Y288" s="99">
        <f t="shared" si="101"/>
        <v>-2.8275894589089447E-2</v>
      </c>
      <c r="Z288" s="99">
        <f t="shared" si="102"/>
        <v>-0.12753153562488503</v>
      </c>
      <c r="AA288" s="99">
        <f t="shared" si="103"/>
        <v>-0.22300317856506985</v>
      </c>
      <c r="AB288" s="99">
        <f t="shared" si="104"/>
        <v>-0.2158487541153308</v>
      </c>
      <c r="AC288" s="343">
        <f t="shared" si="105"/>
        <v>-0.2074143668040129</v>
      </c>
    </row>
    <row r="289" spans="1:29" ht="15.75" x14ac:dyDescent="0.25">
      <c r="A289" s="179">
        <v>895</v>
      </c>
      <c r="B289" s="180" t="s">
        <v>293</v>
      </c>
      <c r="C289" s="179">
        <v>2</v>
      </c>
      <c r="D289" s="179">
        <v>23</v>
      </c>
      <c r="E289" s="185">
        <f>'Tasapainon muutos, pl. tasaus'!D281</f>
        <v>15378</v>
      </c>
      <c r="F289" s="230">
        <v>-105.47871329168618</v>
      </c>
      <c r="G289" s="186">
        <v>-200.87318196828011</v>
      </c>
      <c r="H289" s="215">
        <f t="shared" si="112"/>
        <v>-95.394468676593931</v>
      </c>
      <c r="I289" s="230">
        <f t="shared" si="106"/>
        <v>99.570956464302583</v>
      </c>
      <c r="J289" s="186">
        <f t="shared" si="107"/>
        <v>84.231499611437826</v>
      </c>
      <c r="K289" s="186">
        <f t="shared" si="108"/>
        <v>68.553481905044023</v>
      </c>
      <c r="L289" s="186">
        <f t="shared" si="109"/>
        <v>52.49673845707725</v>
      </c>
      <c r="M289" s="186">
        <f t="shared" si="110"/>
        <v>36.250938240516945</v>
      </c>
      <c r="N289" s="215">
        <f t="shared" si="111"/>
        <v>-164.62224372776316</v>
      </c>
      <c r="O289" s="319">
        <f t="shared" si="98"/>
        <v>-59.143530436076986</v>
      </c>
      <c r="P289" s="230">
        <f t="shared" si="113"/>
        <v>4.1764877877086519</v>
      </c>
      <c r="Q289" s="186">
        <f t="shared" si="114"/>
        <v>-11.162969065156105</v>
      </c>
      <c r="R289" s="186">
        <f t="shared" si="115"/>
        <v>-26.840986771549908</v>
      </c>
      <c r="S289" s="186">
        <f t="shared" si="116"/>
        <v>-42.897730219516681</v>
      </c>
      <c r="T289" s="331">
        <f t="shared" si="117"/>
        <v>-59.143530436076986</v>
      </c>
      <c r="U289" s="342">
        <v>20.75</v>
      </c>
      <c r="V289" s="188">
        <f t="shared" si="99"/>
        <v>8.11</v>
      </c>
      <c r="W289" s="187">
        <f t="shared" si="100"/>
        <v>-12.64</v>
      </c>
      <c r="X289" s="186">
        <v>185.55880986834683</v>
      </c>
      <c r="Y289" s="99">
        <f t="shared" si="101"/>
        <v>-2.2507623274108365E-2</v>
      </c>
      <c r="Z289" s="99">
        <f t="shared" si="102"/>
        <v>6.0158658449448899E-2</v>
      </c>
      <c r="AA289" s="99">
        <f t="shared" si="103"/>
        <v>0.14464948762386151</v>
      </c>
      <c r="AB289" s="99">
        <f t="shared" si="104"/>
        <v>0.231181317933395</v>
      </c>
      <c r="AC289" s="343">
        <f t="shared" si="105"/>
        <v>0.3187319991868835</v>
      </c>
    </row>
    <row r="290" spans="1:29" ht="15.75" x14ac:dyDescent="0.25">
      <c r="A290" s="179">
        <v>905</v>
      </c>
      <c r="B290" s="180" t="s">
        <v>294</v>
      </c>
      <c r="C290" s="179">
        <v>15</v>
      </c>
      <c r="D290" s="179">
        <v>21</v>
      </c>
      <c r="E290" s="185">
        <f>'Tasapainon muutos, pl. tasaus'!D282</f>
        <v>67551</v>
      </c>
      <c r="F290" s="230">
        <v>246.94779282878804</v>
      </c>
      <c r="G290" s="186">
        <v>297.99596039689692</v>
      </c>
      <c r="H290" s="215">
        <f t="shared" si="112"/>
        <v>51.04816756810888</v>
      </c>
      <c r="I290" s="230">
        <f t="shared" si="106"/>
        <v>-46.871679780400228</v>
      </c>
      <c r="J290" s="186">
        <f t="shared" si="107"/>
        <v>-32.211136633264978</v>
      </c>
      <c r="K290" s="186">
        <f t="shared" si="108"/>
        <v>-17.889154339658788</v>
      </c>
      <c r="L290" s="186">
        <f t="shared" si="109"/>
        <v>-3.9458977876255585</v>
      </c>
      <c r="M290" s="186">
        <f t="shared" si="110"/>
        <v>0.85646956392301532</v>
      </c>
      <c r="N290" s="215">
        <f t="shared" si="111"/>
        <v>298.85242996081996</v>
      </c>
      <c r="O290" s="319">
        <f t="shared" si="98"/>
        <v>51.904637132031922</v>
      </c>
      <c r="P290" s="230">
        <f t="shared" si="113"/>
        <v>4.1764877877086519</v>
      </c>
      <c r="Q290" s="186">
        <f t="shared" si="114"/>
        <v>18.837030934843902</v>
      </c>
      <c r="R290" s="186">
        <f t="shared" si="115"/>
        <v>33.159013228450092</v>
      </c>
      <c r="S290" s="186">
        <f t="shared" si="116"/>
        <v>47.102269780483319</v>
      </c>
      <c r="T290" s="331">
        <f t="shared" si="117"/>
        <v>51.904637132031894</v>
      </c>
      <c r="U290" s="342">
        <v>21</v>
      </c>
      <c r="V290" s="188">
        <f t="shared" si="99"/>
        <v>8.36</v>
      </c>
      <c r="W290" s="187">
        <f t="shared" si="100"/>
        <v>-12.64</v>
      </c>
      <c r="X290" s="186">
        <v>186.98362221019113</v>
      </c>
      <c r="Y290" s="99">
        <f t="shared" si="101"/>
        <v>-2.2336115528951508E-2</v>
      </c>
      <c r="Z290" s="99">
        <f t="shared" si="102"/>
        <v>-0.10074160887561003</v>
      </c>
      <c r="AA290" s="99">
        <f t="shared" si="103"/>
        <v>-0.17733645779508722</v>
      </c>
      <c r="AB290" s="99">
        <f t="shared" si="104"/>
        <v>-0.25190585797688175</v>
      </c>
      <c r="AC290" s="343">
        <f t="shared" si="105"/>
        <v>-0.27758921620250304</v>
      </c>
    </row>
    <row r="291" spans="1:29" ht="15.75" x14ac:dyDescent="0.25">
      <c r="A291" s="179">
        <v>908</v>
      </c>
      <c r="B291" s="180" t="s">
        <v>295</v>
      </c>
      <c r="C291" s="179">
        <v>6</v>
      </c>
      <c r="D291" s="179">
        <v>22</v>
      </c>
      <c r="E291" s="185">
        <f>'Tasapainon muutos, pl. tasaus'!D283</f>
        <v>20765</v>
      </c>
      <c r="F291" s="230">
        <v>138.64661512891843</v>
      </c>
      <c r="G291" s="186">
        <v>82.627101427990496</v>
      </c>
      <c r="H291" s="215">
        <f t="shared" si="112"/>
        <v>-56.019513700927931</v>
      </c>
      <c r="I291" s="230">
        <f t="shared" si="106"/>
        <v>60.196001488636583</v>
      </c>
      <c r="J291" s="186">
        <f t="shared" si="107"/>
        <v>44.856544635771833</v>
      </c>
      <c r="K291" s="186">
        <f t="shared" si="108"/>
        <v>29.178526929378023</v>
      </c>
      <c r="L291" s="186">
        <f t="shared" si="109"/>
        <v>13.121783481411253</v>
      </c>
      <c r="M291" s="186">
        <f t="shared" si="110"/>
        <v>0.85646956392301532</v>
      </c>
      <c r="N291" s="215">
        <f t="shared" si="111"/>
        <v>83.48357099191351</v>
      </c>
      <c r="O291" s="319">
        <f t="shared" si="98"/>
        <v>-55.163044137004917</v>
      </c>
      <c r="P291" s="230">
        <f t="shared" si="113"/>
        <v>4.1764877877086519</v>
      </c>
      <c r="Q291" s="186">
        <f t="shared" si="114"/>
        <v>-11.162969065156098</v>
      </c>
      <c r="R291" s="186">
        <f t="shared" si="115"/>
        <v>-26.840986771549908</v>
      </c>
      <c r="S291" s="186">
        <f t="shared" si="116"/>
        <v>-42.897730219516674</v>
      </c>
      <c r="T291" s="331">
        <f t="shared" si="117"/>
        <v>-55.163044137004917</v>
      </c>
      <c r="U291" s="342">
        <v>20.25</v>
      </c>
      <c r="V291" s="188">
        <f t="shared" si="99"/>
        <v>7.6099999999999994</v>
      </c>
      <c r="W291" s="187">
        <f t="shared" si="100"/>
        <v>-12.64</v>
      </c>
      <c r="X291" s="186">
        <v>188.1454846895663</v>
      </c>
      <c r="Y291" s="99">
        <f t="shared" si="101"/>
        <v>-2.2198182404428762E-2</v>
      </c>
      <c r="Z291" s="99">
        <f t="shared" si="102"/>
        <v>5.9331581002725738E-2</v>
      </c>
      <c r="AA291" s="99">
        <f t="shared" si="103"/>
        <v>0.14266080749073851</v>
      </c>
      <c r="AB291" s="99">
        <f t="shared" si="104"/>
        <v>0.22800297488029797</v>
      </c>
      <c r="AC291" s="343">
        <f t="shared" si="105"/>
        <v>0.29319355831484384</v>
      </c>
    </row>
    <row r="292" spans="1:29" ht="15.75" x14ac:dyDescent="0.25">
      <c r="A292" s="179">
        <v>915</v>
      </c>
      <c r="B292" s="180" t="s">
        <v>296</v>
      </c>
      <c r="C292" s="179">
        <v>11</v>
      </c>
      <c r="D292" s="179">
        <v>22</v>
      </c>
      <c r="E292" s="185">
        <f>'Tasapainon muutos, pl. tasaus'!D284</f>
        <v>20278</v>
      </c>
      <c r="F292" s="230">
        <v>-70.51537411763789</v>
      </c>
      <c r="G292" s="186">
        <v>-109.01628353534757</v>
      </c>
      <c r="H292" s="215">
        <f t="shared" si="112"/>
        <v>-38.500909417709678</v>
      </c>
      <c r="I292" s="230">
        <f t="shared" si="106"/>
        <v>42.67739720541833</v>
      </c>
      <c r="J292" s="186">
        <f t="shared" si="107"/>
        <v>27.337940352553581</v>
      </c>
      <c r="K292" s="186">
        <f t="shared" si="108"/>
        <v>11.659922646159771</v>
      </c>
      <c r="L292" s="186">
        <f t="shared" si="109"/>
        <v>2.1022697804833217</v>
      </c>
      <c r="M292" s="186">
        <f t="shared" si="110"/>
        <v>0.85646956392301532</v>
      </c>
      <c r="N292" s="215">
        <f t="shared" si="111"/>
        <v>-108.15981397142455</v>
      </c>
      <c r="O292" s="319">
        <f t="shared" si="98"/>
        <v>-37.644439853786665</v>
      </c>
      <c r="P292" s="230">
        <f t="shared" si="113"/>
        <v>4.1764877877086519</v>
      </c>
      <c r="Q292" s="186">
        <f t="shared" si="114"/>
        <v>-11.162969065156098</v>
      </c>
      <c r="R292" s="186">
        <f t="shared" si="115"/>
        <v>-26.840986771549908</v>
      </c>
      <c r="S292" s="186">
        <f t="shared" si="116"/>
        <v>-36.39863963722636</v>
      </c>
      <c r="T292" s="331">
        <f t="shared" si="117"/>
        <v>-37.644439853786665</v>
      </c>
      <c r="U292" s="342">
        <v>21</v>
      </c>
      <c r="V292" s="188">
        <f t="shared" si="99"/>
        <v>8.36</v>
      </c>
      <c r="W292" s="187">
        <f t="shared" si="100"/>
        <v>-12.64</v>
      </c>
      <c r="X292" s="186">
        <v>174.92537278485304</v>
      </c>
      <c r="Y292" s="99">
        <f t="shared" si="101"/>
        <v>-2.3875826137843725E-2</v>
      </c>
      <c r="Z292" s="99">
        <f t="shared" si="102"/>
        <v>6.3815608264478768E-2</v>
      </c>
      <c r="AA292" s="99">
        <f t="shared" si="103"/>
        <v>0.15344250147497238</v>
      </c>
      <c r="AB292" s="99">
        <f t="shared" si="104"/>
        <v>0.2080809607991766</v>
      </c>
      <c r="AC292" s="343">
        <f t="shared" si="105"/>
        <v>0.21520285624937271</v>
      </c>
    </row>
    <row r="293" spans="1:29" ht="15.75" x14ac:dyDescent="0.25">
      <c r="A293" s="179">
        <v>918</v>
      </c>
      <c r="B293" s="180" t="s">
        <v>297</v>
      </c>
      <c r="C293" s="179">
        <v>2</v>
      </c>
      <c r="D293" s="179">
        <v>25</v>
      </c>
      <c r="E293" s="185">
        <f>'Tasapainon muutos, pl. tasaus'!D285</f>
        <v>2292</v>
      </c>
      <c r="F293" s="230">
        <v>49.784499131743658</v>
      </c>
      <c r="G293" s="186">
        <v>59.805466622036569</v>
      </c>
      <c r="H293" s="215">
        <f t="shared" si="112"/>
        <v>10.020967490292911</v>
      </c>
      <c r="I293" s="230">
        <f t="shared" si="106"/>
        <v>-5.844479702584259</v>
      </c>
      <c r="J293" s="186">
        <f t="shared" si="107"/>
        <v>3.8370309348439005</v>
      </c>
      <c r="K293" s="186">
        <f t="shared" si="108"/>
        <v>3.1590132284500925</v>
      </c>
      <c r="L293" s="186">
        <f t="shared" si="109"/>
        <v>2.1022697804833217</v>
      </c>
      <c r="M293" s="186">
        <f t="shared" si="110"/>
        <v>0.85646956392301532</v>
      </c>
      <c r="N293" s="215">
        <f t="shared" si="111"/>
        <v>60.661936185959583</v>
      </c>
      <c r="O293" s="319">
        <f t="shared" si="98"/>
        <v>10.877437054215925</v>
      </c>
      <c r="P293" s="230">
        <f t="shared" si="113"/>
        <v>4.1764877877086519</v>
      </c>
      <c r="Q293" s="186">
        <f t="shared" si="114"/>
        <v>13.857998425136811</v>
      </c>
      <c r="R293" s="186">
        <f t="shared" si="115"/>
        <v>13.179980718743003</v>
      </c>
      <c r="S293" s="186">
        <f t="shared" si="116"/>
        <v>12.123237270776233</v>
      </c>
      <c r="T293" s="331">
        <f t="shared" si="117"/>
        <v>10.877437054215926</v>
      </c>
      <c r="U293" s="342">
        <v>22.25</v>
      </c>
      <c r="V293" s="188">
        <f t="shared" si="99"/>
        <v>9.61</v>
      </c>
      <c r="W293" s="187">
        <f t="shared" si="100"/>
        <v>-12.64</v>
      </c>
      <c r="X293" s="186">
        <v>150.00013486714514</v>
      </c>
      <c r="Y293" s="99">
        <f t="shared" si="101"/>
        <v>-2.7843226883814205E-2</v>
      </c>
      <c r="Z293" s="99">
        <f t="shared" si="102"/>
        <v>-9.238657310148965E-2</v>
      </c>
      <c r="AA293" s="99">
        <f t="shared" si="103"/>
        <v>-8.7866459122963383E-2</v>
      </c>
      <c r="AB293" s="99">
        <f t="shared" si="104"/>
        <v>-8.0821509137400202E-2</v>
      </c>
      <c r="AC293" s="343">
        <f t="shared" si="105"/>
        <v>-7.2516181827770046E-2</v>
      </c>
    </row>
    <row r="294" spans="1:29" ht="15.75" x14ac:dyDescent="0.25">
      <c r="A294" s="179">
        <v>921</v>
      </c>
      <c r="B294" s="180" t="s">
        <v>298</v>
      </c>
      <c r="C294" s="179">
        <v>11</v>
      </c>
      <c r="D294" s="179">
        <v>25</v>
      </c>
      <c r="E294" s="185">
        <f>'Tasapainon muutos, pl. tasaus'!D286</f>
        <v>1972</v>
      </c>
      <c r="F294" s="230">
        <v>302.49578238095387</v>
      </c>
      <c r="G294" s="186">
        <v>335.2927178451796</v>
      </c>
      <c r="H294" s="215">
        <f t="shared" si="112"/>
        <v>32.796935464225726</v>
      </c>
      <c r="I294" s="230">
        <f t="shared" si="106"/>
        <v>-28.620447676517074</v>
      </c>
      <c r="J294" s="186">
        <f t="shared" si="107"/>
        <v>-13.959904529381825</v>
      </c>
      <c r="K294" s="186">
        <f t="shared" si="108"/>
        <v>0.36207776422436666</v>
      </c>
      <c r="L294" s="186">
        <f t="shared" si="109"/>
        <v>2.1022697804833217</v>
      </c>
      <c r="M294" s="186">
        <f t="shared" si="110"/>
        <v>0.85646956392301532</v>
      </c>
      <c r="N294" s="215">
        <f t="shared" si="111"/>
        <v>336.14918740910264</v>
      </c>
      <c r="O294" s="319">
        <f t="shared" si="98"/>
        <v>33.653405028148768</v>
      </c>
      <c r="P294" s="230">
        <f t="shared" si="113"/>
        <v>4.1764877877086519</v>
      </c>
      <c r="Q294" s="186">
        <f t="shared" si="114"/>
        <v>18.837030934843902</v>
      </c>
      <c r="R294" s="186">
        <f t="shared" si="115"/>
        <v>33.159013228450092</v>
      </c>
      <c r="S294" s="186">
        <f t="shared" si="116"/>
        <v>34.899205244709044</v>
      </c>
      <c r="T294" s="331">
        <f t="shared" si="117"/>
        <v>33.65340502814874</v>
      </c>
      <c r="U294" s="342">
        <v>21.75</v>
      </c>
      <c r="V294" s="188">
        <f t="shared" si="99"/>
        <v>9.11</v>
      </c>
      <c r="W294" s="187">
        <f t="shared" si="100"/>
        <v>-12.64</v>
      </c>
      <c r="X294" s="186">
        <v>127.46210075442958</v>
      </c>
      <c r="Y294" s="99">
        <f t="shared" si="101"/>
        <v>-3.2766506773296768E-2</v>
      </c>
      <c r="Z294" s="99">
        <f t="shared" si="102"/>
        <v>-0.14778534814152805</v>
      </c>
      <c r="AA294" s="99">
        <f t="shared" si="103"/>
        <v>-0.26014802072291865</v>
      </c>
      <c r="AB294" s="99">
        <f t="shared" si="104"/>
        <v>-0.27380064378466806</v>
      </c>
      <c r="AC294" s="343">
        <f t="shared" si="105"/>
        <v>-0.26402675641590045</v>
      </c>
    </row>
    <row r="295" spans="1:29" ht="15.75" x14ac:dyDescent="0.25">
      <c r="A295" s="179">
        <v>922</v>
      </c>
      <c r="B295" s="180" t="s">
        <v>299</v>
      </c>
      <c r="C295" s="179">
        <v>6</v>
      </c>
      <c r="D295" s="179">
        <v>25</v>
      </c>
      <c r="E295" s="185">
        <f>'Tasapainon muutos, pl. tasaus'!D287</f>
        <v>4367</v>
      </c>
      <c r="F295" s="230">
        <v>-270.24760583564228</v>
      </c>
      <c r="G295" s="186">
        <v>-171.29950644435476</v>
      </c>
      <c r="H295" s="215">
        <f t="shared" si="112"/>
        <v>98.948099391287514</v>
      </c>
      <c r="I295" s="230">
        <f t="shared" si="106"/>
        <v>-94.771611603578862</v>
      </c>
      <c r="J295" s="186">
        <f t="shared" si="107"/>
        <v>-80.111068456443618</v>
      </c>
      <c r="K295" s="186">
        <f t="shared" si="108"/>
        <v>-65.789086162837421</v>
      </c>
      <c r="L295" s="186">
        <f t="shared" si="109"/>
        <v>-51.845829610804195</v>
      </c>
      <c r="M295" s="186">
        <f t="shared" si="110"/>
        <v>-38.0916298273645</v>
      </c>
      <c r="N295" s="215">
        <f t="shared" si="111"/>
        <v>-209.39113627171926</v>
      </c>
      <c r="O295" s="319">
        <f t="shared" si="98"/>
        <v>60.856469563923014</v>
      </c>
      <c r="P295" s="230">
        <f t="shared" si="113"/>
        <v>4.1764877877086519</v>
      </c>
      <c r="Q295" s="186">
        <f t="shared" si="114"/>
        <v>18.837030934843895</v>
      </c>
      <c r="R295" s="186">
        <f t="shared" si="115"/>
        <v>33.159013228450092</v>
      </c>
      <c r="S295" s="186">
        <f t="shared" si="116"/>
        <v>47.102269780483319</v>
      </c>
      <c r="T295" s="331">
        <f t="shared" si="117"/>
        <v>60.856469563923014</v>
      </c>
      <c r="U295" s="342">
        <v>22</v>
      </c>
      <c r="V295" s="188">
        <f t="shared" si="99"/>
        <v>9.36</v>
      </c>
      <c r="W295" s="187">
        <f t="shared" si="100"/>
        <v>-12.64</v>
      </c>
      <c r="X295" s="186">
        <v>179.20177076741385</v>
      </c>
      <c r="Y295" s="99">
        <f t="shared" si="101"/>
        <v>-2.330606315899255E-2</v>
      </c>
      <c r="Z295" s="99">
        <f t="shared" si="102"/>
        <v>-0.10511632141901374</v>
      </c>
      <c r="AA295" s="99">
        <f t="shared" si="103"/>
        <v>-0.18503730787061926</v>
      </c>
      <c r="AB295" s="99">
        <f t="shared" si="104"/>
        <v>-0.26284489030868674</v>
      </c>
      <c r="AC295" s="343">
        <f t="shared" si="105"/>
        <v>-0.33959747888266506</v>
      </c>
    </row>
    <row r="296" spans="1:29" ht="15.75" x14ac:dyDescent="0.25">
      <c r="A296" s="179">
        <v>924</v>
      </c>
      <c r="B296" s="180" t="s">
        <v>300</v>
      </c>
      <c r="C296" s="179">
        <v>16</v>
      </c>
      <c r="D296" s="179">
        <v>25</v>
      </c>
      <c r="E296" s="185">
        <f>'Tasapainon muutos, pl. tasaus'!D288</f>
        <v>3065</v>
      </c>
      <c r="F296" s="230">
        <v>5.0771831695409722</v>
      </c>
      <c r="G296" s="186">
        <v>129.69457307225716</v>
      </c>
      <c r="H296" s="215">
        <f t="shared" si="112"/>
        <v>124.61738990271618</v>
      </c>
      <c r="I296" s="230">
        <f t="shared" si="106"/>
        <v>-120.44090211500753</v>
      </c>
      <c r="J296" s="186">
        <f t="shared" si="107"/>
        <v>-105.78035896787229</v>
      </c>
      <c r="K296" s="186">
        <f t="shared" si="108"/>
        <v>-91.458376674266091</v>
      </c>
      <c r="L296" s="186">
        <f t="shared" si="109"/>
        <v>-77.515120122232858</v>
      </c>
      <c r="M296" s="186">
        <f t="shared" si="110"/>
        <v>-63.76092033879317</v>
      </c>
      <c r="N296" s="215">
        <f t="shared" si="111"/>
        <v>65.933652733463987</v>
      </c>
      <c r="O296" s="319">
        <f t="shared" si="98"/>
        <v>60.856469563923014</v>
      </c>
      <c r="P296" s="230">
        <f t="shared" si="113"/>
        <v>4.1764877877086519</v>
      </c>
      <c r="Q296" s="186">
        <f t="shared" si="114"/>
        <v>18.837030934843895</v>
      </c>
      <c r="R296" s="186">
        <f t="shared" si="115"/>
        <v>33.159013228450092</v>
      </c>
      <c r="S296" s="186">
        <f t="shared" si="116"/>
        <v>47.102269780483326</v>
      </c>
      <c r="T296" s="331">
        <f t="shared" si="117"/>
        <v>60.856469563923014</v>
      </c>
      <c r="U296" s="342">
        <v>22.5</v>
      </c>
      <c r="V296" s="188">
        <f t="shared" si="99"/>
        <v>9.86</v>
      </c>
      <c r="W296" s="187">
        <f t="shared" si="100"/>
        <v>-12.64</v>
      </c>
      <c r="X296" s="186">
        <v>139.30893917409105</v>
      </c>
      <c r="Y296" s="99">
        <f t="shared" si="101"/>
        <v>-2.9980041571412694E-2</v>
      </c>
      <c r="Z296" s="99">
        <f t="shared" si="102"/>
        <v>-0.13521767552406461</v>
      </c>
      <c r="AA296" s="99">
        <f t="shared" si="103"/>
        <v>-0.23802502140233847</v>
      </c>
      <c r="AB296" s="99">
        <f t="shared" si="104"/>
        <v>-0.33811376398194193</v>
      </c>
      <c r="AC296" s="343">
        <f t="shared" si="105"/>
        <v>-0.4368454022025976</v>
      </c>
    </row>
    <row r="297" spans="1:29" ht="15.75" x14ac:dyDescent="0.25">
      <c r="A297" s="179">
        <v>925</v>
      </c>
      <c r="B297" s="180" t="s">
        <v>301</v>
      </c>
      <c r="C297" s="179">
        <v>11</v>
      </c>
      <c r="D297" s="179">
        <v>25</v>
      </c>
      <c r="E297" s="185">
        <f>'Tasapainon muutos, pl. tasaus'!D289</f>
        <v>3522</v>
      </c>
      <c r="F297" s="230">
        <v>106.81762552375163</v>
      </c>
      <c r="G297" s="186">
        <v>-103.77992055891319</v>
      </c>
      <c r="H297" s="215">
        <f t="shared" si="112"/>
        <v>-210.59754608266482</v>
      </c>
      <c r="I297" s="230">
        <f t="shared" si="106"/>
        <v>214.77403387037347</v>
      </c>
      <c r="J297" s="186">
        <f t="shared" si="107"/>
        <v>199.43457701750873</v>
      </c>
      <c r="K297" s="186">
        <f t="shared" si="108"/>
        <v>183.75655931111493</v>
      </c>
      <c r="L297" s="186">
        <f t="shared" si="109"/>
        <v>167.69981586314813</v>
      </c>
      <c r="M297" s="186">
        <f t="shared" si="110"/>
        <v>151.45401564658783</v>
      </c>
      <c r="N297" s="215">
        <f t="shared" si="111"/>
        <v>47.674095087674644</v>
      </c>
      <c r="O297" s="319">
        <f t="shared" si="98"/>
        <v>-59.143530436076986</v>
      </c>
      <c r="P297" s="230">
        <f t="shared" si="113"/>
        <v>4.1764877877086519</v>
      </c>
      <c r="Q297" s="186">
        <f t="shared" si="114"/>
        <v>-11.162969065156091</v>
      </c>
      <c r="R297" s="186">
        <f t="shared" si="115"/>
        <v>-26.840986771549893</v>
      </c>
      <c r="S297" s="186">
        <f t="shared" si="116"/>
        <v>-42.897730219516689</v>
      </c>
      <c r="T297" s="331">
        <f t="shared" si="117"/>
        <v>-59.143530436076986</v>
      </c>
      <c r="U297" s="342">
        <v>21</v>
      </c>
      <c r="V297" s="188">
        <f t="shared" si="99"/>
        <v>8.36</v>
      </c>
      <c r="W297" s="187">
        <f t="shared" si="100"/>
        <v>-12.64</v>
      </c>
      <c r="X297" s="186">
        <v>137.85192806397814</v>
      </c>
      <c r="Y297" s="99">
        <f t="shared" si="101"/>
        <v>-3.0296912392624005E-2</v>
      </c>
      <c r="Z297" s="99">
        <f t="shared" si="102"/>
        <v>8.0977968331173947E-2</v>
      </c>
      <c r="AA297" s="99">
        <f t="shared" si="103"/>
        <v>0.19470882379746465</v>
      </c>
      <c r="AB297" s="99">
        <f t="shared" si="104"/>
        <v>0.31118701654725878</v>
      </c>
      <c r="AC297" s="343">
        <f t="shared" si="105"/>
        <v>0.42903665742439251</v>
      </c>
    </row>
    <row r="298" spans="1:29" ht="15.75" x14ac:dyDescent="0.25">
      <c r="A298" s="179">
        <v>927</v>
      </c>
      <c r="B298" s="180" t="s">
        <v>302</v>
      </c>
      <c r="C298" s="179">
        <v>33</v>
      </c>
      <c r="D298" s="179">
        <v>22</v>
      </c>
      <c r="E298" s="185">
        <f>'Tasapainon muutos, pl. tasaus'!D290</f>
        <v>29160</v>
      </c>
      <c r="F298" s="230">
        <v>58.958908388544955</v>
      </c>
      <c r="G298" s="186">
        <v>59.587454233254689</v>
      </c>
      <c r="H298" s="215">
        <f t="shared" si="112"/>
        <v>0.62854584470973407</v>
      </c>
      <c r="I298" s="230">
        <f t="shared" si="106"/>
        <v>3.5479419429989179</v>
      </c>
      <c r="J298" s="186">
        <f t="shared" si="107"/>
        <v>3.8370309348439005</v>
      </c>
      <c r="K298" s="186">
        <f t="shared" si="108"/>
        <v>3.1590132284500925</v>
      </c>
      <c r="L298" s="186">
        <f t="shared" si="109"/>
        <v>2.1022697804833217</v>
      </c>
      <c r="M298" s="186">
        <f t="shared" si="110"/>
        <v>0.85646956392301532</v>
      </c>
      <c r="N298" s="215">
        <f t="shared" si="111"/>
        <v>60.443923797177703</v>
      </c>
      <c r="O298" s="319">
        <f t="shared" si="98"/>
        <v>1.4850154086327478</v>
      </c>
      <c r="P298" s="230">
        <f t="shared" si="113"/>
        <v>4.1764877877086519</v>
      </c>
      <c r="Q298" s="186">
        <f t="shared" si="114"/>
        <v>4.4655767795536345</v>
      </c>
      <c r="R298" s="186">
        <f t="shared" si="115"/>
        <v>3.7875590731598265</v>
      </c>
      <c r="S298" s="186">
        <f t="shared" si="116"/>
        <v>2.7308156251930558</v>
      </c>
      <c r="T298" s="331">
        <f t="shared" si="117"/>
        <v>1.4850154086327494</v>
      </c>
      <c r="U298" s="342">
        <v>20.5</v>
      </c>
      <c r="V298" s="188">
        <f t="shared" si="99"/>
        <v>7.8599999999999994</v>
      </c>
      <c r="W298" s="187">
        <f t="shared" si="100"/>
        <v>-12.64</v>
      </c>
      <c r="X298" s="186">
        <v>212.14241747046194</v>
      </c>
      <c r="Y298" s="99">
        <f t="shared" si="101"/>
        <v>-1.9687188623134143E-2</v>
      </c>
      <c r="Z298" s="99">
        <f t="shared" si="102"/>
        <v>-2.1049900499863061E-2</v>
      </c>
      <c r="AA298" s="99">
        <f t="shared" si="103"/>
        <v>-1.7853850815512624E-2</v>
      </c>
      <c r="AB298" s="99">
        <f t="shared" si="104"/>
        <v>-1.2872558245327275E-2</v>
      </c>
      <c r="AC298" s="343">
        <f t="shared" si="105"/>
        <v>-7.0000871411749531E-3</v>
      </c>
    </row>
    <row r="299" spans="1:29" ht="15.75" x14ac:dyDescent="0.25">
      <c r="A299" s="179">
        <v>931</v>
      </c>
      <c r="B299" s="180" t="s">
        <v>303</v>
      </c>
      <c r="C299" s="179">
        <v>13</v>
      </c>
      <c r="D299" s="179">
        <v>24</v>
      </c>
      <c r="E299" s="185">
        <f>'Tasapainon muutos, pl. tasaus'!D291</f>
        <v>6097</v>
      </c>
      <c r="F299" s="230">
        <v>73.078254310964411</v>
      </c>
      <c r="G299" s="186">
        <v>-204.25296409779386</v>
      </c>
      <c r="H299" s="215">
        <f t="shared" si="112"/>
        <v>-277.33121840875828</v>
      </c>
      <c r="I299" s="230">
        <f t="shared" si="106"/>
        <v>281.50770619646693</v>
      </c>
      <c r="J299" s="186">
        <f t="shared" si="107"/>
        <v>266.16824934360216</v>
      </c>
      <c r="K299" s="186">
        <f t="shared" si="108"/>
        <v>250.49023163720835</v>
      </c>
      <c r="L299" s="186">
        <f t="shared" si="109"/>
        <v>234.43348818924159</v>
      </c>
      <c r="M299" s="186">
        <f t="shared" si="110"/>
        <v>218.18768797268129</v>
      </c>
      <c r="N299" s="215">
        <f t="shared" si="111"/>
        <v>13.934723874887425</v>
      </c>
      <c r="O299" s="319">
        <f t="shared" si="98"/>
        <v>-59.143530436076986</v>
      </c>
      <c r="P299" s="230">
        <f t="shared" si="113"/>
        <v>4.1764877877086519</v>
      </c>
      <c r="Q299" s="186">
        <f t="shared" si="114"/>
        <v>-11.162969065156119</v>
      </c>
      <c r="R299" s="186">
        <f t="shared" si="115"/>
        <v>-26.840986771549922</v>
      </c>
      <c r="S299" s="186">
        <f t="shared" si="116"/>
        <v>-42.897730219516689</v>
      </c>
      <c r="T299" s="331">
        <f t="shared" si="117"/>
        <v>-59.143530436076986</v>
      </c>
      <c r="U299" s="342">
        <v>21</v>
      </c>
      <c r="V299" s="188">
        <f t="shared" si="99"/>
        <v>8.36</v>
      </c>
      <c r="W299" s="187">
        <f t="shared" si="100"/>
        <v>-12.64</v>
      </c>
      <c r="X299" s="186">
        <v>137.84764233884485</v>
      </c>
      <c r="Y299" s="99">
        <f t="shared" si="101"/>
        <v>-3.0297854332846551E-2</v>
      </c>
      <c r="Z299" s="99">
        <f t="shared" si="102"/>
        <v>8.0980485960842896E-2</v>
      </c>
      <c r="AA299" s="99">
        <f t="shared" si="103"/>
        <v>0.19471487735402676</v>
      </c>
      <c r="AB299" s="99">
        <f t="shared" si="104"/>
        <v>0.31119669144626566</v>
      </c>
      <c r="AC299" s="343">
        <f t="shared" si="105"/>
        <v>0.4290499963045839</v>
      </c>
    </row>
    <row r="300" spans="1:29" ht="15.75" x14ac:dyDescent="0.25">
      <c r="A300" s="179">
        <v>934</v>
      </c>
      <c r="B300" s="180" t="s">
        <v>304</v>
      </c>
      <c r="C300" s="179">
        <v>14</v>
      </c>
      <c r="D300" s="179">
        <v>25</v>
      </c>
      <c r="E300" s="185">
        <f>'Tasapainon muutos, pl. tasaus'!D292</f>
        <v>2784</v>
      </c>
      <c r="F300" s="230">
        <v>336.79730287043714</v>
      </c>
      <c r="G300" s="186">
        <v>308.24877532385824</v>
      </c>
      <c r="H300" s="215">
        <f t="shared" si="112"/>
        <v>-28.548527546578896</v>
      </c>
      <c r="I300" s="230">
        <f t="shared" si="106"/>
        <v>32.725015334287548</v>
      </c>
      <c r="J300" s="186">
        <f t="shared" si="107"/>
        <v>17.385558481422798</v>
      </c>
      <c r="K300" s="186">
        <f t="shared" si="108"/>
        <v>3.1590132284500925</v>
      </c>
      <c r="L300" s="186">
        <f t="shared" si="109"/>
        <v>2.1022697804833217</v>
      </c>
      <c r="M300" s="186">
        <f t="shared" si="110"/>
        <v>0.85646956392301532</v>
      </c>
      <c r="N300" s="215">
        <f t="shared" si="111"/>
        <v>309.10524488778128</v>
      </c>
      <c r="O300" s="319">
        <f t="shared" si="98"/>
        <v>-27.692057982655854</v>
      </c>
      <c r="P300" s="230">
        <f t="shared" si="113"/>
        <v>4.1764877877086519</v>
      </c>
      <c r="Q300" s="186">
        <f t="shared" si="114"/>
        <v>-11.162969065156098</v>
      </c>
      <c r="R300" s="186">
        <f t="shared" si="115"/>
        <v>-25.389514318128803</v>
      </c>
      <c r="S300" s="186">
        <f t="shared" si="116"/>
        <v>-26.446257766095574</v>
      </c>
      <c r="T300" s="331">
        <f t="shared" si="117"/>
        <v>-27.692057982655882</v>
      </c>
      <c r="U300" s="342">
        <v>22.249999999999996</v>
      </c>
      <c r="V300" s="188">
        <f t="shared" si="99"/>
        <v>9.6099999999999959</v>
      </c>
      <c r="W300" s="187">
        <f t="shared" si="100"/>
        <v>-12.64</v>
      </c>
      <c r="X300" s="186">
        <v>152.36775947640774</v>
      </c>
      <c r="Y300" s="99">
        <f t="shared" si="101"/>
        <v>-2.7410574271490351E-2</v>
      </c>
      <c r="Z300" s="99">
        <f t="shared" si="102"/>
        <v>7.3263327514404675E-2</v>
      </c>
      <c r="AA300" s="99">
        <f t="shared" si="103"/>
        <v>0.16663311454717594</v>
      </c>
      <c r="AB300" s="99">
        <f t="shared" si="104"/>
        <v>0.17356859388741258</v>
      </c>
      <c r="AC300" s="343">
        <f t="shared" si="105"/>
        <v>0.18174486569741582</v>
      </c>
    </row>
    <row r="301" spans="1:29" ht="15.75" x14ac:dyDescent="0.25">
      <c r="A301" s="179">
        <v>935</v>
      </c>
      <c r="B301" s="180" t="s">
        <v>305</v>
      </c>
      <c r="C301" s="179">
        <v>8</v>
      </c>
      <c r="D301" s="179">
        <v>25</v>
      </c>
      <c r="E301" s="185">
        <f>'Tasapainon muutos, pl. tasaus'!D293</f>
        <v>3087</v>
      </c>
      <c r="F301" s="230">
        <v>2.0208552442491055</v>
      </c>
      <c r="G301" s="186">
        <v>-39.641952572106241</v>
      </c>
      <c r="H301" s="215">
        <f t="shared" si="112"/>
        <v>-41.662807816355347</v>
      </c>
      <c r="I301" s="230">
        <f t="shared" si="106"/>
        <v>45.839295604063999</v>
      </c>
      <c r="J301" s="186">
        <f t="shared" si="107"/>
        <v>30.499838751199249</v>
      </c>
      <c r="K301" s="186">
        <f t="shared" si="108"/>
        <v>14.821821044805439</v>
      </c>
      <c r="L301" s="186">
        <f t="shared" si="109"/>
        <v>2.1022697804833217</v>
      </c>
      <c r="M301" s="186">
        <f t="shared" si="110"/>
        <v>0.85646956392301532</v>
      </c>
      <c r="N301" s="215">
        <f t="shared" si="111"/>
        <v>-38.785483008183228</v>
      </c>
      <c r="O301" s="319">
        <f t="shared" si="98"/>
        <v>-40.806338252432333</v>
      </c>
      <c r="P301" s="230">
        <f t="shared" si="113"/>
        <v>4.1764877877086519</v>
      </c>
      <c r="Q301" s="186">
        <f t="shared" si="114"/>
        <v>-11.162969065156098</v>
      </c>
      <c r="R301" s="186">
        <f t="shared" si="115"/>
        <v>-26.840986771549908</v>
      </c>
      <c r="S301" s="186">
        <f t="shared" si="116"/>
        <v>-39.560538035872028</v>
      </c>
      <c r="T301" s="331">
        <f t="shared" si="117"/>
        <v>-40.806338252432333</v>
      </c>
      <c r="U301" s="342">
        <v>21.5</v>
      </c>
      <c r="V301" s="188">
        <f t="shared" si="99"/>
        <v>8.86</v>
      </c>
      <c r="W301" s="187">
        <f t="shared" si="100"/>
        <v>-12.64</v>
      </c>
      <c r="X301" s="186">
        <v>146.05629592570494</v>
      </c>
      <c r="Y301" s="99">
        <f t="shared" si="101"/>
        <v>-2.8595054812516424E-2</v>
      </c>
      <c r="Z301" s="99">
        <f t="shared" si="102"/>
        <v>7.6429221995568147E-2</v>
      </c>
      <c r="AA301" s="99">
        <f t="shared" si="103"/>
        <v>0.18377151495888422</v>
      </c>
      <c r="AB301" s="99">
        <f t="shared" si="104"/>
        <v>0.27085814949049131</v>
      </c>
      <c r="AC301" s="343">
        <f t="shared" si="105"/>
        <v>0.2793877387742974</v>
      </c>
    </row>
    <row r="302" spans="1:29" ht="15.75" x14ac:dyDescent="0.25">
      <c r="A302" s="179">
        <v>936</v>
      </c>
      <c r="B302" s="180" t="s">
        <v>306</v>
      </c>
      <c r="C302" s="179">
        <v>6</v>
      </c>
      <c r="D302" s="179">
        <v>24</v>
      </c>
      <c r="E302" s="185">
        <f>'Tasapainon muutos, pl. tasaus'!D294</f>
        <v>6510</v>
      </c>
      <c r="F302" s="230">
        <v>181.15836989629767</v>
      </c>
      <c r="G302" s="186">
        <v>-21.407557516172528</v>
      </c>
      <c r="H302" s="215">
        <f t="shared" si="112"/>
        <v>-202.56592741247019</v>
      </c>
      <c r="I302" s="230">
        <f t="shared" si="106"/>
        <v>206.74241520017884</v>
      </c>
      <c r="J302" s="186">
        <f t="shared" si="107"/>
        <v>191.4029583473141</v>
      </c>
      <c r="K302" s="186">
        <f t="shared" si="108"/>
        <v>175.72494064092029</v>
      </c>
      <c r="L302" s="186">
        <f t="shared" si="109"/>
        <v>159.6681971929535</v>
      </c>
      <c r="M302" s="186">
        <f t="shared" si="110"/>
        <v>143.4223969763932</v>
      </c>
      <c r="N302" s="215">
        <f t="shared" si="111"/>
        <v>122.01483946022067</v>
      </c>
      <c r="O302" s="319">
        <f t="shared" si="98"/>
        <v>-59.143530436077</v>
      </c>
      <c r="P302" s="230">
        <f t="shared" si="113"/>
        <v>4.1764877877086519</v>
      </c>
      <c r="Q302" s="186">
        <f t="shared" si="114"/>
        <v>-11.162969065156091</v>
      </c>
      <c r="R302" s="186">
        <f t="shared" si="115"/>
        <v>-26.840986771549893</v>
      </c>
      <c r="S302" s="186">
        <f t="shared" si="116"/>
        <v>-42.897730219516689</v>
      </c>
      <c r="T302" s="331">
        <f t="shared" si="117"/>
        <v>-59.143530436076986</v>
      </c>
      <c r="U302" s="342">
        <v>21.25</v>
      </c>
      <c r="V302" s="188">
        <f t="shared" si="99"/>
        <v>8.61</v>
      </c>
      <c r="W302" s="187">
        <f t="shared" si="100"/>
        <v>-12.64</v>
      </c>
      <c r="X302" s="186">
        <v>143.7939606014377</v>
      </c>
      <c r="Y302" s="99">
        <f t="shared" si="101"/>
        <v>-2.9044945769905264E-2</v>
      </c>
      <c r="Z302" s="99">
        <f t="shared" si="102"/>
        <v>7.7631696202437581E-2</v>
      </c>
      <c r="AA302" s="99">
        <f t="shared" si="103"/>
        <v>0.18666282408025922</v>
      </c>
      <c r="AB302" s="99">
        <f t="shared" si="104"/>
        <v>0.29832776035997011</v>
      </c>
      <c r="AC302" s="343">
        <f t="shared" si="105"/>
        <v>0.41130747208506646</v>
      </c>
    </row>
    <row r="303" spans="1:29" ht="15.75" x14ac:dyDescent="0.25">
      <c r="A303" s="179">
        <v>946</v>
      </c>
      <c r="B303" s="180" t="s">
        <v>307</v>
      </c>
      <c r="C303" s="179">
        <v>15</v>
      </c>
      <c r="D303" s="179">
        <v>24</v>
      </c>
      <c r="E303" s="185">
        <f>'Tasapainon muutos, pl. tasaus'!D295</f>
        <v>6388</v>
      </c>
      <c r="F303" s="230">
        <v>45.56165534273984</v>
      </c>
      <c r="G303" s="186">
        <v>10.808897994883806</v>
      </c>
      <c r="H303" s="215">
        <f t="shared" si="112"/>
        <v>-34.752757347856033</v>
      </c>
      <c r="I303" s="230">
        <f t="shared" si="106"/>
        <v>38.929245135564685</v>
      </c>
      <c r="J303" s="186">
        <f t="shared" si="107"/>
        <v>23.589788282699935</v>
      </c>
      <c r="K303" s="186">
        <f t="shared" si="108"/>
        <v>7.9117705763061252</v>
      </c>
      <c r="L303" s="186">
        <f t="shared" si="109"/>
        <v>2.1022697804833217</v>
      </c>
      <c r="M303" s="186">
        <f t="shared" si="110"/>
        <v>0.85646956392301532</v>
      </c>
      <c r="N303" s="215">
        <f t="shared" si="111"/>
        <v>11.665367558806821</v>
      </c>
      <c r="O303" s="319">
        <f t="shared" si="98"/>
        <v>-33.896287783933019</v>
      </c>
      <c r="P303" s="230">
        <f t="shared" si="113"/>
        <v>4.1764877877086519</v>
      </c>
      <c r="Q303" s="186">
        <f t="shared" si="114"/>
        <v>-11.162969065156098</v>
      </c>
      <c r="R303" s="186">
        <f t="shared" si="115"/>
        <v>-26.840986771549908</v>
      </c>
      <c r="S303" s="186">
        <f t="shared" si="116"/>
        <v>-32.650487567372714</v>
      </c>
      <c r="T303" s="331">
        <f t="shared" si="117"/>
        <v>-33.896287783933019</v>
      </c>
      <c r="U303" s="342">
        <v>21.500000000000004</v>
      </c>
      <c r="V303" s="188">
        <f t="shared" si="99"/>
        <v>8.860000000000003</v>
      </c>
      <c r="W303" s="187">
        <f t="shared" si="100"/>
        <v>-12.64</v>
      </c>
      <c r="X303" s="186">
        <v>154.38049765353207</v>
      </c>
      <c r="Y303" s="99">
        <f t="shared" si="101"/>
        <v>-2.70532084763823E-2</v>
      </c>
      <c r="Z303" s="99">
        <f t="shared" si="102"/>
        <v>7.2308155724491535E-2</v>
      </c>
      <c r="AA303" s="99">
        <f t="shared" si="103"/>
        <v>0.1738625485700124</v>
      </c>
      <c r="AB303" s="99">
        <f t="shared" si="104"/>
        <v>0.21149360225958375</v>
      </c>
      <c r="AC303" s="343">
        <f t="shared" si="105"/>
        <v>0.21956327579669196</v>
      </c>
    </row>
    <row r="304" spans="1:29" ht="15.75" x14ac:dyDescent="0.25">
      <c r="A304" s="179">
        <v>976</v>
      </c>
      <c r="B304" s="180" t="s">
        <v>308</v>
      </c>
      <c r="C304" s="179">
        <v>19</v>
      </c>
      <c r="D304" s="179">
        <v>25</v>
      </c>
      <c r="E304" s="185">
        <f>'Tasapainon muutos, pl. tasaus'!D296</f>
        <v>3890</v>
      </c>
      <c r="F304" s="230">
        <v>150.50225588920452</v>
      </c>
      <c r="G304" s="186">
        <v>73.474664553596725</v>
      </c>
      <c r="H304" s="215">
        <f t="shared" si="112"/>
        <v>-77.027591335607795</v>
      </c>
      <c r="I304" s="230">
        <f t="shared" si="106"/>
        <v>81.204079123316447</v>
      </c>
      <c r="J304" s="186">
        <f t="shared" si="107"/>
        <v>65.86462227045169</v>
      </c>
      <c r="K304" s="186">
        <f t="shared" si="108"/>
        <v>50.186604564057888</v>
      </c>
      <c r="L304" s="186">
        <f t="shared" si="109"/>
        <v>34.129861116091114</v>
      </c>
      <c r="M304" s="186">
        <f t="shared" si="110"/>
        <v>17.884060899530809</v>
      </c>
      <c r="N304" s="215">
        <f t="shared" si="111"/>
        <v>91.358725453127533</v>
      </c>
      <c r="O304" s="319">
        <f t="shared" si="98"/>
        <v>-59.143530436076986</v>
      </c>
      <c r="P304" s="230">
        <f t="shared" si="113"/>
        <v>4.1764877877086519</v>
      </c>
      <c r="Q304" s="186">
        <f t="shared" si="114"/>
        <v>-11.162969065156105</v>
      </c>
      <c r="R304" s="186">
        <f t="shared" si="115"/>
        <v>-26.840986771549908</v>
      </c>
      <c r="S304" s="186">
        <f t="shared" si="116"/>
        <v>-42.897730219516681</v>
      </c>
      <c r="T304" s="331">
        <f t="shared" si="117"/>
        <v>-59.143530436076986</v>
      </c>
      <c r="U304" s="342">
        <v>20</v>
      </c>
      <c r="V304" s="188">
        <f t="shared" si="99"/>
        <v>7.3599999999999994</v>
      </c>
      <c r="W304" s="187">
        <f t="shared" si="100"/>
        <v>-12.64</v>
      </c>
      <c r="X304" s="186">
        <v>146.1774976652093</v>
      </c>
      <c r="Y304" s="99">
        <f t="shared" si="101"/>
        <v>-2.8571345483516707E-2</v>
      </c>
      <c r="Z304" s="99">
        <f t="shared" si="102"/>
        <v>7.6365851402947674E-2</v>
      </c>
      <c r="AA304" s="99">
        <f t="shared" si="103"/>
        <v>0.18361914248268149</v>
      </c>
      <c r="AB304" s="99">
        <f t="shared" si="104"/>
        <v>0.29346329568293378</v>
      </c>
      <c r="AC304" s="343">
        <f t="shared" si="105"/>
        <v>0.40460078589889098</v>
      </c>
    </row>
    <row r="305" spans="1:29" ht="15.75" x14ac:dyDescent="0.25">
      <c r="A305" s="179">
        <v>977</v>
      </c>
      <c r="B305" s="180" t="s">
        <v>309</v>
      </c>
      <c r="C305" s="179">
        <v>17</v>
      </c>
      <c r="D305" s="179">
        <v>23</v>
      </c>
      <c r="E305" s="185">
        <f>'Tasapainon muutos, pl. tasaus'!D297</f>
        <v>15304</v>
      </c>
      <c r="F305" s="230">
        <v>156.66026704437968</v>
      </c>
      <c r="G305" s="186">
        <v>187.5222290158861</v>
      </c>
      <c r="H305" s="215">
        <f t="shared" si="112"/>
        <v>30.861961971506418</v>
      </c>
      <c r="I305" s="230">
        <f t="shared" si="106"/>
        <v>-26.685474183797766</v>
      </c>
      <c r="J305" s="186">
        <f t="shared" si="107"/>
        <v>-12.024931036662517</v>
      </c>
      <c r="K305" s="186">
        <f t="shared" si="108"/>
        <v>2.297051256943675</v>
      </c>
      <c r="L305" s="186">
        <f t="shared" si="109"/>
        <v>2.1022697804833217</v>
      </c>
      <c r="M305" s="186">
        <f t="shared" si="110"/>
        <v>0.85646956392301532</v>
      </c>
      <c r="N305" s="215">
        <f t="shared" si="111"/>
        <v>188.37869857980911</v>
      </c>
      <c r="O305" s="319">
        <f t="shared" si="98"/>
        <v>31.718431535429431</v>
      </c>
      <c r="P305" s="230">
        <f t="shared" si="113"/>
        <v>4.1764877877086519</v>
      </c>
      <c r="Q305" s="186">
        <f t="shared" si="114"/>
        <v>18.837030934843902</v>
      </c>
      <c r="R305" s="186">
        <f t="shared" si="115"/>
        <v>33.159013228450092</v>
      </c>
      <c r="S305" s="186">
        <f t="shared" si="116"/>
        <v>32.964231751989736</v>
      </c>
      <c r="T305" s="331">
        <f t="shared" si="117"/>
        <v>31.718431535429431</v>
      </c>
      <c r="U305" s="342">
        <v>23</v>
      </c>
      <c r="V305" s="188">
        <f t="shared" si="99"/>
        <v>10.36</v>
      </c>
      <c r="W305" s="187">
        <f t="shared" si="100"/>
        <v>-12.64</v>
      </c>
      <c r="X305" s="186">
        <v>156.06629935330068</v>
      </c>
      <c r="Y305" s="99">
        <f t="shared" si="101"/>
        <v>-2.6760984306124783E-2</v>
      </c>
      <c r="Z305" s="99">
        <f t="shared" si="102"/>
        <v>-0.12069890176738861</v>
      </c>
      <c r="AA305" s="99">
        <f t="shared" si="103"/>
        <v>-0.21246747930752935</v>
      </c>
      <c r="AB305" s="99">
        <f t="shared" si="104"/>
        <v>-0.21121941052350945</v>
      </c>
      <c r="AC305" s="343">
        <f t="shared" si="105"/>
        <v>-0.20323690423148752</v>
      </c>
    </row>
    <row r="306" spans="1:29" ht="15.75" x14ac:dyDescent="0.25">
      <c r="A306" s="179">
        <v>980</v>
      </c>
      <c r="B306" s="180" t="s">
        <v>310</v>
      </c>
      <c r="C306" s="179">
        <v>6</v>
      </c>
      <c r="D306" s="179">
        <v>22</v>
      </c>
      <c r="E306" s="185">
        <f>'Tasapainon muutos, pl. tasaus'!D298</f>
        <v>33352</v>
      </c>
      <c r="F306" s="230">
        <v>-68.520447132532169</v>
      </c>
      <c r="G306" s="186">
        <v>-35.919664790189486</v>
      </c>
      <c r="H306" s="215">
        <f t="shared" si="112"/>
        <v>32.600782342342683</v>
      </c>
      <c r="I306" s="230">
        <f t="shared" si="106"/>
        <v>-28.424294554634031</v>
      </c>
      <c r="J306" s="186">
        <f t="shared" si="107"/>
        <v>-13.763751407498782</v>
      </c>
      <c r="K306" s="186">
        <f t="shared" si="108"/>
        <v>0.55823088610740967</v>
      </c>
      <c r="L306" s="186">
        <f t="shared" si="109"/>
        <v>2.1022697804833217</v>
      </c>
      <c r="M306" s="186">
        <f t="shared" si="110"/>
        <v>0.85646956392301532</v>
      </c>
      <c r="N306" s="215">
        <f t="shared" si="111"/>
        <v>-35.063195226266473</v>
      </c>
      <c r="O306" s="319">
        <f t="shared" si="98"/>
        <v>33.457251906265697</v>
      </c>
      <c r="P306" s="230">
        <f t="shared" si="113"/>
        <v>4.1764877877086519</v>
      </c>
      <c r="Q306" s="186">
        <f t="shared" si="114"/>
        <v>18.837030934843902</v>
      </c>
      <c r="R306" s="186">
        <f t="shared" si="115"/>
        <v>33.159013228450092</v>
      </c>
      <c r="S306" s="186">
        <f t="shared" si="116"/>
        <v>34.703052122826001</v>
      </c>
      <c r="T306" s="331">
        <f t="shared" si="117"/>
        <v>33.457251906265697</v>
      </c>
      <c r="U306" s="342">
        <v>20.5</v>
      </c>
      <c r="V306" s="188">
        <f t="shared" si="99"/>
        <v>7.8599999999999994</v>
      </c>
      <c r="W306" s="187">
        <f t="shared" si="100"/>
        <v>-12.64</v>
      </c>
      <c r="X306" s="186">
        <v>187.67174968217199</v>
      </c>
      <c r="Y306" s="99">
        <f t="shared" si="101"/>
        <v>-2.2254216709662829E-2</v>
      </c>
      <c r="Z306" s="99">
        <f t="shared" si="102"/>
        <v>-0.10037222419860745</v>
      </c>
      <c r="AA306" s="99">
        <f t="shared" si="103"/>
        <v>-0.17668622626797012</v>
      </c>
      <c r="AB306" s="99">
        <f t="shared" si="104"/>
        <v>-0.18491356414376012</v>
      </c>
      <c r="AC306" s="343">
        <f t="shared" si="105"/>
        <v>-0.17827537689037698</v>
      </c>
    </row>
    <row r="307" spans="1:29" ht="15.75" x14ac:dyDescent="0.25">
      <c r="A307" s="179">
        <v>981</v>
      </c>
      <c r="B307" s="180" t="s">
        <v>311</v>
      </c>
      <c r="C307" s="179">
        <v>5</v>
      </c>
      <c r="D307" s="179">
        <v>25</v>
      </c>
      <c r="E307" s="185">
        <f>'Tasapainon muutos, pl. tasaus'!D299</f>
        <v>2314</v>
      </c>
      <c r="F307" s="230">
        <v>112.9413251804563</v>
      </c>
      <c r="G307" s="186">
        <v>55.81924907140661</v>
      </c>
      <c r="H307" s="215">
        <f t="shared" si="112"/>
        <v>-57.122076109049694</v>
      </c>
      <c r="I307" s="230">
        <f t="shared" si="106"/>
        <v>61.298563896758345</v>
      </c>
      <c r="J307" s="186">
        <f t="shared" si="107"/>
        <v>45.959107043893596</v>
      </c>
      <c r="K307" s="186">
        <f t="shared" si="108"/>
        <v>30.281089337499786</v>
      </c>
      <c r="L307" s="186">
        <f t="shared" si="109"/>
        <v>14.224345889533016</v>
      </c>
      <c r="M307" s="186">
        <f t="shared" si="110"/>
        <v>0.85646956392301532</v>
      </c>
      <c r="N307" s="215">
        <f t="shared" si="111"/>
        <v>56.675718635329623</v>
      </c>
      <c r="O307" s="319">
        <f t="shared" si="98"/>
        <v>-56.26560654512668</v>
      </c>
      <c r="P307" s="230">
        <f t="shared" si="113"/>
        <v>4.1764877877086519</v>
      </c>
      <c r="Q307" s="186">
        <f t="shared" si="114"/>
        <v>-11.162969065156098</v>
      </c>
      <c r="R307" s="186">
        <f t="shared" si="115"/>
        <v>-26.840986771549908</v>
      </c>
      <c r="S307" s="186">
        <f t="shared" si="116"/>
        <v>-42.897730219516674</v>
      </c>
      <c r="T307" s="331">
        <f t="shared" si="117"/>
        <v>-56.26560654512668</v>
      </c>
      <c r="U307" s="342">
        <v>22</v>
      </c>
      <c r="V307" s="188">
        <f t="shared" si="99"/>
        <v>9.36</v>
      </c>
      <c r="W307" s="187">
        <f t="shared" si="100"/>
        <v>-12.64</v>
      </c>
      <c r="X307" s="186">
        <v>153.2882053469861</v>
      </c>
      <c r="Y307" s="99">
        <f t="shared" si="101"/>
        <v>-2.7245982678541215E-2</v>
      </c>
      <c r="Z307" s="99">
        <f t="shared" si="102"/>
        <v>7.2823405035549793E-2</v>
      </c>
      <c r="AA307" s="99">
        <f t="shared" si="103"/>
        <v>0.17510144835209035</v>
      </c>
      <c r="AB307" s="99">
        <f t="shared" si="104"/>
        <v>0.27985016930958617</v>
      </c>
      <c r="AC307" s="343">
        <f t="shared" si="105"/>
        <v>0.36705763772080691</v>
      </c>
    </row>
    <row r="308" spans="1:29" ht="15.75" x14ac:dyDescent="0.25">
      <c r="A308" s="179">
        <v>989</v>
      </c>
      <c r="B308" s="180" t="s">
        <v>312</v>
      </c>
      <c r="C308" s="179">
        <v>14</v>
      </c>
      <c r="D308" s="179">
        <v>24</v>
      </c>
      <c r="E308" s="185">
        <f>'Tasapainon muutos, pl. tasaus'!D300</f>
        <v>5522</v>
      </c>
      <c r="F308" s="230">
        <v>251.95282999847768</v>
      </c>
      <c r="G308" s="186">
        <v>339.83805264014518</v>
      </c>
      <c r="H308" s="215">
        <f t="shared" si="112"/>
        <v>87.885222641667497</v>
      </c>
      <c r="I308" s="230">
        <f t="shared" si="106"/>
        <v>-83.708734853958845</v>
      </c>
      <c r="J308" s="186">
        <f t="shared" si="107"/>
        <v>-69.048191706823602</v>
      </c>
      <c r="K308" s="186">
        <f t="shared" si="108"/>
        <v>-54.726209413217404</v>
      </c>
      <c r="L308" s="186">
        <f t="shared" si="109"/>
        <v>-40.782952861184178</v>
      </c>
      <c r="M308" s="186">
        <f t="shared" si="110"/>
        <v>-27.028753077744483</v>
      </c>
      <c r="N308" s="215">
        <f t="shared" si="111"/>
        <v>312.80929956240072</v>
      </c>
      <c r="O308" s="319">
        <f t="shared" si="98"/>
        <v>60.856469563923042</v>
      </c>
      <c r="P308" s="230">
        <f t="shared" si="113"/>
        <v>4.1764877877086519</v>
      </c>
      <c r="Q308" s="186">
        <f t="shared" si="114"/>
        <v>18.837030934843895</v>
      </c>
      <c r="R308" s="186">
        <f t="shared" si="115"/>
        <v>33.159013228450092</v>
      </c>
      <c r="S308" s="186">
        <f t="shared" si="116"/>
        <v>47.102269780483319</v>
      </c>
      <c r="T308" s="331">
        <f t="shared" si="117"/>
        <v>60.856469563923014</v>
      </c>
      <c r="U308" s="342">
        <v>22.5</v>
      </c>
      <c r="V308" s="188">
        <f t="shared" si="99"/>
        <v>9.86</v>
      </c>
      <c r="W308" s="187">
        <f t="shared" si="100"/>
        <v>-12.64</v>
      </c>
      <c r="X308" s="186">
        <v>150.38628233142535</v>
      </c>
      <c r="Y308" s="99">
        <f t="shared" si="101"/>
        <v>-2.7771733717736273E-2</v>
      </c>
      <c r="Z308" s="99">
        <f t="shared" si="102"/>
        <v>-0.12525764080882282</v>
      </c>
      <c r="AA308" s="99">
        <f t="shared" si="103"/>
        <v>-0.22049227306100541</v>
      </c>
      <c r="AB308" s="99">
        <f t="shared" si="104"/>
        <v>-0.31320855233775952</v>
      </c>
      <c r="AC308" s="343">
        <f t="shared" si="105"/>
        <v>-0.40466769056639013</v>
      </c>
    </row>
    <row r="309" spans="1:29" ht="15.75" x14ac:dyDescent="0.25">
      <c r="A309" s="179">
        <v>992</v>
      </c>
      <c r="B309" s="180" t="s">
        <v>313</v>
      </c>
      <c r="C309" s="179">
        <v>13</v>
      </c>
      <c r="D309" s="179">
        <v>23</v>
      </c>
      <c r="E309" s="185">
        <f>'Tasapainon muutos, pl. tasaus'!D301</f>
        <v>18577</v>
      </c>
      <c r="F309" s="230">
        <v>15.25258487405565</v>
      </c>
      <c r="G309" s="186">
        <v>-202.17826046222334</v>
      </c>
      <c r="H309" s="215">
        <f t="shared" si="112"/>
        <v>-217.43084533627899</v>
      </c>
      <c r="I309" s="320">
        <f t="shared" si="106"/>
        <v>221.60733312398764</v>
      </c>
      <c r="J309" s="321">
        <f t="shared" si="107"/>
        <v>206.2678762711229</v>
      </c>
      <c r="K309" s="321">
        <f t="shared" si="108"/>
        <v>190.58985856472907</v>
      </c>
      <c r="L309" s="321">
        <f t="shared" si="109"/>
        <v>174.5331151167623</v>
      </c>
      <c r="M309" s="321">
        <f t="shared" si="110"/>
        <v>158.28731490020201</v>
      </c>
      <c r="N309" s="322">
        <f t="shared" si="111"/>
        <v>-43.890945562021329</v>
      </c>
      <c r="O309" s="323">
        <f t="shared" si="98"/>
        <v>-59.143530436076979</v>
      </c>
      <c r="P309" s="320">
        <f t="shared" si="113"/>
        <v>4.1764877877086519</v>
      </c>
      <c r="Q309" s="321">
        <f t="shared" si="114"/>
        <v>-11.162969065156091</v>
      </c>
      <c r="R309" s="321">
        <f t="shared" si="115"/>
        <v>-26.840986771549922</v>
      </c>
      <c r="S309" s="321">
        <f t="shared" si="116"/>
        <v>-42.897730219516689</v>
      </c>
      <c r="T309" s="332">
        <f t="shared" si="117"/>
        <v>-59.143530436076986</v>
      </c>
      <c r="U309" s="344">
        <v>21.5</v>
      </c>
      <c r="V309" s="345">
        <f t="shared" si="99"/>
        <v>8.86</v>
      </c>
      <c r="W309" s="346">
        <f t="shared" si="100"/>
        <v>-12.64</v>
      </c>
      <c r="X309" s="321">
        <v>164.1680597897776</v>
      </c>
      <c r="Y309" s="347">
        <f t="shared" si="101"/>
        <v>-2.5440318860177655E-2</v>
      </c>
      <c r="Z309" s="347">
        <f t="shared" si="102"/>
        <v>6.79972040812971E-2</v>
      </c>
      <c r="AA309" s="347">
        <f t="shared" si="103"/>
        <v>0.16349700913759141</v>
      </c>
      <c r="AB309" s="347">
        <f t="shared" si="104"/>
        <v>0.26130375344904844</v>
      </c>
      <c r="AC309" s="348">
        <f t="shared" si="105"/>
        <v>0.36026210282202364</v>
      </c>
    </row>
  </sheetData>
  <pageMargins left="0.51181102362204722" right="0.51181102362204722" top="0.55118110236220474" bottom="0.55118110236220474" header="0.31496062992125984" footer="0.31496062992125984"/>
  <pageSetup paperSize="9" scale="75" orientation="landscape" r:id="rId1"/>
  <ignoredErrors>
    <ignoredError sqref="H16 F12:G15 X12:X15 U16:AC16 U12:U15" formulaRange="1"/>
    <ignoredError sqref="H12:H15 AC12:AC15 AB12:AB15 AA12:AA15 Z12:Z15 Y12:Y15 V12:W15 P12:T15 P16:T16 I12:O15 N16:O16" formulaRange="1" calculatedColumn="1"/>
    <ignoredError sqref="E12:E16 I16:M16"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Y56"/>
  <sheetViews>
    <sheetView zoomScale="60" zoomScaleNormal="60" workbookViewId="0">
      <selection activeCell="A2" sqref="A2"/>
    </sheetView>
  </sheetViews>
  <sheetFormatPr defaultColWidth="8.625" defaultRowHeight="12.75" x14ac:dyDescent="0.2"/>
  <cols>
    <col min="1" max="1" width="20.875" style="25" customWidth="1"/>
    <col min="2" max="2" width="17.75" style="26" customWidth="1"/>
    <col min="3" max="7" width="17.75" style="27" customWidth="1"/>
    <col min="8" max="8" width="21.625" style="28" customWidth="1"/>
    <col min="9" max="11" width="24.375" style="28" customWidth="1"/>
    <col min="12" max="13" width="24.375" style="24" customWidth="1"/>
    <col min="14" max="14" width="24.375" style="26" customWidth="1"/>
    <col min="15" max="16" width="24.375" style="2" customWidth="1"/>
    <col min="17" max="19" width="8.625" style="2"/>
    <col min="20" max="16384" width="8.625" style="3"/>
  </cols>
  <sheetData>
    <row r="1" spans="1:25" s="15" customFormat="1" ht="23.25" x14ac:dyDescent="0.35">
      <c r="A1" s="224" t="s">
        <v>495</v>
      </c>
      <c r="B1" s="11"/>
      <c r="C1" s="225"/>
      <c r="D1" s="225"/>
      <c r="E1" s="225"/>
      <c r="F1" s="225"/>
      <c r="G1" s="226"/>
      <c r="H1" s="227"/>
      <c r="I1" s="19"/>
      <c r="J1" s="19"/>
      <c r="K1" s="19"/>
      <c r="L1" s="17"/>
      <c r="M1" s="17"/>
      <c r="N1" s="11"/>
    </row>
    <row r="2" spans="1:25" s="200" customFormat="1" ht="15.75" x14ac:dyDescent="0.25">
      <c r="A2" s="373"/>
      <c r="B2" s="53"/>
      <c r="C2" s="231"/>
      <c r="D2" s="231"/>
      <c r="E2" s="231"/>
      <c r="F2" s="231"/>
      <c r="G2" s="231"/>
      <c r="H2" s="232"/>
      <c r="I2" s="232"/>
      <c r="J2" s="232"/>
      <c r="K2" s="232"/>
      <c r="L2" s="202"/>
      <c r="M2" s="202"/>
      <c r="N2" s="53"/>
    </row>
    <row r="3" spans="1:25" s="238" customFormat="1" ht="15.75" x14ac:dyDescent="0.25">
      <c r="A3" s="233"/>
      <c r="B3" s="234"/>
      <c r="C3" s="257" t="s">
        <v>496</v>
      </c>
      <c r="D3" s="235"/>
      <c r="E3" s="235"/>
      <c r="F3" s="235"/>
      <c r="G3" s="235"/>
      <c r="H3" s="236"/>
      <c r="I3" s="258" t="s">
        <v>484</v>
      </c>
      <c r="J3" s="236"/>
      <c r="K3" s="236"/>
      <c r="L3" s="236"/>
      <c r="M3" s="235"/>
      <c r="N3" s="237"/>
      <c r="O3" s="233"/>
      <c r="P3" s="233"/>
    </row>
    <row r="4" spans="1:25" s="238" customFormat="1" ht="63" x14ac:dyDescent="0.2">
      <c r="A4" s="239" t="s">
        <v>500</v>
      </c>
      <c r="B4" s="239" t="s">
        <v>494</v>
      </c>
      <c r="C4" s="239" t="s">
        <v>461</v>
      </c>
      <c r="D4" s="239" t="s">
        <v>462</v>
      </c>
      <c r="E4" s="239" t="s">
        <v>463</v>
      </c>
      <c r="F4" s="239" t="s">
        <v>464</v>
      </c>
      <c r="G4" s="239" t="s">
        <v>465</v>
      </c>
      <c r="H4" s="239" t="s">
        <v>474</v>
      </c>
      <c r="I4" s="239" t="s">
        <v>497</v>
      </c>
      <c r="J4" s="239" t="s">
        <v>498</v>
      </c>
      <c r="K4" s="239" t="s">
        <v>499</v>
      </c>
      <c r="L4" s="239" t="s">
        <v>480</v>
      </c>
      <c r="M4" s="239" t="s">
        <v>479</v>
      </c>
      <c r="N4" s="239" t="s">
        <v>481</v>
      </c>
      <c r="O4" s="239" t="s">
        <v>482</v>
      </c>
      <c r="P4" s="239" t="s">
        <v>483</v>
      </c>
      <c r="Q4" s="219"/>
      <c r="W4" s="219"/>
      <c r="X4" s="219"/>
      <c r="Y4" s="219"/>
    </row>
    <row r="5" spans="1:25" s="238" customFormat="1" ht="15.75" x14ac:dyDescent="0.25">
      <c r="A5" s="240" t="s">
        <v>20</v>
      </c>
      <c r="B5" s="255">
        <v>103.91980912483173</v>
      </c>
      <c r="C5" s="242">
        <v>4.1764877877086946</v>
      </c>
      <c r="D5" s="242">
        <v>4.1764877877086812</v>
      </c>
      <c r="E5" s="242">
        <v>4.1764877877086812</v>
      </c>
      <c r="F5" s="241">
        <v>4.176487787708683</v>
      </c>
      <c r="G5" s="255">
        <v>4.1764877877086883</v>
      </c>
      <c r="H5" s="255">
        <v>108.09629691254047</v>
      </c>
      <c r="I5" s="240">
        <v>20.021190779650365</v>
      </c>
      <c r="J5" s="240">
        <v>7.6328358098835034</v>
      </c>
      <c r="K5" s="243">
        <v>193.15925958214817</v>
      </c>
      <c r="L5" s="240">
        <f>-C5/$K5</f>
        <v>-2.1621991080021136E-2</v>
      </c>
      <c r="M5" s="240">
        <f>-D5/$K5</f>
        <v>-2.1621991080021066E-2</v>
      </c>
      <c r="N5" s="240">
        <f>-E5/$K5</f>
        <v>-2.1621991080021066E-2</v>
      </c>
      <c r="O5" s="240">
        <f>-F5/$K5</f>
        <v>-2.1621991080021073E-2</v>
      </c>
      <c r="P5" s="256">
        <f>-G5/$K5</f>
        <v>-2.1621991080021101E-2</v>
      </c>
    </row>
    <row r="6" spans="1:25" s="238" customFormat="1" ht="15.75" x14ac:dyDescent="0.25">
      <c r="A6" s="244" t="s">
        <v>314</v>
      </c>
      <c r="B6" s="245">
        <f t="shared" ref="B6:L6" si="0">MAX(B8:B29)</f>
        <v>355.07136369161691</v>
      </c>
      <c r="C6" s="245">
        <f t="shared" si="0"/>
        <v>4.1764877877086652</v>
      </c>
      <c r="D6" s="245">
        <f t="shared" si="0"/>
        <v>18.837030934843881</v>
      </c>
      <c r="E6" s="245">
        <f t="shared" si="0"/>
        <v>33.159013228450092</v>
      </c>
      <c r="F6" s="245">
        <f t="shared" si="0"/>
        <v>47.102269780483311</v>
      </c>
      <c r="G6" s="245">
        <f t="shared" si="0"/>
        <v>60.856469563922992</v>
      </c>
      <c r="H6" s="245">
        <f t="shared" si="0"/>
        <v>305.35516715995465</v>
      </c>
      <c r="I6" s="246">
        <f t="shared" si="0"/>
        <v>21.790226791252408</v>
      </c>
      <c r="J6" s="245">
        <f t="shared" si="0"/>
        <v>9.5367709729255452</v>
      </c>
      <c r="K6" s="247">
        <f t="shared" si="0"/>
        <v>250.99403989605113</v>
      </c>
      <c r="L6" s="246">
        <f t="shared" si="0"/>
        <v>-1.663978869553373E-2</v>
      </c>
      <c r="M6" s="246">
        <f t="shared" ref="M6:P6" si="1">MAX(M8:M29)</f>
        <v>5.2682294711243985E-2</v>
      </c>
      <c r="N6" s="246">
        <f t="shared" si="1"/>
        <v>0.1277646631826683</v>
      </c>
      <c r="O6" s="246">
        <f t="shared" si="1"/>
        <v>0.20647343667621013</v>
      </c>
      <c r="P6" s="246">
        <f t="shared" si="1"/>
        <v>0.28626164713750391</v>
      </c>
    </row>
    <row r="7" spans="1:25" s="238" customFormat="1" ht="15.75" x14ac:dyDescent="0.25">
      <c r="A7" s="244" t="s">
        <v>315</v>
      </c>
      <c r="B7" s="245">
        <f t="shared" ref="B7:L7" si="2">MIN(B8:B29)</f>
        <v>-150.13824692626955</v>
      </c>
      <c r="C7" s="245">
        <f t="shared" si="2"/>
        <v>4.1764877877086413</v>
      </c>
      <c r="D7" s="245">
        <f t="shared" si="2"/>
        <v>-9.2269810074624559</v>
      </c>
      <c r="E7" s="245">
        <f t="shared" si="2"/>
        <v>-22.391498704007372</v>
      </c>
      <c r="F7" s="245">
        <f t="shared" si="2"/>
        <v>-36.162556874165197</v>
      </c>
      <c r="G7" s="245">
        <f t="shared" si="2"/>
        <v>-50.136972882066367</v>
      </c>
      <c r="H7" s="245">
        <f t="shared" si="2"/>
        <v>-114.2964263144228</v>
      </c>
      <c r="I7" s="246">
        <f t="shared" si="2"/>
        <v>18</v>
      </c>
      <c r="J7" s="245">
        <f t="shared" si="2"/>
        <v>5.4688671559929558</v>
      </c>
      <c r="K7" s="247">
        <f t="shared" si="2"/>
        <v>149.63519597183205</v>
      </c>
      <c r="L7" s="246">
        <f t="shared" si="2"/>
        <v>-2.7911132541937875E-2</v>
      </c>
      <c r="M7" s="246">
        <f t="shared" ref="M7:P7" si="3">MIN(M8:M29)</f>
        <v>-0.10323730519718625</v>
      </c>
      <c r="N7" s="246">
        <f t="shared" si="3"/>
        <v>-0.17860150311172862</v>
      </c>
      <c r="O7" s="246">
        <f t="shared" si="3"/>
        <v>-0.25562372618871476</v>
      </c>
      <c r="P7" s="246">
        <f t="shared" si="3"/>
        <v>-0.28596042241108599</v>
      </c>
    </row>
    <row r="8" spans="1:25" s="238" customFormat="1" ht="15.75" x14ac:dyDescent="0.25">
      <c r="A8" s="221" t="s">
        <v>47</v>
      </c>
      <c r="B8" s="245">
        <v>215.82043615271473</v>
      </c>
      <c r="C8" s="223">
        <v>4.1764877877086501</v>
      </c>
      <c r="D8" s="223">
        <v>18.837030934843881</v>
      </c>
      <c r="E8" s="223">
        <v>33.159013228450092</v>
      </c>
      <c r="F8" s="220">
        <v>47.102269780483311</v>
      </c>
      <c r="G8" s="245">
        <v>60.856469563922992</v>
      </c>
      <c r="H8" s="245">
        <v>276.67690571663775</v>
      </c>
      <c r="I8" s="221">
        <v>18</v>
      </c>
      <c r="J8" s="221">
        <v>5.4688671559929558</v>
      </c>
      <c r="K8" s="248">
        <v>249.83063840038179</v>
      </c>
      <c r="L8" s="221">
        <f>-C8/$K8</f>
        <v>-1.6717276209394932E-2</v>
      </c>
      <c r="M8" s="221">
        <f t="shared" ref="M8:P23" si="4">-D8/$K8</f>
        <v>-7.5399202657663686E-2</v>
      </c>
      <c r="N8" s="221">
        <f t="shared" si="4"/>
        <v>-0.13272596764256364</v>
      </c>
      <c r="O8" s="221">
        <f t="shared" si="4"/>
        <v>-0.18853680269990189</v>
      </c>
      <c r="P8" s="246">
        <f t="shared" si="4"/>
        <v>-0.24359089803226469</v>
      </c>
    </row>
    <row r="9" spans="1:25" s="238" customFormat="1" ht="15.75" x14ac:dyDescent="0.25">
      <c r="A9" s="221" t="s">
        <v>333</v>
      </c>
      <c r="B9" s="245">
        <v>-30.725705705779834</v>
      </c>
      <c r="C9" s="223">
        <v>4.1764877877086501</v>
      </c>
      <c r="D9" s="223">
        <v>7.4158679917183594</v>
      </c>
      <c r="E9" s="223">
        <v>6.7378502853245497</v>
      </c>
      <c r="F9" s="220">
        <v>5.681106837357774</v>
      </c>
      <c r="G9" s="245">
        <v>4.4353066207974701</v>
      </c>
      <c r="H9" s="245">
        <v>-26.290399084982361</v>
      </c>
      <c r="I9" s="221">
        <v>19.034209194786488</v>
      </c>
      <c r="J9" s="221">
        <v>6.6025082860027062</v>
      </c>
      <c r="K9" s="248">
        <v>210.89070188743199</v>
      </c>
      <c r="L9" s="221">
        <f t="shared" ref="L9:L29" si="5">-C9/$K9</f>
        <v>-1.9804039487421078E-2</v>
      </c>
      <c r="M9" s="221">
        <f t="shared" si="4"/>
        <v>-3.5164509034052903E-2</v>
      </c>
      <c r="N9" s="221">
        <f t="shared" si="4"/>
        <v>-3.1949489593529071E-2</v>
      </c>
      <c r="O9" s="221">
        <f t="shared" si="4"/>
        <v>-2.693863117962499E-2</v>
      </c>
      <c r="P9" s="246">
        <f t="shared" si="4"/>
        <v>-2.1031304752188278E-2</v>
      </c>
    </row>
    <row r="10" spans="1:25" s="238" customFormat="1" ht="15.75" x14ac:dyDescent="0.25">
      <c r="A10" s="221" t="s">
        <v>334</v>
      </c>
      <c r="B10" s="245">
        <v>183.81315112104784</v>
      </c>
      <c r="C10" s="223">
        <v>4.1764877877086537</v>
      </c>
      <c r="D10" s="223">
        <v>-7.3985846197723637</v>
      </c>
      <c r="E10" s="223">
        <v>-19.350898604641099</v>
      </c>
      <c r="F10" s="220">
        <v>-31.634016201258568</v>
      </c>
      <c r="G10" s="245">
        <v>-44.650884374832891</v>
      </c>
      <c r="H10" s="245">
        <v>139.16226674621493</v>
      </c>
      <c r="I10" s="221">
        <v>18.751427478423423</v>
      </c>
      <c r="J10" s="221">
        <v>6.2113102168331853</v>
      </c>
      <c r="K10" s="248">
        <v>250.99403989605113</v>
      </c>
      <c r="L10" s="221">
        <f t="shared" si="5"/>
        <v>-1.663978869553373E-2</v>
      </c>
      <c r="M10" s="221">
        <f t="shared" si="4"/>
        <v>2.9477132695407741E-2</v>
      </c>
      <c r="N10" s="221">
        <f t="shared" si="4"/>
        <v>7.7097044267087966E-2</v>
      </c>
      <c r="O10" s="221">
        <f t="shared" si="4"/>
        <v>0.12603492981092204</v>
      </c>
      <c r="P10" s="246">
        <f t="shared" si="4"/>
        <v>0.17789619384318847</v>
      </c>
    </row>
    <row r="11" spans="1:25" s="238" customFormat="1" ht="15.75" x14ac:dyDescent="0.25">
      <c r="A11" s="221" t="s">
        <v>335</v>
      </c>
      <c r="B11" s="245">
        <v>355.07136369161691</v>
      </c>
      <c r="C11" s="223">
        <v>4.1764877877086439</v>
      </c>
      <c r="D11" s="223">
        <v>-9.0843521936107194</v>
      </c>
      <c r="E11" s="223">
        <v>-22.391498704007372</v>
      </c>
      <c r="F11" s="220">
        <v>-35.925410869216854</v>
      </c>
      <c r="G11" s="245">
        <v>-49.716196531662284</v>
      </c>
      <c r="H11" s="245">
        <v>305.35516715995465</v>
      </c>
      <c r="I11" s="221">
        <v>19.848042964532862</v>
      </c>
      <c r="J11" s="221">
        <v>7.4181931091043527</v>
      </c>
      <c r="K11" s="248">
        <v>208.36365302798063</v>
      </c>
      <c r="L11" s="221">
        <f t="shared" si="5"/>
        <v>-2.0044224254159117E-2</v>
      </c>
      <c r="M11" s="221">
        <f t="shared" si="4"/>
        <v>4.3598545435325056E-2</v>
      </c>
      <c r="N11" s="221">
        <f t="shared" si="4"/>
        <v>0.10746355412093142</v>
      </c>
      <c r="O11" s="221">
        <f t="shared" si="4"/>
        <v>0.17241687956196719</v>
      </c>
      <c r="P11" s="246">
        <f t="shared" si="4"/>
        <v>0.23860301837281583</v>
      </c>
    </row>
    <row r="12" spans="1:25" s="238" customFormat="1" ht="15.75" x14ac:dyDescent="0.25">
      <c r="A12" s="221" t="s">
        <v>336</v>
      </c>
      <c r="B12" s="245">
        <v>121.81666904914643</v>
      </c>
      <c r="C12" s="223">
        <v>4.1764877877086555</v>
      </c>
      <c r="D12" s="223">
        <v>-1.0472105566996932</v>
      </c>
      <c r="E12" s="223">
        <v>-4.0283367862472197</v>
      </c>
      <c r="F12" s="220">
        <v>-6.4531626864494038</v>
      </c>
      <c r="G12" s="245">
        <v>-6.1349986226705777</v>
      </c>
      <c r="H12" s="245">
        <v>115.68167042647585</v>
      </c>
      <c r="I12" s="221">
        <v>20.105927586984912</v>
      </c>
      <c r="J12" s="221">
        <v>7.6465095405659325</v>
      </c>
      <c r="K12" s="248">
        <v>218.30528091253478</v>
      </c>
      <c r="L12" s="221">
        <f t="shared" si="5"/>
        <v>-1.9131409786563927E-2</v>
      </c>
      <c r="M12" s="221">
        <f t="shared" si="4"/>
        <v>4.797000568755201E-3</v>
      </c>
      <c r="N12" s="221">
        <f t="shared" si="4"/>
        <v>1.8452768386584266E-2</v>
      </c>
      <c r="O12" s="221">
        <f t="shared" si="4"/>
        <v>2.9560268352073898E-2</v>
      </c>
      <c r="P12" s="246">
        <f t="shared" si="4"/>
        <v>2.8102841108679357E-2</v>
      </c>
    </row>
    <row r="13" spans="1:25" s="238" customFormat="1" ht="15.75" x14ac:dyDescent="0.25">
      <c r="A13" s="221" t="s">
        <v>316</v>
      </c>
      <c r="B13" s="245">
        <v>74.966657080552821</v>
      </c>
      <c r="C13" s="223">
        <v>4.1764877877086475</v>
      </c>
      <c r="D13" s="223">
        <v>-3.7232705309624259</v>
      </c>
      <c r="E13" s="223">
        <v>-6.6992454816209843</v>
      </c>
      <c r="F13" s="220">
        <v>-8.3542760745953331</v>
      </c>
      <c r="G13" s="245">
        <v>-10.16713756829766</v>
      </c>
      <c r="H13" s="245">
        <v>64.799519512255159</v>
      </c>
      <c r="I13" s="221">
        <v>20.037334793644913</v>
      </c>
      <c r="J13" s="221">
        <v>7.7009270737485824</v>
      </c>
      <c r="K13" s="248">
        <v>183.61650710551035</v>
      </c>
      <c r="L13" s="221">
        <f t="shared" si="5"/>
        <v>-2.2745709814143995E-2</v>
      </c>
      <c r="M13" s="221">
        <f t="shared" si="4"/>
        <v>2.0277428155318016E-2</v>
      </c>
      <c r="N13" s="221">
        <f t="shared" si="4"/>
        <v>3.64849848590761E-2</v>
      </c>
      <c r="O13" s="221">
        <f t="shared" si="4"/>
        <v>4.5498502320353858E-2</v>
      </c>
      <c r="P13" s="246">
        <f t="shared" si="4"/>
        <v>5.53715879283957E-2</v>
      </c>
    </row>
    <row r="14" spans="1:25" s="238" customFormat="1" ht="15.75" x14ac:dyDescent="0.25">
      <c r="A14" s="221" t="s">
        <v>317</v>
      </c>
      <c r="B14" s="245">
        <v>113.33478890330139</v>
      </c>
      <c r="C14" s="223">
        <v>4.1764877877086493</v>
      </c>
      <c r="D14" s="223">
        <v>5.5931678977435935</v>
      </c>
      <c r="E14" s="223">
        <v>4.4246470217483527</v>
      </c>
      <c r="F14" s="220">
        <v>0.92892477666516549</v>
      </c>
      <c r="G14" s="245">
        <v>-2.2017169397046565</v>
      </c>
      <c r="H14" s="245">
        <v>111.13307196359672</v>
      </c>
      <c r="I14" s="221">
        <v>20.902726861921174</v>
      </c>
      <c r="J14" s="221">
        <v>8.586573434592971</v>
      </c>
      <c r="K14" s="248">
        <v>176.75695594294697</v>
      </c>
      <c r="L14" s="221">
        <f t="shared" si="5"/>
        <v>-2.3628421101892717E-2</v>
      </c>
      <c r="M14" s="221">
        <f t="shared" si="4"/>
        <v>-3.1643268961640963E-2</v>
      </c>
      <c r="N14" s="221">
        <f t="shared" si="4"/>
        <v>-2.5032378489118844E-2</v>
      </c>
      <c r="O14" s="221">
        <f t="shared" si="4"/>
        <v>-5.2553788998550123E-3</v>
      </c>
      <c r="P14" s="246">
        <f t="shared" si="4"/>
        <v>1.2456182716878874E-2</v>
      </c>
    </row>
    <row r="15" spans="1:25" s="238" customFormat="1" ht="15.75" x14ac:dyDescent="0.25">
      <c r="A15" s="221" t="s">
        <v>318</v>
      </c>
      <c r="B15" s="245">
        <v>165.16522002408166</v>
      </c>
      <c r="C15" s="223">
        <v>4.176487787708659</v>
      </c>
      <c r="D15" s="223">
        <v>-8.5804410069736523</v>
      </c>
      <c r="E15" s="223">
        <v>-20.454153549414439</v>
      </c>
      <c r="F15" s="220">
        <v>-30.873417535183666</v>
      </c>
      <c r="G15" s="245">
        <v>-35.17177163718187</v>
      </c>
      <c r="H15" s="245">
        <v>129.99344838689981</v>
      </c>
      <c r="I15" s="221">
        <v>20.934720996550528</v>
      </c>
      <c r="J15" s="221">
        <v>8.5819863880737692</v>
      </c>
      <c r="K15" s="248">
        <v>183.2293164269399</v>
      </c>
      <c r="L15" s="221">
        <f t="shared" si="5"/>
        <v>-2.2793774867211136E-2</v>
      </c>
      <c r="M15" s="221">
        <f t="shared" si="4"/>
        <v>4.6828974611139704E-2</v>
      </c>
      <c r="N15" s="221">
        <f t="shared" si="4"/>
        <v>0.11163144603865967</v>
      </c>
      <c r="O15" s="221">
        <f t="shared" si="4"/>
        <v>0.16849605803934767</v>
      </c>
      <c r="P15" s="246">
        <f t="shared" si="4"/>
        <v>0.19195493561318894</v>
      </c>
    </row>
    <row r="16" spans="1:25" s="238" customFormat="1" ht="15.75" x14ac:dyDescent="0.25">
      <c r="A16" s="221" t="s">
        <v>319</v>
      </c>
      <c r="B16" s="245">
        <v>-1.3729287212195023</v>
      </c>
      <c r="C16" s="223">
        <v>4.1764877877086546</v>
      </c>
      <c r="D16" s="223">
        <v>9.6966623410544539</v>
      </c>
      <c r="E16" s="223">
        <v>14.950880083299273</v>
      </c>
      <c r="F16" s="220">
        <v>19.274949459430562</v>
      </c>
      <c r="G16" s="245">
        <v>22.437673138014745</v>
      </c>
      <c r="H16" s="245">
        <v>21.064744416795246</v>
      </c>
      <c r="I16" s="221">
        <v>20.698617985976085</v>
      </c>
      <c r="J16" s="221">
        <v>8.3448139328561233</v>
      </c>
      <c r="K16" s="248">
        <v>183.77888399813034</v>
      </c>
      <c r="L16" s="221">
        <f t="shared" si="5"/>
        <v>-2.272561295862012E-2</v>
      </c>
      <c r="M16" s="221">
        <f t="shared" si="4"/>
        <v>-5.2762657657411297E-2</v>
      </c>
      <c r="N16" s="221">
        <f t="shared" si="4"/>
        <v>-8.1352545831388193E-2</v>
      </c>
      <c r="O16" s="221">
        <f t="shared" si="4"/>
        <v>-0.10488119766592256</v>
      </c>
      <c r="P16" s="246">
        <f t="shared" si="4"/>
        <v>-0.12209059414161538</v>
      </c>
    </row>
    <row r="17" spans="1:16" s="238" customFormat="1" ht="15.75" x14ac:dyDescent="0.25">
      <c r="A17" s="221" t="s">
        <v>320</v>
      </c>
      <c r="B17" s="245">
        <v>96.958708488848075</v>
      </c>
      <c r="C17" s="223">
        <v>4.1764877877086475</v>
      </c>
      <c r="D17" s="223">
        <v>-9.2269810074624559</v>
      </c>
      <c r="E17" s="223">
        <v>-22.377197634857563</v>
      </c>
      <c r="F17" s="220">
        <v>-36.162556874165197</v>
      </c>
      <c r="G17" s="245">
        <v>-50.136972882066367</v>
      </c>
      <c r="H17" s="245">
        <v>46.821735606781701</v>
      </c>
      <c r="I17" s="221">
        <v>20.819583983472942</v>
      </c>
      <c r="J17" s="221">
        <v>8.4688038789156668</v>
      </c>
      <c r="K17" s="248">
        <v>175.14387059326671</v>
      </c>
      <c r="L17" s="221">
        <f t="shared" si="5"/>
        <v>-2.3846040250004672E-2</v>
      </c>
      <c r="M17" s="221">
        <f t="shared" si="4"/>
        <v>5.2682294711243985E-2</v>
      </c>
      <c r="N17" s="221">
        <f t="shared" si="4"/>
        <v>0.1277646631826683</v>
      </c>
      <c r="O17" s="221">
        <f t="shared" si="4"/>
        <v>0.20647343667621013</v>
      </c>
      <c r="P17" s="246">
        <f t="shared" si="4"/>
        <v>0.28626164713750391</v>
      </c>
    </row>
    <row r="18" spans="1:16" s="238" customFormat="1" ht="15.75" x14ac:dyDescent="0.25">
      <c r="A18" s="221" t="s">
        <v>321</v>
      </c>
      <c r="B18" s="245">
        <v>189.8853074886058</v>
      </c>
      <c r="C18" s="223">
        <v>4.1764877877086475</v>
      </c>
      <c r="D18" s="223">
        <v>-3.9374890798218698</v>
      </c>
      <c r="E18" s="223">
        <v>-12.135683431671806</v>
      </c>
      <c r="F18" s="220">
        <v>-20.649328629688263</v>
      </c>
      <c r="G18" s="245">
        <v>-29.130897708494583</v>
      </c>
      <c r="H18" s="245">
        <v>160.75440978011122</v>
      </c>
      <c r="I18" s="221">
        <v>21.451460930286924</v>
      </c>
      <c r="J18" s="221">
        <v>9.0554199117993761</v>
      </c>
      <c r="K18" s="248">
        <v>185.19112003282197</v>
      </c>
      <c r="L18" s="221">
        <f t="shared" si="5"/>
        <v>-2.2552311293157233E-2</v>
      </c>
      <c r="M18" s="221">
        <f t="shared" si="4"/>
        <v>2.1261759630397056E-2</v>
      </c>
      <c r="N18" s="221">
        <f t="shared" si="4"/>
        <v>6.5530590395052213E-2</v>
      </c>
      <c r="O18" s="221">
        <f t="shared" si="4"/>
        <v>0.11150280113878312</v>
      </c>
      <c r="P18" s="246">
        <f t="shared" si="4"/>
        <v>0.15730180638969962</v>
      </c>
    </row>
    <row r="19" spans="1:16" s="238" customFormat="1" ht="15.75" x14ac:dyDescent="0.25">
      <c r="A19" s="221" t="s">
        <v>322</v>
      </c>
      <c r="B19" s="245">
        <v>131.60394311937856</v>
      </c>
      <c r="C19" s="223">
        <v>4.176487787708659</v>
      </c>
      <c r="D19" s="223">
        <v>-8.4846455434366508</v>
      </c>
      <c r="E19" s="223">
        <v>-21.8381070298196</v>
      </c>
      <c r="F19" s="220">
        <v>-35.203179531635691</v>
      </c>
      <c r="G19" s="245">
        <v>-40.911114803092516</v>
      </c>
      <c r="H19" s="245">
        <v>90.692828316286025</v>
      </c>
      <c r="I19" s="221">
        <v>20.814850802945603</v>
      </c>
      <c r="J19" s="221">
        <v>8.4337938085473994</v>
      </c>
      <c r="K19" s="248">
        <v>177.44181423474336</v>
      </c>
      <c r="L19" s="221">
        <f t="shared" si="5"/>
        <v>-2.3537224333061945E-2</v>
      </c>
      <c r="M19" s="221">
        <f t="shared" si="4"/>
        <v>4.7816494550782976E-2</v>
      </c>
      <c r="N19" s="221">
        <f t="shared" si="4"/>
        <v>0.12307193275723208</v>
      </c>
      <c r="O19" s="221">
        <f t="shared" si="4"/>
        <v>0.19839280658539873</v>
      </c>
      <c r="P19" s="246">
        <f t="shared" si="4"/>
        <v>0.23056073327209062</v>
      </c>
    </row>
    <row r="20" spans="1:16" s="238" customFormat="1" ht="15.75" x14ac:dyDescent="0.25">
      <c r="A20" s="221" t="s">
        <v>323</v>
      </c>
      <c r="B20" s="245">
        <v>63.662296025483712</v>
      </c>
      <c r="C20" s="223">
        <v>4.1764877877086546</v>
      </c>
      <c r="D20" s="223">
        <v>9.1598513868312335</v>
      </c>
      <c r="E20" s="223">
        <v>13.973148066312575</v>
      </c>
      <c r="F20" s="220">
        <v>19.286197001703041</v>
      </c>
      <c r="G20" s="245">
        <v>24.434234104851559</v>
      </c>
      <c r="H20" s="245">
        <v>88.096530130335267</v>
      </c>
      <c r="I20" s="221">
        <v>21.790226791252408</v>
      </c>
      <c r="J20" s="221">
        <v>9.5367709729255452</v>
      </c>
      <c r="K20" s="248">
        <v>160.40449286295865</v>
      </c>
      <c r="L20" s="221">
        <f t="shared" si="5"/>
        <v>-2.6037224476479166E-2</v>
      </c>
      <c r="M20" s="221">
        <f t="shared" si="4"/>
        <v>-5.7104705880382911E-2</v>
      </c>
      <c r="N20" s="221">
        <f t="shared" si="4"/>
        <v>-8.7111949403128719E-2</v>
      </c>
      <c r="O20" s="221">
        <f t="shared" si="4"/>
        <v>-0.12023476810079239</v>
      </c>
      <c r="P20" s="246">
        <f t="shared" si="4"/>
        <v>-0.15232886354203876</v>
      </c>
    </row>
    <row r="21" spans="1:16" s="238" customFormat="1" ht="15.75" x14ac:dyDescent="0.25">
      <c r="A21" s="221" t="s">
        <v>324</v>
      </c>
      <c r="B21" s="245">
        <v>-35.12248512682244</v>
      </c>
      <c r="C21" s="223">
        <v>4.176487787708651</v>
      </c>
      <c r="D21" s="223">
        <v>10.337000725188895</v>
      </c>
      <c r="E21" s="223">
        <v>16.400417379625491</v>
      </c>
      <c r="F21" s="220">
        <v>22.475656660174671</v>
      </c>
      <c r="G21" s="245">
        <v>27.80429772289374</v>
      </c>
      <c r="H21" s="245">
        <v>-7.3181874039287056</v>
      </c>
      <c r="I21" s="221">
        <v>21.024518894894179</v>
      </c>
      <c r="J21" s="221">
        <v>8.7399557817659748</v>
      </c>
      <c r="K21" s="248">
        <v>167.70978312609722</v>
      </c>
      <c r="L21" s="221">
        <f t="shared" si="5"/>
        <v>-2.4903065938427955E-2</v>
      </c>
      <c r="M21" s="221">
        <f t="shared" si="4"/>
        <v>-6.1636241681958033E-2</v>
      </c>
      <c r="N21" s="221">
        <f t="shared" si="4"/>
        <v>-9.7790463227147489E-2</v>
      </c>
      <c r="O21" s="221">
        <f t="shared" si="4"/>
        <v>-0.13401517932484433</v>
      </c>
      <c r="P21" s="246">
        <f t="shared" si="4"/>
        <v>-0.16578816813559596</v>
      </c>
    </row>
    <row r="22" spans="1:16" s="238" customFormat="1" ht="15.75" x14ac:dyDescent="0.25">
      <c r="A22" s="221" t="s">
        <v>325</v>
      </c>
      <c r="B22" s="245">
        <v>159.92151679701007</v>
      </c>
      <c r="C22" s="223">
        <v>4.1764877877086528</v>
      </c>
      <c r="D22" s="223">
        <v>-6.3440595828982662</v>
      </c>
      <c r="E22" s="223">
        <v>-17.549639825220702</v>
      </c>
      <c r="F22" s="220">
        <v>-29.986242717894868</v>
      </c>
      <c r="G22" s="245">
        <v>-41.565759463436379</v>
      </c>
      <c r="H22" s="245">
        <v>118.35575733357369</v>
      </c>
      <c r="I22" s="221">
        <v>20.754756643055678</v>
      </c>
      <c r="J22" s="221">
        <v>8.5306804080650167</v>
      </c>
      <c r="K22" s="248">
        <v>149.63519597183205</v>
      </c>
      <c r="L22" s="221">
        <f t="shared" si="5"/>
        <v>-2.7911132541937875E-2</v>
      </c>
      <c r="M22" s="221">
        <f t="shared" si="4"/>
        <v>4.2396840808044241E-2</v>
      </c>
      <c r="N22" s="221">
        <f t="shared" si="4"/>
        <v>0.11728283383626081</v>
      </c>
      <c r="O22" s="221">
        <f t="shared" si="4"/>
        <v>0.20039565239410387</v>
      </c>
      <c r="P22" s="246">
        <f t="shared" si="4"/>
        <v>0.27778063304879752</v>
      </c>
    </row>
    <row r="23" spans="1:16" s="238" customFormat="1" ht="15.75" x14ac:dyDescent="0.25">
      <c r="A23" s="221" t="s">
        <v>326</v>
      </c>
      <c r="B23" s="245">
        <v>-7.5927655757454655</v>
      </c>
      <c r="C23" s="223">
        <v>4.1764877877086493</v>
      </c>
      <c r="D23" s="223">
        <v>-7.9710797659315986</v>
      </c>
      <c r="E23" s="223">
        <v>-20.160126430143528</v>
      </c>
      <c r="F23" s="220">
        <v>-24.491573950123417</v>
      </c>
      <c r="G23" s="245">
        <v>-29.012078238696841</v>
      </c>
      <c r="H23" s="245">
        <v>-36.604843814442297</v>
      </c>
      <c r="I23" s="221">
        <v>20.551425417293011</v>
      </c>
      <c r="J23" s="221">
        <v>8.2426369336297025</v>
      </c>
      <c r="K23" s="248">
        <v>165.89526831884828</v>
      </c>
      <c r="L23" s="221">
        <f t="shared" si="5"/>
        <v>-2.5175448522627545E-2</v>
      </c>
      <c r="M23" s="221">
        <f t="shared" si="4"/>
        <v>4.8048867497602767E-2</v>
      </c>
      <c r="N23" s="221">
        <f t="shared" si="4"/>
        <v>0.12152321542647052</v>
      </c>
      <c r="O23" s="221">
        <f t="shared" si="4"/>
        <v>0.14763274563715084</v>
      </c>
      <c r="P23" s="246">
        <f t="shared" si="4"/>
        <v>0.1748818910430649</v>
      </c>
    </row>
    <row r="24" spans="1:16" s="238" customFormat="1" ht="15.75" x14ac:dyDescent="0.25">
      <c r="A24" s="221" t="s">
        <v>327</v>
      </c>
      <c r="B24" s="245">
        <v>273.33972589124318</v>
      </c>
      <c r="C24" s="223">
        <v>4.1764877877086466</v>
      </c>
      <c r="D24" s="223">
        <v>10.719473281152229</v>
      </c>
      <c r="E24" s="223">
        <v>15.706484534219818</v>
      </c>
      <c r="F24" s="220">
        <v>14.623328972173553</v>
      </c>
      <c r="G24" s="245">
        <v>13.40221722293634</v>
      </c>
      <c r="H24" s="245">
        <v>286.74194311417949</v>
      </c>
      <c r="I24" s="221">
        <v>21.362316101599713</v>
      </c>
      <c r="J24" s="221">
        <v>9.1873044776550028</v>
      </c>
      <c r="K24" s="248">
        <v>155.58005770099561</v>
      </c>
      <c r="L24" s="221">
        <f t="shared" si="5"/>
        <v>-2.6844621665684854E-2</v>
      </c>
      <c r="M24" s="221">
        <f t="shared" ref="M24:M29" si="6">-D24/$K24</f>
        <v>-6.8900046956876987E-2</v>
      </c>
      <c r="N24" s="221">
        <f t="shared" ref="N24:N29" si="7">-E24/$K24</f>
        <v>-0.10095435601653789</v>
      </c>
      <c r="O24" s="221">
        <f t="shared" ref="O24:O29" si="8">-F24/$K24</f>
        <v>-9.3992309735979565E-2</v>
      </c>
      <c r="P24" s="246">
        <f t="shared" ref="P24:P28" si="9">-G24/$K24</f>
        <v>-8.6143541922922007E-2</v>
      </c>
    </row>
    <row r="25" spans="1:16" s="238" customFormat="1" ht="15.75" x14ac:dyDescent="0.25">
      <c r="A25" s="221" t="s">
        <v>328</v>
      </c>
      <c r="B25" s="245">
        <v>212.10613574919793</v>
      </c>
      <c r="C25" s="223">
        <v>4.1764877877086413</v>
      </c>
      <c r="D25" s="223">
        <v>11.351193468401707</v>
      </c>
      <c r="E25" s="223">
        <v>18.177964696364253</v>
      </c>
      <c r="F25" s="220">
        <v>24.369619494642958</v>
      </c>
      <c r="G25" s="245">
        <v>27.932092787884979</v>
      </c>
      <c r="H25" s="245">
        <v>240.03822853708294</v>
      </c>
      <c r="I25" s="221">
        <v>21.118925122129262</v>
      </c>
      <c r="J25" s="221">
        <v>8.8323508637837449</v>
      </c>
      <c r="K25" s="248">
        <v>174.45744422405349</v>
      </c>
      <c r="L25" s="221">
        <f t="shared" si="5"/>
        <v>-2.3939865715015468E-2</v>
      </c>
      <c r="M25" s="221">
        <f t="shared" si="6"/>
        <v>-6.5065687044133888E-2</v>
      </c>
      <c r="N25" s="221">
        <f t="shared" si="7"/>
        <v>-0.10419712828658961</v>
      </c>
      <c r="O25" s="221">
        <f t="shared" si="8"/>
        <v>-0.13968804600476301</v>
      </c>
      <c r="P25" s="246">
        <f t="shared" si="9"/>
        <v>-0.16010834568923379</v>
      </c>
    </row>
    <row r="26" spans="1:16" s="238" customFormat="1" ht="15.75" x14ac:dyDescent="0.25">
      <c r="A26" s="221" t="s">
        <v>329</v>
      </c>
      <c r="B26" s="245">
        <v>108.63967703919505</v>
      </c>
      <c r="C26" s="223">
        <v>4.1764877877086564</v>
      </c>
      <c r="D26" s="223">
        <v>16.722981396690123</v>
      </c>
      <c r="E26" s="223">
        <v>28.930914152142506</v>
      </c>
      <c r="F26" s="220">
        <v>41.407423502981914</v>
      </c>
      <c r="G26" s="245">
        <v>46.321538663143812</v>
      </c>
      <c r="H26" s="245">
        <v>154.96121570233885</v>
      </c>
      <c r="I26" s="221">
        <v>21.596259638863664</v>
      </c>
      <c r="J26" s="221">
        <v>9.3538516849574904</v>
      </c>
      <c r="K26" s="248">
        <v>161.98583801416302</v>
      </c>
      <c r="L26" s="221">
        <f>-C26/$K26</f>
        <v>-2.5783042757994007E-2</v>
      </c>
      <c r="M26" s="221">
        <f t="shared" si="6"/>
        <v>-0.10323730519718625</v>
      </c>
      <c r="N26" s="221">
        <f t="shared" si="7"/>
        <v>-0.17860150311172862</v>
      </c>
      <c r="O26" s="221">
        <f t="shared" si="8"/>
        <v>-0.25562372618871476</v>
      </c>
      <c r="P26" s="246">
        <f t="shared" si="9"/>
        <v>-0.28596042241108599</v>
      </c>
    </row>
    <row r="27" spans="1:16" s="238" customFormat="1" ht="15.75" x14ac:dyDescent="0.25">
      <c r="A27" s="221" t="s">
        <v>330</v>
      </c>
      <c r="B27" s="245">
        <v>20.448501581281604</v>
      </c>
      <c r="C27" s="223">
        <v>4.1764877877086493</v>
      </c>
      <c r="D27" s="223">
        <v>12.555971335408817</v>
      </c>
      <c r="E27" s="223">
        <v>20.669707691178079</v>
      </c>
      <c r="F27" s="220">
        <v>28.583165059436915</v>
      </c>
      <c r="G27" s="245">
        <v>35.942646338671686</v>
      </c>
      <c r="H27" s="245">
        <v>56.391147919953291</v>
      </c>
      <c r="I27" s="221">
        <v>20.909633220411195</v>
      </c>
      <c r="J27" s="221">
        <v>8.5986285246601923</v>
      </c>
      <c r="K27" s="248">
        <v>168.41838640474788</v>
      </c>
      <c r="L27" s="221">
        <f t="shared" si="5"/>
        <v>-2.4798288814331677E-2</v>
      </c>
      <c r="M27" s="221">
        <f t="shared" si="6"/>
        <v>-7.455226002007849E-2</v>
      </c>
      <c r="N27" s="221">
        <f t="shared" si="7"/>
        <v>-0.12272833229445654</v>
      </c>
      <c r="O27" s="221">
        <f t="shared" si="8"/>
        <v>-0.16971522925498786</v>
      </c>
      <c r="P27" s="246">
        <f t="shared" si="9"/>
        <v>-0.21341284111518141</v>
      </c>
    </row>
    <row r="28" spans="1:16" s="238" customFormat="1" ht="15.75" x14ac:dyDescent="0.25">
      <c r="A28" s="221" t="s">
        <v>331</v>
      </c>
      <c r="B28" s="245">
        <v>-150.13824692626955</v>
      </c>
      <c r="C28" s="223">
        <v>4.1764877877086652</v>
      </c>
      <c r="D28" s="223">
        <v>11.868000740704277</v>
      </c>
      <c r="E28" s="223">
        <v>19.270609290171155</v>
      </c>
      <c r="F28" s="220">
        <v>27.582220627469347</v>
      </c>
      <c r="G28" s="245">
        <v>35.841820611846757</v>
      </c>
      <c r="H28" s="245">
        <v>-114.2964263144228</v>
      </c>
      <c r="I28" s="221">
        <v>21.049076550920802</v>
      </c>
      <c r="J28" s="221">
        <v>8.7863666352145824</v>
      </c>
      <c r="K28" s="248">
        <v>160.91934795797872</v>
      </c>
      <c r="L28" s="221">
        <f t="shared" si="5"/>
        <v>-2.5953919405634691E-2</v>
      </c>
      <c r="M28" s="221">
        <f t="shared" si="6"/>
        <v>-7.3751235580468533E-2</v>
      </c>
      <c r="N28" s="221">
        <f t="shared" si="7"/>
        <v>-0.11975321510253285</v>
      </c>
      <c r="O28" s="221">
        <f t="shared" si="8"/>
        <v>-0.17140400441264506</v>
      </c>
      <c r="P28" s="246">
        <f t="shared" si="9"/>
        <v>-0.22273157992913459</v>
      </c>
    </row>
    <row r="29" spans="1:16" s="238" customFormat="1" ht="15.75" x14ac:dyDescent="0.25">
      <c r="A29" s="221" t="s">
        <v>332</v>
      </c>
      <c r="B29" s="245">
        <v>102.35272397330236</v>
      </c>
      <c r="C29" s="223">
        <v>4.1764877877086484</v>
      </c>
      <c r="D29" s="223">
        <v>11.160807574246164</v>
      </c>
      <c r="E29" s="223">
        <v>17.815005327406389</v>
      </c>
      <c r="F29" s="220">
        <v>24.330389918383379</v>
      </c>
      <c r="G29" s="245">
        <v>30.727052970581678</v>
      </c>
      <c r="H29" s="245">
        <v>133.07977694388407</v>
      </c>
      <c r="I29" s="221">
        <v>21.179696262743715</v>
      </c>
      <c r="J29" s="221">
        <v>8.8611766664491807</v>
      </c>
      <c r="K29" s="248">
        <v>171.16214474504156</v>
      </c>
      <c r="L29" s="221">
        <f t="shared" si="5"/>
        <v>-2.4400768019878637E-2</v>
      </c>
      <c r="M29" s="221">
        <f t="shared" si="6"/>
        <v>-6.5206051202916379E-2</v>
      </c>
      <c r="N29" s="221">
        <f t="shared" si="7"/>
        <v>-0.10408262501000518</v>
      </c>
      <c r="O29" s="221">
        <f t="shared" si="8"/>
        <v>-0.14214819494477157</v>
      </c>
      <c r="P29" s="246">
        <f>-G29/$K29</f>
        <v>-0.17952014457607934</v>
      </c>
    </row>
    <row r="30" spans="1:16" s="238" customFormat="1" ht="15.75" x14ac:dyDescent="0.25">
      <c r="A30" s="221"/>
      <c r="B30" s="220"/>
      <c r="C30" s="223"/>
      <c r="D30" s="223"/>
      <c r="E30" s="223"/>
      <c r="F30" s="221"/>
      <c r="G30" s="221"/>
      <c r="H30" s="221"/>
      <c r="I30" s="221"/>
      <c r="J30" s="220"/>
      <c r="K30" s="222"/>
      <c r="L30" s="221"/>
      <c r="N30" s="249"/>
    </row>
    <row r="31" spans="1:16" s="238" customFormat="1" ht="15.75" x14ac:dyDescent="0.25">
      <c r="A31" s="244" t="s">
        <v>314</v>
      </c>
      <c r="B31" s="245">
        <f t="shared" ref="B31:F31" si="10">MAX(B33:B39)</f>
        <v>158.20819403104599</v>
      </c>
      <c r="C31" s="245">
        <f t="shared" si="10"/>
        <v>4.1764877877086528</v>
      </c>
      <c r="D31" s="245">
        <f t="shared" si="10"/>
        <v>7.6426800086934747</v>
      </c>
      <c r="E31" s="245">
        <f t="shared" si="10"/>
        <v>11.506876819884276</v>
      </c>
      <c r="F31" s="245">
        <f t="shared" si="10"/>
        <v>15.957907326323793</v>
      </c>
      <c r="G31" s="245">
        <f t="shared" ref="G31:I31" si="11">MAX(G33:G39)</f>
        <v>20.116426040999336</v>
      </c>
      <c r="H31" s="245">
        <f t="shared" si="11"/>
        <v>155.94843875371822</v>
      </c>
      <c r="I31" s="246">
        <f t="shared" si="11"/>
        <v>21.421132270149933</v>
      </c>
      <c r="J31" s="246">
        <f>MAX(J33:J39)</f>
        <v>9.2868340934386406</v>
      </c>
      <c r="K31" s="245">
        <f>MAX(K33:K39)</f>
        <v>217.21150134563345</v>
      </c>
      <c r="L31" s="246">
        <f>MAX(L33:L39)</f>
        <v>-1.9227746973963861E-2</v>
      </c>
      <c r="M31" s="246">
        <f t="shared" ref="M31:P31" si="12">MAX(M33:M39)</f>
        <v>2.5637372468004997E-3</v>
      </c>
      <c r="N31" s="246">
        <f t="shared" si="12"/>
        <v>2.4193846082468409E-2</v>
      </c>
      <c r="O31" s="246">
        <f t="shared" si="12"/>
        <v>4.8522372823585576E-2</v>
      </c>
      <c r="P31" s="246">
        <f t="shared" si="12"/>
        <v>8.327512175612263E-2</v>
      </c>
    </row>
    <row r="32" spans="1:16" s="238" customFormat="1" ht="15.75" x14ac:dyDescent="0.25">
      <c r="A32" s="244" t="s">
        <v>315</v>
      </c>
      <c r="B32" s="245">
        <f t="shared" ref="B32:F32" si="13">MIN(B33:B39)</f>
        <v>25.174545191972989</v>
      </c>
      <c r="C32" s="245">
        <f t="shared" si="13"/>
        <v>4.1764877877086457</v>
      </c>
      <c r="D32" s="245">
        <f t="shared" si="13"/>
        <v>-0.49649784580490164</v>
      </c>
      <c r="E32" s="245">
        <f t="shared" si="13"/>
        <v>-4.6854226097748253</v>
      </c>
      <c r="F32" s="245">
        <f t="shared" si="13"/>
        <v>-8.065292681842795</v>
      </c>
      <c r="G32" s="245">
        <f t="shared" ref="G32:I32" si="14">MIN(G33:G39)</f>
        <v>-11.975414518967089</v>
      </c>
      <c r="H32" s="245">
        <f t="shared" si="14"/>
        <v>13.660226998662424</v>
      </c>
      <c r="I32" s="246">
        <f t="shared" si="14"/>
        <v>18.977536798073697</v>
      </c>
      <c r="J32" s="246">
        <f>MIN(J33:J39)</f>
        <v>6.5148804656509292</v>
      </c>
      <c r="K32" s="245">
        <f>MIN(K33:K39)</f>
        <v>138.26840418235739</v>
      </c>
      <c r="L32" s="246">
        <f>MIN(L33:L39)</f>
        <v>-3.0205655532123069E-2</v>
      </c>
      <c r="M32" s="246">
        <f t="shared" ref="M32:P32" si="15">MIN(M33:M39)</f>
        <v>-3.5185429691092708E-2</v>
      </c>
      <c r="N32" s="246">
        <f t="shared" si="15"/>
        <v>-5.2975449037453083E-2</v>
      </c>
      <c r="O32" s="246">
        <f t="shared" si="15"/>
        <v>-7.3467137916104597E-2</v>
      </c>
      <c r="P32" s="246">
        <f t="shared" si="15"/>
        <v>-9.2612158731822755E-2</v>
      </c>
    </row>
    <row r="33" spans="1:19" s="238" customFormat="1" ht="15.75" x14ac:dyDescent="0.25">
      <c r="A33" s="221" t="s">
        <v>337</v>
      </c>
      <c r="B33" s="245">
        <v>74.969356714649408</v>
      </c>
      <c r="C33" s="223">
        <v>4.176487787708651</v>
      </c>
      <c r="D33" s="223">
        <v>7.6426800086934747</v>
      </c>
      <c r="E33" s="223">
        <v>11.506876819884276</v>
      </c>
      <c r="F33" s="220">
        <v>15.957907326323793</v>
      </c>
      <c r="G33" s="245">
        <v>20.116426040999336</v>
      </c>
      <c r="H33" s="245">
        <v>95.085782755648751</v>
      </c>
      <c r="I33" s="221">
        <v>18.977536798073697</v>
      </c>
      <c r="J33" s="221">
        <v>6.5148804656509292</v>
      </c>
      <c r="K33" s="250">
        <v>217.21150134563345</v>
      </c>
      <c r="L33" s="221">
        <f t="shared" ref="L33:P39" si="16">-C33/$K33</f>
        <v>-1.9227746973963861E-2</v>
      </c>
      <c r="M33" s="221">
        <f t="shared" si="16"/>
        <v>-3.5185429691092708E-2</v>
      </c>
      <c r="N33" s="221">
        <f t="shared" si="16"/>
        <v>-5.2975449037453083E-2</v>
      </c>
      <c r="O33" s="221">
        <f t="shared" si="16"/>
        <v>-7.3467137916104597E-2</v>
      </c>
      <c r="P33" s="246">
        <f t="shared" si="16"/>
        <v>-9.2612158731822755E-2</v>
      </c>
    </row>
    <row r="34" spans="1:19" s="238" customFormat="1" ht="15.75" x14ac:dyDescent="0.25">
      <c r="A34" s="221" t="s">
        <v>338</v>
      </c>
      <c r="B34" s="245">
        <v>134.08090457386109</v>
      </c>
      <c r="C34" s="223">
        <v>4.1764877877086501</v>
      </c>
      <c r="D34" s="223">
        <v>3.226777067243439</v>
      </c>
      <c r="E34" s="223">
        <v>1.3935658544335345</v>
      </c>
      <c r="F34" s="220">
        <v>-2.0204561038176467</v>
      </c>
      <c r="G34" s="245">
        <v>-4.2655509092575157</v>
      </c>
      <c r="H34" s="245">
        <v>129.81535366460358</v>
      </c>
      <c r="I34" s="221">
        <v>20.888842565693789</v>
      </c>
      <c r="J34" s="221">
        <v>8.5250138005356977</v>
      </c>
      <c r="K34" s="250">
        <v>185.23452436686841</v>
      </c>
      <c r="L34" s="221">
        <f t="shared" si="16"/>
        <v>-2.2547026813623892E-2</v>
      </c>
      <c r="M34" s="221">
        <f t="shared" si="16"/>
        <v>-1.7419954936978205E-2</v>
      </c>
      <c r="N34" s="221">
        <f t="shared" si="16"/>
        <v>-7.5232511822336708E-3</v>
      </c>
      <c r="O34" s="221">
        <f t="shared" si="16"/>
        <v>1.0907556842999789E-2</v>
      </c>
      <c r="P34" s="246">
        <f t="shared" si="16"/>
        <v>2.3027839566285867E-2</v>
      </c>
    </row>
    <row r="35" spans="1:19" s="238" customFormat="1" ht="15.75" x14ac:dyDescent="0.25">
      <c r="A35" s="221" t="s">
        <v>339</v>
      </c>
      <c r="B35" s="245">
        <v>88.243893488238356</v>
      </c>
      <c r="C35" s="223">
        <v>4.1764877877086528</v>
      </c>
      <c r="D35" s="223">
        <v>-0.49649784580490164</v>
      </c>
      <c r="E35" s="223">
        <v>-4.6854226097748253</v>
      </c>
      <c r="F35" s="220">
        <v>-8.065292681842795</v>
      </c>
      <c r="G35" s="245">
        <v>-11.975414518967089</v>
      </c>
      <c r="H35" s="245">
        <v>76.268478969271257</v>
      </c>
      <c r="I35" s="221">
        <v>20.615257798157867</v>
      </c>
      <c r="J35" s="221">
        <v>8.2190448987547633</v>
      </c>
      <c r="K35" s="250">
        <v>193.66175157946566</v>
      </c>
      <c r="L35" s="221">
        <f t="shared" si="16"/>
        <v>-2.1565888739754093E-2</v>
      </c>
      <c r="M35" s="221">
        <f t="shared" si="16"/>
        <v>2.5637372468004997E-3</v>
      </c>
      <c r="N35" s="221">
        <f t="shared" si="16"/>
        <v>2.4193846082468409E-2</v>
      </c>
      <c r="O35" s="221">
        <f t="shared" si="16"/>
        <v>4.1646285939603025E-2</v>
      </c>
      <c r="P35" s="246">
        <f t="shared" si="16"/>
        <v>6.1836756206623433E-2</v>
      </c>
    </row>
    <row r="36" spans="1:19" s="238" customFormat="1" ht="15.75" x14ac:dyDescent="0.25">
      <c r="A36" s="221" t="s">
        <v>340</v>
      </c>
      <c r="B36" s="245">
        <v>127.07644531152707</v>
      </c>
      <c r="C36" s="223">
        <v>4.176487787708651</v>
      </c>
      <c r="D36" s="223">
        <v>2.3016247211871197</v>
      </c>
      <c r="E36" s="223">
        <v>0.16308572873663874</v>
      </c>
      <c r="F36" s="220">
        <v>-2.4686491292011641</v>
      </c>
      <c r="G36" s="245">
        <v>-4.6184771709856394</v>
      </c>
      <c r="H36" s="245">
        <v>122.45796814054141</v>
      </c>
      <c r="I36" s="221">
        <v>20.912523701857712</v>
      </c>
      <c r="J36" s="221">
        <v>8.6260241606680452</v>
      </c>
      <c r="K36" s="250">
        <v>170.80067718810855</v>
      </c>
      <c r="L36" s="221">
        <f t="shared" si="16"/>
        <v>-2.4452407662932999E-2</v>
      </c>
      <c r="M36" s="221">
        <f t="shared" si="16"/>
        <v>-1.3475501146006949E-2</v>
      </c>
      <c r="N36" s="221">
        <f t="shared" si="16"/>
        <v>-9.548306916665612E-4</v>
      </c>
      <c r="O36" s="221">
        <f t="shared" si="16"/>
        <v>1.4453391929367806E-2</v>
      </c>
      <c r="P36" s="246">
        <f t="shared" si="16"/>
        <v>2.7040157258271021E-2</v>
      </c>
    </row>
    <row r="37" spans="1:19" s="238" customFormat="1" ht="15.75" x14ac:dyDescent="0.25">
      <c r="A37" s="221" t="s">
        <v>341</v>
      </c>
      <c r="B37" s="245">
        <v>158.20819403104599</v>
      </c>
      <c r="C37" s="223">
        <v>4.1764877877086457</v>
      </c>
      <c r="D37" s="223">
        <v>2.9079919906396867</v>
      </c>
      <c r="E37" s="223">
        <v>1.371354295306306</v>
      </c>
      <c r="F37" s="220">
        <v>-0.22619332850914387</v>
      </c>
      <c r="G37" s="245">
        <v>-2.2597552773278058</v>
      </c>
      <c r="H37" s="245">
        <v>155.94843875371822</v>
      </c>
      <c r="I37" s="221">
        <v>21.058100010659391</v>
      </c>
      <c r="J37" s="221">
        <v>8.8018189413273547</v>
      </c>
      <c r="K37" s="250">
        <v>164.12390535874346</v>
      </c>
      <c r="L37" s="221">
        <f t="shared" si="16"/>
        <v>-2.5447163096561969E-2</v>
      </c>
      <c r="M37" s="221">
        <f t="shared" si="16"/>
        <v>-1.7718271962170122E-2</v>
      </c>
      <c r="N37" s="221">
        <f t="shared" si="16"/>
        <v>-8.3556036051469045E-3</v>
      </c>
      <c r="O37" s="221">
        <f t="shared" si="16"/>
        <v>1.3781863648365455E-3</v>
      </c>
      <c r="P37" s="246">
        <f t="shared" si="16"/>
        <v>1.3768593139362685E-2</v>
      </c>
    </row>
    <row r="38" spans="1:19" s="238" customFormat="1" ht="15.75" x14ac:dyDescent="0.25">
      <c r="A38" s="221" t="s">
        <v>342</v>
      </c>
      <c r="B38" s="245">
        <v>129.30707884961808</v>
      </c>
      <c r="C38" s="223">
        <v>4.176487787708651</v>
      </c>
      <c r="D38" s="223">
        <v>0.82188135704618248</v>
      </c>
      <c r="E38" s="223">
        <v>-2.7626140083779402</v>
      </c>
      <c r="F38" s="220">
        <v>-6.2609610089532586</v>
      </c>
      <c r="G38" s="245">
        <v>-10.272730544763625</v>
      </c>
      <c r="H38" s="245">
        <v>119.03434830485445</v>
      </c>
      <c r="I38" s="221">
        <v>21.357820454928316</v>
      </c>
      <c r="J38" s="221">
        <v>9.1854918629705828</v>
      </c>
      <c r="K38" s="250">
        <v>143.12418179375939</v>
      </c>
      <c r="L38" s="221">
        <f t="shared" si="16"/>
        <v>-2.9180867519137548E-2</v>
      </c>
      <c r="M38" s="221">
        <f t="shared" si="16"/>
        <v>-5.7424353225683823E-3</v>
      </c>
      <c r="N38" s="221">
        <f t="shared" si="16"/>
        <v>1.9302216954217011E-2</v>
      </c>
      <c r="O38" s="221">
        <f t="shared" si="16"/>
        <v>4.374495581728631E-2</v>
      </c>
      <c r="P38" s="246">
        <f t="shared" si="16"/>
        <v>7.1774946874921072E-2</v>
      </c>
    </row>
    <row r="39" spans="1:19" s="238" customFormat="1" ht="15.75" x14ac:dyDescent="0.25">
      <c r="A39" s="221" t="s">
        <v>343</v>
      </c>
      <c r="B39" s="245">
        <v>25.174545191972989</v>
      </c>
      <c r="C39" s="223">
        <v>4.1764877877086519</v>
      </c>
      <c r="D39" s="223">
        <v>1.2319033788263487</v>
      </c>
      <c r="E39" s="223">
        <v>-2.085973326196624</v>
      </c>
      <c r="F39" s="220">
        <v>-6.7091110574585642</v>
      </c>
      <c r="G39" s="245">
        <v>-11.514318193310586</v>
      </c>
      <c r="H39" s="245">
        <v>13.660226998662424</v>
      </c>
      <c r="I39" s="221">
        <v>21.421132270149933</v>
      </c>
      <c r="J39" s="221">
        <v>9.2868340934386406</v>
      </c>
      <c r="K39" s="250">
        <v>138.26840418235739</v>
      </c>
      <c r="L39" s="221">
        <f t="shared" si="16"/>
        <v>-3.0205655532123069E-2</v>
      </c>
      <c r="M39" s="221">
        <f t="shared" si="16"/>
        <v>-8.9095074620347409E-3</v>
      </c>
      <c r="N39" s="221">
        <f t="shared" si="16"/>
        <v>1.5086406316265184E-2</v>
      </c>
      <c r="O39" s="221">
        <f t="shared" si="16"/>
        <v>4.8522372823585576E-2</v>
      </c>
      <c r="P39" s="246">
        <f t="shared" si="16"/>
        <v>8.327512175612263E-2</v>
      </c>
    </row>
    <row r="40" spans="1:19" s="238" customFormat="1" ht="15.75" x14ac:dyDescent="0.25">
      <c r="A40" s="251"/>
      <c r="B40" s="218"/>
      <c r="C40" s="252"/>
      <c r="D40" s="252"/>
      <c r="E40" s="252"/>
      <c r="F40" s="252"/>
      <c r="G40" s="252"/>
      <c r="H40" s="218"/>
      <c r="I40" s="218"/>
      <c r="J40" s="218"/>
      <c r="K40" s="218"/>
      <c r="L40" s="218"/>
      <c r="M40" s="253"/>
      <c r="N40" s="254"/>
    </row>
    <row r="41" spans="1:19" s="155" customFormat="1" ht="15.75" x14ac:dyDescent="0.25">
      <c r="A41" s="47"/>
      <c r="B41" s="54"/>
      <c r="C41" s="57"/>
      <c r="D41" s="57"/>
      <c r="E41" s="57"/>
      <c r="F41" s="57"/>
      <c r="G41" s="57"/>
      <c r="H41" s="52"/>
      <c r="I41" s="52"/>
      <c r="J41" s="52"/>
      <c r="K41" s="52"/>
      <c r="L41" s="51"/>
      <c r="M41" s="51"/>
      <c r="N41" s="54"/>
      <c r="O41" s="47"/>
      <c r="P41" s="47"/>
      <c r="Q41" s="47"/>
      <c r="R41" s="47"/>
      <c r="S41" s="47"/>
    </row>
    <row r="42" spans="1:19" x14ac:dyDescent="0.2">
      <c r="A42" s="2"/>
      <c r="B42" s="23"/>
      <c r="C42" s="22"/>
      <c r="D42" s="22"/>
      <c r="E42" s="22"/>
      <c r="F42" s="22"/>
      <c r="G42" s="22"/>
      <c r="H42" s="6"/>
      <c r="I42" s="6"/>
      <c r="J42" s="6"/>
      <c r="K42" s="6"/>
      <c r="L42" s="5"/>
      <c r="M42" s="5"/>
      <c r="N42" s="23"/>
    </row>
    <row r="43" spans="1:19" x14ac:dyDescent="0.2">
      <c r="A43" s="2"/>
      <c r="B43" s="23"/>
      <c r="C43" s="22"/>
      <c r="D43" s="22"/>
      <c r="E43" s="22"/>
      <c r="F43" s="22"/>
      <c r="G43" s="22"/>
      <c r="H43" s="6"/>
      <c r="I43" s="6"/>
      <c r="J43" s="6"/>
      <c r="K43" s="6"/>
      <c r="L43" s="5"/>
      <c r="M43" s="5"/>
      <c r="N43" s="23"/>
    </row>
    <row r="44" spans="1:19" x14ac:dyDescent="0.2">
      <c r="A44" s="2"/>
      <c r="B44" s="23"/>
      <c r="C44" s="22"/>
      <c r="D44" s="22"/>
      <c r="E44" s="22"/>
      <c r="F44" s="22"/>
      <c r="G44" s="22"/>
      <c r="H44" s="6"/>
      <c r="I44" s="6"/>
      <c r="J44" s="6"/>
      <c r="K44" s="6"/>
      <c r="L44" s="5"/>
      <c r="M44" s="5"/>
      <c r="N44" s="23"/>
    </row>
    <row r="45" spans="1:19" x14ac:dyDescent="0.2">
      <c r="A45" s="2"/>
      <c r="B45" s="23"/>
      <c r="C45" s="22"/>
      <c r="D45" s="22"/>
      <c r="E45" s="22"/>
      <c r="F45" s="22"/>
      <c r="G45" s="22"/>
      <c r="H45" s="6"/>
      <c r="I45" s="6"/>
      <c r="J45" s="6"/>
      <c r="K45" s="6"/>
      <c r="L45" s="5"/>
      <c r="M45" s="5"/>
      <c r="N45" s="23"/>
    </row>
    <row r="46" spans="1:19" x14ac:dyDescent="0.2">
      <c r="A46" s="2"/>
      <c r="B46" s="23"/>
      <c r="C46" s="22"/>
      <c r="D46" s="22"/>
      <c r="E46" s="22"/>
      <c r="F46" s="22"/>
      <c r="G46" s="22"/>
      <c r="H46" s="6"/>
      <c r="I46" s="6"/>
      <c r="J46" s="6"/>
      <c r="K46" s="6"/>
      <c r="L46" s="5"/>
      <c r="M46" s="5"/>
      <c r="N46" s="23"/>
    </row>
    <row r="47" spans="1:19" x14ac:dyDescent="0.2">
      <c r="A47" s="2"/>
      <c r="B47" s="23"/>
      <c r="C47" s="22"/>
      <c r="D47" s="22"/>
      <c r="E47" s="22"/>
      <c r="F47" s="22"/>
      <c r="G47" s="22"/>
      <c r="H47" s="6"/>
      <c r="I47" s="6"/>
      <c r="J47" s="6"/>
      <c r="K47" s="6"/>
      <c r="L47" s="5"/>
      <c r="M47" s="5"/>
      <c r="N47" s="23"/>
    </row>
    <row r="48" spans="1:19" x14ac:dyDescent="0.2">
      <c r="A48" s="2"/>
      <c r="B48" s="23"/>
      <c r="C48" s="22"/>
      <c r="D48" s="22"/>
      <c r="E48" s="22"/>
      <c r="F48" s="22"/>
      <c r="G48" s="22"/>
      <c r="H48" s="6"/>
      <c r="I48" s="6"/>
      <c r="J48" s="6"/>
      <c r="K48" s="6"/>
      <c r="L48" s="5"/>
      <c r="M48" s="5"/>
      <c r="N48" s="23"/>
    </row>
    <row r="49" spans="1:14" x14ac:dyDescent="0.2">
      <c r="A49" s="2"/>
      <c r="B49" s="23"/>
      <c r="C49" s="22"/>
      <c r="D49" s="22"/>
      <c r="E49" s="22"/>
      <c r="F49" s="22"/>
      <c r="G49" s="22"/>
      <c r="H49" s="6"/>
      <c r="I49" s="6"/>
      <c r="J49" s="6"/>
      <c r="K49" s="6"/>
      <c r="L49" s="5"/>
      <c r="M49" s="5"/>
      <c r="N49" s="23"/>
    </row>
    <row r="50" spans="1:14" x14ac:dyDescent="0.2">
      <c r="A50" s="2"/>
      <c r="B50" s="23"/>
      <c r="C50" s="22"/>
      <c r="D50" s="22"/>
      <c r="E50" s="22"/>
      <c r="F50" s="22"/>
      <c r="G50" s="22"/>
      <c r="H50" s="6"/>
      <c r="I50" s="6"/>
      <c r="J50" s="6"/>
      <c r="K50" s="6"/>
      <c r="L50" s="5"/>
      <c r="M50" s="5"/>
      <c r="N50" s="23"/>
    </row>
    <row r="51" spans="1:14" x14ac:dyDescent="0.2">
      <c r="A51" s="2"/>
      <c r="B51" s="23"/>
      <c r="C51" s="22"/>
      <c r="D51" s="22"/>
      <c r="E51" s="22"/>
      <c r="F51" s="22"/>
      <c r="G51" s="22"/>
      <c r="H51" s="6"/>
      <c r="I51" s="6"/>
      <c r="J51" s="6"/>
      <c r="K51" s="6"/>
      <c r="L51" s="5"/>
      <c r="M51" s="5"/>
      <c r="N51" s="23"/>
    </row>
    <row r="52" spans="1:14" x14ac:dyDescent="0.2">
      <c r="A52" s="2"/>
      <c r="B52" s="23"/>
      <c r="C52" s="22"/>
      <c r="D52" s="22"/>
      <c r="E52" s="22"/>
      <c r="F52" s="22"/>
      <c r="G52" s="22"/>
      <c r="H52" s="6"/>
      <c r="I52" s="6"/>
      <c r="J52" s="6"/>
      <c r="K52" s="6"/>
      <c r="L52" s="5"/>
      <c r="M52" s="5"/>
      <c r="N52" s="23"/>
    </row>
    <row r="53" spans="1:14" x14ac:dyDescent="0.2">
      <c r="A53" s="2"/>
      <c r="B53" s="23"/>
      <c r="C53" s="22"/>
      <c r="D53" s="22"/>
      <c r="E53" s="22"/>
      <c r="F53" s="22"/>
      <c r="G53" s="22"/>
      <c r="H53" s="6"/>
      <c r="I53" s="6"/>
      <c r="J53" s="6"/>
      <c r="K53" s="6"/>
      <c r="L53" s="5"/>
      <c r="M53" s="5"/>
      <c r="N53" s="23"/>
    </row>
    <row r="54" spans="1:14" x14ac:dyDescent="0.2">
      <c r="A54" s="2"/>
      <c r="B54" s="23"/>
      <c r="C54" s="22"/>
      <c r="D54" s="22"/>
      <c r="E54" s="22"/>
      <c r="F54" s="22"/>
      <c r="G54" s="22"/>
      <c r="H54" s="6"/>
      <c r="I54" s="6"/>
      <c r="J54" s="6"/>
      <c r="K54" s="6"/>
      <c r="L54" s="5"/>
      <c r="M54" s="5"/>
      <c r="N54" s="23"/>
    </row>
    <row r="55" spans="1:14" x14ac:dyDescent="0.2">
      <c r="A55" s="2"/>
      <c r="B55" s="23"/>
      <c r="C55" s="22"/>
      <c r="D55" s="22"/>
      <c r="E55" s="22"/>
      <c r="F55" s="22"/>
      <c r="G55" s="22"/>
      <c r="H55" s="6"/>
      <c r="I55" s="6"/>
      <c r="J55" s="6"/>
      <c r="K55" s="6"/>
      <c r="L55" s="5"/>
      <c r="M55" s="5"/>
      <c r="N55" s="23"/>
    </row>
    <row r="56" spans="1:14" x14ac:dyDescent="0.2">
      <c r="A56" s="2"/>
      <c r="B56" s="23"/>
      <c r="C56" s="22"/>
      <c r="D56" s="22"/>
      <c r="E56" s="22"/>
      <c r="F56" s="22"/>
      <c r="G56" s="22"/>
      <c r="H56" s="6"/>
      <c r="I56" s="6"/>
      <c r="J56" s="6"/>
      <c r="K56" s="6"/>
      <c r="L56" s="5"/>
      <c r="M56" s="5"/>
      <c r="N56" s="23"/>
    </row>
  </sheetData>
  <pageMargins left="0.70866141732283472" right="0.51181102362204722" top="0.55118110236220474" bottom="0.55118110236220474" header="0.31496062992125984" footer="0.31496062992125984"/>
  <pageSetup paperSize="9" scale="90" orientation="landscape" r:id="rId1"/>
  <ignoredErrors>
    <ignoredError sqref="L6:P7 P32:P39 P31 L32:O39 L31:O31" calculatedColumn="1"/>
  </ignoredError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dimension ref="A1:AG335"/>
  <sheetViews>
    <sheetView zoomScale="60" zoomScaleNormal="60" workbookViewId="0">
      <pane xSplit="2" ySplit="10" topLeftCell="C11" activePane="bottomRight" state="frozen"/>
      <selection pane="topRight" activeCell="C1" sqref="C1"/>
      <selection pane="bottomLeft" activeCell="A16" sqref="A16"/>
      <selection pane="bottomRight"/>
    </sheetView>
  </sheetViews>
  <sheetFormatPr defaultColWidth="8.625" defaultRowHeight="12.75" x14ac:dyDescent="0.2"/>
  <cols>
    <col min="1" max="1" width="6.125" style="9" customWidth="1"/>
    <col min="2" max="2" width="19.375" style="10" bestFit="1" customWidth="1"/>
    <col min="3" max="3" width="20.75" style="29" customWidth="1"/>
    <col min="4" max="4" width="18.625" style="29" bestFit="1" customWidth="1"/>
    <col min="5" max="5" width="14" style="29" customWidth="1"/>
    <col min="6" max="6" width="16.125" style="29" customWidth="1"/>
    <col min="7" max="7" width="13.625" style="30" customWidth="1"/>
    <col min="8" max="8" width="14.375" style="31" customWidth="1"/>
    <col min="9" max="9" width="14.625" style="31" customWidth="1"/>
    <col min="10" max="10" width="12.375" style="29" customWidth="1"/>
    <col min="11" max="11" width="17.375" style="29" customWidth="1"/>
    <col min="12" max="12" width="20.375" style="12" customWidth="1"/>
    <col min="13" max="13" width="18.875" style="29" customWidth="1"/>
    <col min="14" max="14" width="19.375" style="29" customWidth="1"/>
    <col min="15" max="15" width="17.375" style="7" customWidth="1"/>
    <col min="16" max="16" width="19.875" style="4" customWidth="1"/>
    <col min="17" max="17" width="18.875" style="13" customWidth="1"/>
    <col min="18" max="22" width="23.625" style="4" customWidth="1"/>
    <col min="23" max="24" width="8.625" style="4"/>
    <col min="25" max="33" width="8.625" style="2"/>
    <col min="34" max="16384" width="8.625" style="3"/>
  </cols>
  <sheetData>
    <row r="1" spans="1:33" s="25" customFormat="1" ht="23.25" x14ac:dyDescent="0.35">
      <c r="A1" s="259" t="s">
        <v>501</v>
      </c>
      <c r="B1" s="260"/>
      <c r="C1" s="261"/>
      <c r="D1" s="262"/>
      <c r="E1" s="261"/>
      <c r="F1" s="263"/>
      <c r="G1" s="264"/>
      <c r="H1" s="265"/>
      <c r="I1" s="266"/>
      <c r="J1" s="261"/>
      <c r="K1" s="261"/>
      <c r="L1" s="267"/>
      <c r="M1" s="261"/>
      <c r="N1" s="261"/>
      <c r="O1" s="217"/>
      <c r="P1" s="16"/>
      <c r="Q1" s="268"/>
      <c r="R1" s="16"/>
      <c r="S1" s="16"/>
      <c r="T1" s="16"/>
      <c r="U1" s="16"/>
      <c r="V1" s="16"/>
      <c r="W1" s="16"/>
      <c r="X1" s="16"/>
    </row>
    <row r="2" spans="1:33" s="25" customFormat="1" ht="15" x14ac:dyDescent="0.2">
      <c r="A2" s="170" t="s">
        <v>531</v>
      </c>
      <c r="B2" s="260"/>
      <c r="C2" s="261"/>
      <c r="D2" s="261"/>
      <c r="E2" s="261"/>
      <c r="F2" s="261"/>
      <c r="G2" s="269"/>
      <c r="H2" s="270"/>
      <c r="I2" s="270"/>
      <c r="J2" s="261"/>
      <c r="K2" s="261"/>
      <c r="L2" s="267"/>
      <c r="M2" s="261"/>
      <c r="N2" s="261"/>
      <c r="O2" s="217"/>
      <c r="P2" s="16"/>
      <c r="Q2" s="268"/>
      <c r="R2" s="16"/>
      <c r="S2" s="16"/>
      <c r="T2" s="16"/>
      <c r="U2" s="16"/>
      <c r="V2" s="16"/>
      <c r="W2" s="16"/>
      <c r="X2" s="16"/>
    </row>
    <row r="3" spans="1:33" s="25" customFormat="1" ht="15.75" x14ac:dyDescent="0.25">
      <c r="A3" s="397"/>
      <c r="B3" s="271"/>
      <c r="C3" s="261"/>
      <c r="D3" s="269"/>
      <c r="E3" s="261"/>
      <c r="F3" s="261"/>
      <c r="G3" s="261"/>
      <c r="H3" s="261"/>
      <c r="I3" s="272"/>
      <c r="J3" s="273"/>
      <c r="K3" s="261"/>
      <c r="L3" s="261"/>
      <c r="M3" s="261"/>
      <c r="N3" s="261"/>
      <c r="O3" s="274"/>
      <c r="P3" s="16"/>
      <c r="Q3" s="268"/>
      <c r="R3" s="16"/>
      <c r="S3" s="16"/>
      <c r="T3" s="16"/>
      <c r="U3" s="16"/>
      <c r="V3" s="16"/>
      <c r="W3" s="16"/>
      <c r="X3" s="16"/>
    </row>
    <row r="4" spans="1:33" s="25" customFormat="1" ht="15.75" x14ac:dyDescent="0.25">
      <c r="A4" s="178"/>
      <c r="B4" s="260"/>
      <c r="C4" s="275" t="s">
        <v>437</v>
      </c>
      <c r="D4" s="276">
        <v>0.2253</v>
      </c>
      <c r="E4" s="261"/>
      <c r="F4" s="261"/>
      <c r="G4" s="261"/>
      <c r="H4" s="270"/>
      <c r="I4" s="270"/>
      <c r="J4" s="15"/>
      <c r="K4" s="261"/>
      <c r="L4" s="267"/>
      <c r="M4" s="264"/>
      <c r="N4" s="264"/>
      <c r="O4" s="274"/>
      <c r="P4" s="16"/>
      <c r="Q4" s="268"/>
      <c r="R4" s="16"/>
      <c r="S4" s="16"/>
      <c r="T4" s="16"/>
      <c r="U4" s="16"/>
      <c r="V4" s="16"/>
      <c r="W4" s="16"/>
      <c r="X4" s="16"/>
    </row>
    <row r="5" spans="1:33" s="25" customFormat="1" ht="15.75" x14ac:dyDescent="0.25">
      <c r="A5" s="178"/>
      <c r="B5" s="260"/>
      <c r="C5" s="275" t="s">
        <v>346</v>
      </c>
      <c r="D5" s="277">
        <v>2088169695.4434795</v>
      </c>
      <c r="E5" s="261"/>
      <c r="F5" s="278"/>
      <c r="G5" s="269"/>
      <c r="H5" s="270"/>
      <c r="I5" s="266"/>
      <c r="J5" s="261"/>
      <c r="K5" s="261"/>
      <c r="L5" s="267"/>
      <c r="M5" s="264"/>
      <c r="N5" s="261"/>
      <c r="O5" s="279"/>
      <c r="P5" s="16"/>
      <c r="Q5" s="268"/>
      <c r="R5" s="16"/>
      <c r="S5" s="16"/>
      <c r="T5" s="16"/>
      <c r="U5" s="16"/>
      <c r="V5" s="16"/>
      <c r="W5" s="16"/>
      <c r="X5" s="16"/>
    </row>
    <row r="6" spans="1:33" s="25" customFormat="1" ht="15.75" x14ac:dyDescent="0.25">
      <c r="A6" s="178"/>
      <c r="B6" s="260"/>
      <c r="C6" s="280" t="s">
        <v>347</v>
      </c>
      <c r="D6" s="281">
        <v>7180300200.96</v>
      </c>
      <c r="E6" s="261"/>
      <c r="F6" s="261"/>
      <c r="G6" s="282"/>
      <c r="H6" s="270"/>
      <c r="I6" s="177"/>
      <c r="J6" s="261"/>
      <c r="K6" s="261"/>
      <c r="L6" s="267"/>
      <c r="M6" s="264"/>
      <c r="N6" s="261"/>
      <c r="O6" s="274"/>
      <c r="P6" s="16"/>
      <c r="Q6" s="268"/>
      <c r="R6" s="16"/>
      <c r="S6" s="16"/>
      <c r="T6" s="16"/>
      <c r="U6" s="16"/>
      <c r="V6" s="16"/>
      <c r="W6" s="16"/>
      <c r="X6" s="16"/>
    </row>
    <row r="7" spans="1:33" s="25" customFormat="1" ht="15.75" x14ac:dyDescent="0.25">
      <c r="A7" s="178"/>
      <c r="B7" s="260"/>
      <c r="C7" s="283" t="s">
        <v>348</v>
      </c>
      <c r="D7" s="284">
        <v>1304.6400000000001</v>
      </c>
      <c r="E7" s="261"/>
      <c r="F7" s="285"/>
      <c r="G7" s="286"/>
      <c r="H7" s="270"/>
      <c r="I7" s="270"/>
      <c r="J7" s="261"/>
      <c r="K7" s="261"/>
      <c r="L7" s="267"/>
      <c r="M7" s="264"/>
      <c r="N7" s="287"/>
      <c r="O7" s="274"/>
      <c r="P7" s="16"/>
      <c r="Q7" s="268"/>
      <c r="R7" s="16"/>
      <c r="S7" s="16"/>
      <c r="T7" s="16"/>
      <c r="U7" s="16"/>
      <c r="V7" s="16"/>
      <c r="W7" s="16"/>
      <c r="X7" s="16"/>
    </row>
    <row r="8" spans="1:33" s="25" customFormat="1" ht="15" x14ac:dyDescent="0.2">
      <c r="A8" s="178"/>
      <c r="B8" s="260"/>
      <c r="C8" s="261"/>
      <c r="D8" s="288"/>
      <c r="E8" s="261"/>
      <c r="F8" s="261"/>
      <c r="G8" s="269"/>
      <c r="H8" s="270"/>
      <c r="I8" s="270"/>
      <c r="J8" s="261"/>
      <c r="K8" s="261"/>
      <c r="L8" s="267"/>
      <c r="M8" s="261"/>
      <c r="N8" s="261"/>
      <c r="O8" s="217"/>
      <c r="P8" s="217"/>
      <c r="Q8" s="268"/>
      <c r="R8" s="289"/>
      <c r="S8" s="16"/>
      <c r="T8" s="16"/>
      <c r="U8" s="16"/>
      <c r="V8" s="16"/>
      <c r="W8" s="16"/>
      <c r="X8" s="16"/>
    </row>
    <row r="9" spans="1:33" s="62" customFormat="1" ht="75.75" thickBot="1" x14ac:dyDescent="0.25">
      <c r="A9" s="70" t="s">
        <v>349</v>
      </c>
      <c r="B9" s="71" t="s">
        <v>436</v>
      </c>
      <c r="C9" s="72" t="s">
        <v>447</v>
      </c>
      <c r="D9" s="72" t="s">
        <v>355</v>
      </c>
      <c r="E9" s="72" t="s">
        <v>424</v>
      </c>
      <c r="F9" s="73" t="s">
        <v>416</v>
      </c>
      <c r="G9" s="74" t="s">
        <v>417</v>
      </c>
      <c r="H9" s="74" t="s">
        <v>418</v>
      </c>
      <c r="I9" s="74" t="s">
        <v>419</v>
      </c>
      <c r="J9" s="72" t="s">
        <v>420</v>
      </c>
      <c r="K9" s="72" t="s">
        <v>421</v>
      </c>
      <c r="L9" s="72" t="s">
        <v>422</v>
      </c>
      <c r="M9" s="72" t="s">
        <v>423</v>
      </c>
      <c r="N9" s="72" t="s">
        <v>425</v>
      </c>
      <c r="O9" s="75" t="s">
        <v>426</v>
      </c>
      <c r="P9" s="76" t="s">
        <v>427</v>
      </c>
      <c r="Q9" s="127" t="s">
        <v>428</v>
      </c>
      <c r="R9" s="100" t="s">
        <v>524</v>
      </c>
      <c r="S9" s="100" t="s">
        <v>527</v>
      </c>
      <c r="T9" s="100" t="s">
        <v>528</v>
      </c>
      <c r="U9" s="100" t="s">
        <v>529</v>
      </c>
      <c r="V9" s="100" t="s">
        <v>530</v>
      </c>
      <c r="W9" s="60"/>
      <c r="X9" s="60"/>
      <c r="Y9" s="61"/>
      <c r="Z9" s="61"/>
      <c r="AA9" s="61"/>
      <c r="AB9" s="61"/>
      <c r="AC9" s="61"/>
      <c r="AD9" s="61"/>
      <c r="AE9" s="61"/>
      <c r="AF9" s="61"/>
      <c r="AG9" s="61"/>
    </row>
    <row r="10" spans="1:33" ht="16.5" thickBot="1" x14ac:dyDescent="0.3">
      <c r="A10" s="77"/>
      <c r="B10" s="78" t="s">
        <v>350</v>
      </c>
      <c r="C10" s="79">
        <f>SUM(C11:C303)</f>
        <v>5503664</v>
      </c>
      <c r="D10" s="79">
        <f>SUM(D11:D303)</f>
        <v>7749524576.9599962</v>
      </c>
      <c r="E10" s="79">
        <f>SUM(E11:E303)</f>
        <v>1518945319.4434793</v>
      </c>
      <c r="F10" s="79">
        <f>SUM(F11:F303)</f>
        <v>9268469896.4034824</v>
      </c>
      <c r="G10" s="80">
        <v>1304.6400000000001</v>
      </c>
      <c r="H10" s="79">
        <f t="shared" ref="H10:V10" si="0">SUM(H11:H303)</f>
        <v>7180300200.96</v>
      </c>
      <c r="I10" s="79">
        <f t="shared" si="0"/>
        <v>2088169695.4434795</v>
      </c>
      <c r="J10" s="79">
        <f t="shared" si="0"/>
        <v>260238583.13704851</v>
      </c>
      <c r="K10" s="79">
        <f t="shared" si="0"/>
        <v>-507868550.95385003</v>
      </c>
      <c r="L10" s="79">
        <f>SUM(L11:L303)</f>
        <v>1840539727.6266766</v>
      </c>
      <c r="M10" s="79">
        <f t="shared" si="0"/>
        <v>702985461.6546967</v>
      </c>
      <c r="N10" s="79">
        <f t="shared" si="0"/>
        <v>65579632.384497963</v>
      </c>
      <c r="O10" s="81">
        <f t="shared" si="0"/>
        <v>2609104821.665875</v>
      </c>
      <c r="P10" s="81">
        <f t="shared" si="0"/>
        <v>7947251138.7454529</v>
      </c>
      <c r="Q10" s="81">
        <f t="shared" si="0"/>
        <v>-5338146317.0795794</v>
      </c>
      <c r="R10" s="59">
        <f t="shared" si="0"/>
        <v>-3.6880373954772949E-7</v>
      </c>
      <c r="S10" s="58">
        <f t="shared" si="0"/>
        <v>2.7939677238464355E-8</v>
      </c>
      <c r="T10" s="58">
        <f t="shared" si="0"/>
        <v>-1.6298145055770874E-8</v>
      </c>
      <c r="U10" s="58">
        <f>SUM(U11:U303)</f>
        <v>-1.3038516044616699E-8</v>
      </c>
      <c r="V10" s="82">
        <f t="shared" si="0"/>
        <v>0</v>
      </c>
    </row>
    <row r="11" spans="1:33" ht="15.75" x14ac:dyDescent="0.25">
      <c r="A11" s="65">
        <v>5</v>
      </c>
      <c r="B11" s="64" t="s">
        <v>21</v>
      </c>
      <c r="C11" s="66">
        <v>9419</v>
      </c>
      <c r="D11" s="66">
        <v>14814594.43</v>
      </c>
      <c r="E11" s="66">
        <v>1913278.3501241347</v>
      </c>
      <c r="F11" s="66">
        <v>16727872.780124135</v>
      </c>
      <c r="G11" s="67">
        <v>1304.6400000000001</v>
      </c>
      <c r="H11" s="68">
        <v>12288404.16</v>
      </c>
      <c r="I11" s="68">
        <v>4439468.6201241352</v>
      </c>
      <c r="J11" s="290">
        <v>592269.89709594264</v>
      </c>
      <c r="K11" s="291">
        <v>-523831.07250000007</v>
      </c>
      <c r="L11" s="291">
        <v>4507907.4447200783</v>
      </c>
      <c r="M11" s="291">
        <v>4987440.8722853092</v>
      </c>
      <c r="N11" s="291">
        <v>112233.33354463259</v>
      </c>
      <c r="O11" s="292">
        <f>L11+M11+N11</f>
        <v>9607581.6505500209</v>
      </c>
      <c r="P11" s="293">
        <v>31142878.022339758</v>
      </c>
      <c r="Q11" s="294">
        <f t="shared" ref="Q11:Q72" si="1">O11-P11</f>
        <v>-21535296.371789739</v>
      </c>
      <c r="R11" s="295">
        <v>504932.33530029096</v>
      </c>
      <c r="S11" s="296">
        <v>360449.99120315787</v>
      </c>
      <c r="T11" s="296">
        <v>212778.74242663459</v>
      </c>
      <c r="U11" s="296">
        <v>61540.275890235578</v>
      </c>
      <c r="V11" s="297">
        <v>8067.0868225908816</v>
      </c>
    </row>
    <row r="12" spans="1:33" ht="15.75" x14ac:dyDescent="0.25">
      <c r="A12" s="65">
        <v>9</v>
      </c>
      <c r="B12" s="64" t="s">
        <v>22</v>
      </c>
      <c r="C12" s="66">
        <v>2517</v>
      </c>
      <c r="D12" s="66">
        <v>4386326.9000000004</v>
      </c>
      <c r="E12" s="66">
        <v>402936.59894139733</v>
      </c>
      <c r="F12" s="66">
        <v>4789263.4989413973</v>
      </c>
      <c r="G12" s="67">
        <v>1304.6400000000001</v>
      </c>
      <c r="H12" s="68">
        <v>3283778.8800000004</v>
      </c>
      <c r="I12" s="68">
        <v>1505484.6189413969</v>
      </c>
      <c r="J12" s="290">
        <v>67477.671773245922</v>
      </c>
      <c r="K12" s="291">
        <v>-120345.05500000002</v>
      </c>
      <c r="L12" s="291">
        <v>1452617.235714643</v>
      </c>
      <c r="M12" s="291">
        <v>1588847.9243788938</v>
      </c>
      <c r="N12" s="291">
        <v>29991.644604718149</v>
      </c>
      <c r="O12" s="292">
        <f t="shared" ref="O12:O74" si="2">L12+M12+N12</f>
        <v>3071456.8046982549</v>
      </c>
      <c r="P12" s="293">
        <v>9431688.9702618457</v>
      </c>
      <c r="Q12" s="294">
        <f t="shared" si="1"/>
        <v>-6360232.1655635908</v>
      </c>
      <c r="R12" s="295">
        <v>50352.41096800987</v>
      </c>
      <c r="S12" s="296">
        <v>11742.998069349294</v>
      </c>
      <c r="T12" s="296">
        <v>7951.2362960088831</v>
      </c>
      <c r="U12" s="296">
        <v>5291.4130374765209</v>
      </c>
      <c r="V12" s="297">
        <v>2155.7338923942298</v>
      </c>
    </row>
    <row r="13" spans="1:33" ht="15.75" x14ac:dyDescent="0.25">
      <c r="A13" s="65">
        <v>10</v>
      </c>
      <c r="B13" s="64" t="s">
        <v>23</v>
      </c>
      <c r="C13" s="66">
        <v>11332</v>
      </c>
      <c r="D13" s="66">
        <v>17628734.719999999</v>
      </c>
      <c r="E13" s="66">
        <v>1895975.3185793306</v>
      </c>
      <c r="F13" s="66">
        <v>19524710.03857933</v>
      </c>
      <c r="G13" s="67">
        <v>1304.6400000000001</v>
      </c>
      <c r="H13" s="68">
        <v>14784180.48</v>
      </c>
      <c r="I13" s="68">
        <v>4740529.5585793294</v>
      </c>
      <c r="J13" s="290">
        <v>693638.73088319716</v>
      </c>
      <c r="K13" s="291">
        <v>-724941.22899999993</v>
      </c>
      <c r="L13" s="291">
        <v>4709227.060462526</v>
      </c>
      <c r="M13" s="291">
        <v>5706013.868578379</v>
      </c>
      <c r="N13" s="291">
        <v>135027.93669474218</v>
      </c>
      <c r="O13" s="292">
        <f t="shared" si="2"/>
        <v>10550268.865735646</v>
      </c>
      <c r="P13" s="293">
        <v>37670462.683795512</v>
      </c>
      <c r="Q13" s="294">
        <f t="shared" si="1"/>
        <v>-27120193.818059865</v>
      </c>
      <c r="R13" s="295">
        <v>-585219.92621367669</v>
      </c>
      <c r="S13" s="296">
        <v>-419086.65127034002</v>
      </c>
      <c r="T13" s="296">
        <v>-256789.94791919467</v>
      </c>
      <c r="U13" s="296">
        <v>-98784.964671554117</v>
      </c>
      <c r="V13" s="297">
        <v>9705.5130983756098</v>
      </c>
    </row>
    <row r="14" spans="1:33" ht="15.75" x14ac:dyDescent="0.25">
      <c r="A14" s="65">
        <v>16</v>
      </c>
      <c r="B14" s="64" t="s">
        <v>24</v>
      </c>
      <c r="C14" s="66">
        <v>8059</v>
      </c>
      <c r="D14" s="66">
        <v>10059208.720000001</v>
      </c>
      <c r="E14" s="66">
        <v>1574604.928949648</v>
      </c>
      <c r="F14" s="66">
        <v>11633813.648949649</v>
      </c>
      <c r="G14" s="67">
        <v>1304.6400000000001</v>
      </c>
      <c r="H14" s="68">
        <v>10514093.760000002</v>
      </c>
      <c r="I14" s="68">
        <v>1119719.8889496475</v>
      </c>
      <c r="J14" s="290">
        <v>229362.95871461567</v>
      </c>
      <c r="K14" s="291">
        <v>-493238.68000000005</v>
      </c>
      <c r="L14" s="291">
        <v>855844.16766426305</v>
      </c>
      <c r="M14" s="291">
        <v>1842122.4193431369</v>
      </c>
      <c r="N14" s="291">
        <v>96028.074640215957</v>
      </c>
      <c r="O14" s="292">
        <f t="shared" si="2"/>
        <v>2793994.661647616</v>
      </c>
      <c r="P14" s="293">
        <v>18913443.985282019</v>
      </c>
      <c r="Q14" s="294">
        <f t="shared" si="1"/>
        <v>-16119449.323634403</v>
      </c>
      <c r="R14" s="295">
        <v>3051370.3678099574</v>
      </c>
      <c r="S14" s="296">
        <v>2927749.6850327202</v>
      </c>
      <c r="T14" s="296">
        <v>2801400.5403368925</v>
      </c>
      <c r="U14" s="296">
        <v>2671999.2448897283</v>
      </c>
      <c r="V14" s="297">
        <v>2541074.340944469</v>
      </c>
    </row>
    <row r="15" spans="1:33" ht="15.75" x14ac:dyDescent="0.25">
      <c r="A15" s="65">
        <v>18</v>
      </c>
      <c r="B15" s="64" t="s">
        <v>25</v>
      </c>
      <c r="C15" s="66">
        <v>4878</v>
      </c>
      <c r="D15" s="66">
        <v>8226979.3799999999</v>
      </c>
      <c r="E15" s="66">
        <v>758327.54310659063</v>
      </c>
      <c r="F15" s="66">
        <v>8985306.9231065903</v>
      </c>
      <c r="G15" s="67">
        <v>1304.6400000000001</v>
      </c>
      <c r="H15" s="68">
        <v>6364033.9200000009</v>
      </c>
      <c r="I15" s="68">
        <v>2621273.0031065894</v>
      </c>
      <c r="J15" s="290">
        <v>91357.123540710425</v>
      </c>
      <c r="K15" s="291">
        <v>-280908.70500000002</v>
      </c>
      <c r="L15" s="291">
        <v>2431721.4216473</v>
      </c>
      <c r="M15" s="291">
        <v>1172912.7256497236</v>
      </c>
      <c r="N15" s="291">
        <v>58124.450688047335</v>
      </c>
      <c r="O15" s="292">
        <f t="shared" si="2"/>
        <v>3662758.5979850711</v>
      </c>
      <c r="P15" s="293">
        <v>6128276.5050370852</v>
      </c>
      <c r="Q15" s="294">
        <f t="shared" si="1"/>
        <v>-2465517.907052014</v>
      </c>
      <c r="R15" s="295">
        <v>-460779.97007387754</v>
      </c>
      <c r="S15" s="296">
        <v>-389265.84060215182</v>
      </c>
      <c r="T15" s="296">
        <v>-319403.21097394079</v>
      </c>
      <c r="U15" s="296">
        <v>-251388.00551312274</v>
      </c>
      <c r="V15" s="297">
        <v>-184295.0189695039</v>
      </c>
    </row>
    <row r="16" spans="1:33" ht="15.75" x14ac:dyDescent="0.25">
      <c r="A16" s="65">
        <v>19</v>
      </c>
      <c r="B16" s="64" t="s">
        <v>26</v>
      </c>
      <c r="C16" s="66">
        <v>3959</v>
      </c>
      <c r="D16" s="66">
        <v>6830317.5999999996</v>
      </c>
      <c r="E16" s="66">
        <v>512062.180998981</v>
      </c>
      <c r="F16" s="66">
        <v>7342379.7809989806</v>
      </c>
      <c r="G16" s="67">
        <v>1304.6400000000001</v>
      </c>
      <c r="H16" s="68">
        <v>5165069.7600000007</v>
      </c>
      <c r="I16" s="68">
        <v>2177310.0209989799</v>
      </c>
      <c r="J16" s="290">
        <v>89189.087858137995</v>
      </c>
      <c r="K16" s="291">
        <v>-220362.91499999998</v>
      </c>
      <c r="L16" s="291">
        <v>2046136.193857118</v>
      </c>
      <c r="M16" s="291">
        <v>1327242.4628733918</v>
      </c>
      <c r="N16" s="291">
        <v>47173.985296018735</v>
      </c>
      <c r="O16" s="292">
        <f t="shared" si="2"/>
        <v>3420552.6420265287</v>
      </c>
      <c r="P16" s="293">
        <v>5984784.8917118423</v>
      </c>
      <c r="Q16" s="294">
        <f t="shared" si="1"/>
        <v>-2564232.2496853136</v>
      </c>
      <c r="R16" s="295">
        <v>-282630.19735595456</v>
      </c>
      <c r="S16" s="296">
        <v>-224589.10703644608</v>
      </c>
      <c r="T16" s="296">
        <v>-167888.37913605917</v>
      </c>
      <c r="U16" s="296">
        <v>-112687.02644655963</v>
      </c>
      <c r="V16" s="297">
        <v>-58234.149503921879</v>
      </c>
    </row>
    <row r="17" spans="1:22" ht="15.75" x14ac:dyDescent="0.25">
      <c r="A17" s="65">
        <v>20</v>
      </c>
      <c r="B17" s="64" t="s">
        <v>27</v>
      </c>
      <c r="C17" s="66">
        <v>16391</v>
      </c>
      <c r="D17" s="66">
        <v>25256823.460000001</v>
      </c>
      <c r="E17" s="66">
        <v>2138251.0455264216</v>
      </c>
      <c r="F17" s="66">
        <v>27395074.505526423</v>
      </c>
      <c r="G17" s="67">
        <v>1304.6400000000001</v>
      </c>
      <c r="H17" s="68">
        <v>21384354.240000002</v>
      </c>
      <c r="I17" s="68">
        <v>6010720.2655264214</v>
      </c>
      <c r="J17" s="290">
        <v>331247.8371804771</v>
      </c>
      <c r="K17" s="291">
        <v>-1449377.825</v>
      </c>
      <c r="L17" s="291">
        <v>4892590.2777068978</v>
      </c>
      <c r="M17" s="291">
        <v>6265661.3662282638</v>
      </c>
      <c r="N17" s="291">
        <v>195309.11669286262</v>
      </c>
      <c r="O17" s="292">
        <f t="shared" si="2"/>
        <v>11353560.760628026</v>
      </c>
      <c r="P17" s="293">
        <v>29404426.721806802</v>
      </c>
      <c r="Q17" s="294">
        <f t="shared" si="1"/>
        <v>-18050865.961178776</v>
      </c>
      <c r="R17" s="295">
        <v>-1810467.7290828938</v>
      </c>
      <c r="S17" s="296">
        <v>-1570166.7663582002</v>
      </c>
      <c r="T17" s="296">
        <v>-1335415.1545837009</v>
      </c>
      <c r="U17" s="296">
        <v>-1106871.2364393242</v>
      </c>
      <c r="V17" s="297">
        <v>-881426.14778896433</v>
      </c>
    </row>
    <row r="18" spans="1:22" ht="15.75" x14ac:dyDescent="0.25">
      <c r="A18" s="65">
        <v>46</v>
      </c>
      <c r="B18" s="64" t="s">
        <v>28</v>
      </c>
      <c r="C18" s="66">
        <v>1369</v>
      </c>
      <c r="D18" s="66">
        <v>1405716.4</v>
      </c>
      <c r="E18" s="66">
        <v>933016.67668412579</v>
      </c>
      <c r="F18" s="66">
        <v>2338733.0766841257</v>
      </c>
      <c r="G18" s="67">
        <v>1304.6400000000001</v>
      </c>
      <c r="H18" s="68">
        <v>1786052.1600000001</v>
      </c>
      <c r="I18" s="68">
        <v>552680.91668412555</v>
      </c>
      <c r="J18" s="290">
        <v>185390.28475115562</v>
      </c>
      <c r="K18" s="291">
        <v>-70556.83</v>
      </c>
      <c r="L18" s="291">
        <v>667514.37143528124</v>
      </c>
      <c r="M18" s="291">
        <v>400026.12151650799</v>
      </c>
      <c r="N18" s="291">
        <v>16312.499588342927</v>
      </c>
      <c r="O18" s="292">
        <f t="shared" si="2"/>
        <v>1083852.992540132</v>
      </c>
      <c r="P18" s="293">
        <v>5376806.5017952109</v>
      </c>
      <c r="Q18" s="294">
        <f t="shared" si="1"/>
        <v>-4292953.5092550786</v>
      </c>
      <c r="R18" s="295">
        <v>251018.86551231984</v>
      </c>
      <c r="S18" s="296">
        <v>230019.149080748</v>
      </c>
      <c r="T18" s="296">
        <v>208555.94284069483</v>
      </c>
      <c r="U18" s="296">
        <v>186574.26106042834</v>
      </c>
      <c r="V18" s="297">
        <v>164333.7605639573</v>
      </c>
    </row>
    <row r="19" spans="1:22" ht="15.75" x14ac:dyDescent="0.25">
      <c r="A19" s="65">
        <v>47</v>
      </c>
      <c r="B19" s="64" t="s">
        <v>29</v>
      </c>
      <c r="C19" s="66">
        <v>1808</v>
      </c>
      <c r="D19" s="66">
        <v>2040363.44</v>
      </c>
      <c r="E19" s="66">
        <v>1706398.8479434708</v>
      </c>
      <c r="F19" s="66">
        <v>3746762.2879434708</v>
      </c>
      <c r="G19" s="67">
        <v>1304.6400000000001</v>
      </c>
      <c r="H19" s="68">
        <v>2358789.1200000001</v>
      </c>
      <c r="I19" s="68">
        <v>1387973.1679434706</v>
      </c>
      <c r="J19" s="290">
        <v>821465.65661632328</v>
      </c>
      <c r="K19" s="291">
        <v>-97228.23</v>
      </c>
      <c r="L19" s="291">
        <v>2112210.5945597938</v>
      </c>
      <c r="M19" s="291">
        <v>630109.69003120018</v>
      </c>
      <c r="N19" s="291">
        <v>21543.461837636238</v>
      </c>
      <c r="O19" s="292">
        <f t="shared" si="2"/>
        <v>2763863.7464286303</v>
      </c>
      <c r="P19" s="293">
        <v>8657694.1818423644</v>
      </c>
      <c r="Q19" s="294">
        <f t="shared" si="1"/>
        <v>-5893830.4354137341</v>
      </c>
      <c r="R19" s="295">
        <v>661688.988545798</v>
      </c>
      <c r="S19" s="296">
        <v>633955.25055581832</v>
      </c>
      <c r="T19" s="296">
        <v>605609.39454265835</v>
      </c>
      <c r="U19" s="296">
        <v>576578.80238873442</v>
      </c>
      <c r="V19" s="297">
        <v>547206.39559719351</v>
      </c>
    </row>
    <row r="20" spans="1:22" ht="15.75" x14ac:dyDescent="0.25">
      <c r="A20" s="65">
        <v>49</v>
      </c>
      <c r="B20" s="64" t="s">
        <v>30</v>
      </c>
      <c r="C20" s="66">
        <v>292796</v>
      </c>
      <c r="D20" s="66">
        <v>489318377.25999999</v>
      </c>
      <c r="E20" s="66">
        <v>128250516.70975137</v>
      </c>
      <c r="F20" s="66">
        <v>617568893.96975136</v>
      </c>
      <c r="G20" s="67">
        <v>1304.6400000000001</v>
      </c>
      <c r="H20" s="68">
        <v>381993373.44000006</v>
      </c>
      <c r="I20" s="68">
        <v>235575520.5297513</v>
      </c>
      <c r="J20" s="290">
        <v>14384752.433674451</v>
      </c>
      <c r="K20" s="291">
        <v>-31412709.15295</v>
      </c>
      <c r="L20" s="291">
        <v>218547563.81047577</v>
      </c>
      <c r="M20" s="291">
        <v>-20907655.20116327</v>
      </c>
      <c r="N20" s="291">
        <v>3488849.2545423345</v>
      </c>
      <c r="O20" s="292">
        <f>L20+M20+N20</f>
        <v>201128757.86385483</v>
      </c>
      <c r="P20" s="293">
        <v>67781680.961724758</v>
      </c>
      <c r="Q20" s="294">
        <f t="shared" si="1"/>
        <v>133347076.90213007</v>
      </c>
      <c r="R20" s="295">
        <v>31016317.082619712</v>
      </c>
      <c r="S20" s="296">
        <v>26524985.473928321</v>
      </c>
      <c r="T20" s="296">
        <v>21934524.601567041</v>
      </c>
      <c r="U20" s="296">
        <v>17233174.346976161</v>
      </c>
      <c r="V20" s="297">
        <v>12476469.02676817</v>
      </c>
    </row>
    <row r="21" spans="1:22" ht="15.75" x14ac:dyDescent="0.25">
      <c r="A21" s="65">
        <v>50</v>
      </c>
      <c r="B21" s="64" t="s">
        <v>31</v>
      </c>
      <c r="C21" s="66">
        <v>11483</v>
      </c>
      <c r="D21" s="66">
        <v>16122085.109999999</v>
      </c>
      <c r="E21" s="66">
        <v>1931830.1553892326</v>
      </c>
      <c r="F21" s="66">
        <v>18053915.265389234</v>
      </c>
      <c r="G21" s="67">
        <v>1304.6400000000001</v>
      </c>
      <c r="H21" s="68">
        <v>14981181.120000001</v>
      </c>
      <c r="I21" s="68">
        <v>3072734.1453892328</v>
      </c>
      <c r="J21" s="290">
        <v>235187.89307797188</v>
      </c>
      <c r="K21" s="291">
        <v>-615237.36750000005</v>
      </c>
      <c r="L21" s="291">
        <v>2692684.6709672045</v>
      </c>
      <c r="M21" s="291">
        <v>2811084.3746790886</v>
      </c>
      <c r="N21" s="291">
        <v>136827.19705839432</v>
      </c>
      <c r="O21" s="292">
        <f t="shared" si="2"/>
        <v>5640596.2427046876</v>
      </c>
      <c r="P21" s="293">
        <v>21993229.815159716</v>
      </c>
      <c r="Q21" s="294">
        <f t="shared" si="1"/>
        <v>-16352633.572455028</v>
      </c>
      <c r="R21" s="295">
        <v>418013.66582588805</v>
      </c>
      <c r="S21" s="296">
        <v>241870.68278444212</v>
      </c>
      <c r="T21" s="296">
        <v>61840.005461922003</v>
      </c>
      <c r="U21" s="296">
        <v>24140.363889289983</v>
      </c>
      <c r="V21" s="297">
        <v>9834.8400025279843</v>
      </c>
    </row>
    <row r="22" spans="1:22" ht="15.75" x14ac:dyDescent="0.25">
      <c r="A22" s="65">
        <v>51</v>
      </c>
      <c r="B22" s="64" t="s">
        <v>32</v>
      </c>
      <c r="C22" s="66">
        <v>9452</v>
      </c>
      <c r="D22" s="66">
        <v>14599518.919999998</v>
      </c>
      <c r="E22" s="66">
        <v>1585661.2566218206</v>
      </c>
      <c r="F22" s="66">
        <v>16185180.176621819</v>
      </c>
      <c r="G22" s="67">
        <v>1304.6400000000001</v>
      </c>
      <c r="H22" s="68">
        <v>12331457.280000001</v>
      </c>
      <c r="I22" s="68">
        <v>3853722.8966218177</v>
      </c>
      <c r="J22" s="290">
        <v>276468.91054777196</v>
      </c>
      <c r="K22" s="291">
        <v>-438477.82000000007</v>
      </c>
      <c r="L22" s="291">
        <v>3691713.9871695898</v>
      </c>
      <c r="M22" s="291">
        <v>-200014.67523483839</v>
      </c>
      <c r="N22" s="291">
        <v>112626.54938569565</v>
      </c>
      <c r="O22" s="292">
        <f t="shared" si="2"/>
        <v>3604325.8613204472</v>
      </c>
      <c r="P22" s="293">
        <v>9316671.2470571287</v>
      </c>
      <c r="Q22" s="294">
        <f t="shared" si="1"/>
        <v>-5712345.3857366815</v>
      </c>
      <c r="R22" s="295">
        <v>-4570243.0447092988</v>
      </c>
      <c r="S22" s="296">
        <v>-4431671.5908825761</v>
      </c>
      <c r="T22" s="296">
        <v>-4296300.2142434102</v>
      </c>
      <c r="U22" s="296">
        <v>-4164508.5533135924</v>
      </c>
      <c r="V22" s="297">
        <v>-4034503.8569605201</v>
      </c>
    </row>
    <row r="23" spans="1:22" ht="15.75" x14ac:dyDescent="0.25">
      <c r="A23" s="65">
        <v>52</v>
      </c>
      <c r="B23" s="64" t="s">
        <v>33</v>
      </c>
      <c r="C23" s="66">
        <v>2408</v>
      </c>
      <c r="D23" s="66">
        <v>3458676.04</v>
      </c>
      <c r="E23" s="66">
        <v>530081.90248999442</v>
      </c>
      <c r="F23" s="66">
        <v>3988757.9424899947</v>
      </c>
      <c r="G23" s="67">
        <v>1304.6400000000001</v>
      </c>
      <c r="H23" s="68">
        <v>3141573.12</v>
      </c>
      <c r="I23" s="68">
        <v>847184.82248999458</v>
      </c>
      <c r="J23" s="290">
        <v>179735.74809861838</v>
      </c>
      <c r="K23" s="291">
        <v>-97629.89499999999</v>
      </c>
      <c r="L23" s="291">
        <v>929290.67558861291</v>
      </c>
      <c r="M23" s="291">
        <v>1063844.857621843</v>
      </c>
      <c r="N23" s="291">
        <v>28692.840766055346</v>
      </c>
      <c r="O23" s="292">
        <f t="shared" si="2"/>
        <v>2021828.3739765112</v>
      </c>
      <c r="P23" s="293">
        <v>8173141.9309515739</v>
      </c>
      <c r="Q23" s="294">
        <f t="shared" si="1"/>
        <v>-6151313.5569750629</v>
      </c>
      <c r="R23" s="295">
        <v>368478.99197772512</v>
      </c>
      <c r="S23" s="296">
        <v>331541.57987602678</v>
      </c>
      <c r="T23" s="296">
        <v>293788.91323903052</v>
      </c>
      <c r="U23" s="296">
        <v>255124.27501632652</v>
      </c>
      <c r="V23" s="297">
        <v>216004.38809484927</v>
      </c>
    </row>
    <row r="24" spans="1:22" ht="15.75" x14ac:dyDescent="0.25">
      <c r="A24" s="65">
        <v>61</v>
      </c>
      <c r="B24" s="64" t="s">
        <v>34</v>
      </c>
      <c r="C24" s="66">
        <v>16800</v>
      </c>
      <c r="D24" s="66">
        <v>18872800.129999999</v>
      </c>
      <c r="E24" s="66">
        <v>3474495.4893868039</v>
      </c>
      <c r="F24" s="66">
        <v>22347295.619386803</v>
      </c>
      <c r="G24" s="67">
        <v>1304.6400000000001</v>
      </c>
      <c r="H24" s="68">
        <v>21917952</v>
      </c>
      <c r="I24" s="68">
        <v>429343.61938680336</v>
      </c>
      <c r="J24" s="290">
        <v>480258.26796297549</v>
      </c>
      <c r="K24" s="291">
        <v>-1617808.2592499999</v>
      </c>
      <c r="L24" s="291">
        <v>-708206.3719002211</v>
      </c>
      <c r="M24" s="291">
        <v>5252942.1633878071</v>
      </c>
      <c r="N24" s="291">
        <v>200182.60999573497</v>
      </c>
      <c r="O24" s="292">
        <f t="shared" si="2"/>
        <v>4744918.4014833206</v>
      </c>
      <c r="P24" s="293">
        <v>39534152.20165538</v>
      </c>
      <c r="Q24" s="294">
        <f t="shared" si="1"/>
        <v>-34789233.800172061</v>
      </c>
      <c r="R24" s="295">
        <v>2133623.5484488965</v>
      </c>
      <c r="S24" s="296">
        <v>1875920.6733207686</v>
      </c>
      <c r="T24" s="296">
        <v>1612529.9758533528</v>
      </c>
      <c r="U24" s="296">
        <v>1342776.685927511</v>
      </c>
      <c r="V24" s="297">
        <v>1069847.2422892977</v>
      </c>
    </row>
    <row r="25" spans="1:22" ht="15.75" x14ac:dyDescent="0.25">
      <c r="A25" s="65">
        <v>69</v>
      </c>
      <c r="B25" s="64" t="s">
        <v>35</v>
      </c>
      <c r="C25" s="66">
        <v>6896</v>
      </c>
      <c r="D25" s="66">
        <v>11602754.15</v>
      </c>
      <c r="E25" s="66">
        <v>1260402.7885778304</v>
      </c>
      <c r="F25" s="66">
        <v>12863156.938577831</v>
      </c>
      <c r="G25" s="67">
        <v>1304.6400000000001</v>
      </c>
      <c r="H25" s="68">
        <v>8996797.4400000013</v>
      </c>
      <c r="I25" s="68">
        <v>3866359.4985778295</v>
      </c>
      <c r="J25" s="290">
        <v>510294.93151347042</v>
      </c>
      <c r="K25" s="291">
        <v>-388102.27499999997</v>
      </c>
      <c r="L25" s="291">
        <v>3988552.1550913001</v>
      </c>
      <c r="M25" s="291">
        <v>3564083.9825240606</v>
      </c>
      <c r="N25" s="291">
        <v>82170.195150630258</v>
      </c>
      <c r="O25" s="292">
        <f t="shared" si="2"/>
        <v>7634806.3327659909</v>
      </c>
      <c r="P25" s="293">
        <v>21921160.861004997</v>
      </c>
      <c r="Q25" s="294">
        <f t="shared" si="1"/>
        <v>-14286354.528239006</v>
      </c>
      <c r="R25" s="295">
        <v>-1730207.9637557166</v>
      </c>
      <c r="S25" s="296">
        <v>-1629108.8582130717</v>
      </c>
      <c r="T25" s="296">
        <v>-1530344.4683163636</v>
      </c>
      <c r="U25" s="296">
        <v>-1434191.7711335425</v>
      </c>
      <c r="V25" s="297">
        <v>-1339342.8094269424</v>
      </c>
    </row>
    <row r="26" spans="1:22" ht="15.75" x14ac:dyDescent="0.25">
      <c r="A26" s="65">
        <v>71</v>
      </c>
      <c r="B26" s="64" t="s">
        <v>36</v>
      </c>
      <c r="C26" s="66">
        <v>6667</v>
      </c>
      <c r="D26" s="66">
        <v>12063159.67</v>
      </c>
      <c r="E26" s="66">
        <v>1465984.1936456256</v>
      </c>
      <c r="F26" s="66">
        <v>13529143.863645626</v>
      </c>
      <c r="G26" s="67">
        <v>1304.6400000000001</v>
      </c>
      <c r="H26" s="68">
        <v>8698034.8800000008</v>
      </c>
      <c r="I26" s="68">
        <v>4831108.9836456254</v>
      </c>
      <c r="J26" s="290">
        <v>443604.10107594164</v>
      </c>
      <c r="K26" s="291">
        <v>-384955.26</v>
      </c>
      <c r="L26" s="291">
        <v>4889757.8247215673</v>
      </c>
      <c r="M26" s="291">
        <v>3712240.7171012703</v>
      </c>
      <c r="N26" s="291">
        <v>79441.515526283634</v>
      </c>
      <c r="O26" s="292">
        <f t="shared" si="2"/>
        <v>8681440.0573491212</v>
      </c>
      <c r="P26" s="293">
        <v>23691077.637128849</v>
      </c>
      <c r="Q26" s="294">
        <f t="shared" si="1"/>
        <v>-15009637.579779727</v>
      </c>
      <c r="R26" s="295">
        <v>-637115.25324471691</v>
      </c>
      <c r="S26" s="296">
        <v>-539373.4120827663</v>
      </c>
      <c r="T26" s="296">
        <v>-443888.75613129378</v>
      </c>
      <c r="U26" s="296">
        <v>-350929.06469888822</v>
      </c>
      <c r="V26" s="297">
        <v>-259229.81474269577</v>
      </c>
    </row>
    <row r="27" spans="1:22" ht="15.75" x14ac:dyDescent="0.25">
      <c r="A27" s="65">
        <v>72</v>
      </c>
      <c r="B27" s="64" t="s">
        <v>37</v>
      </c>
      <c r="C27" s="66">
        <v>949</v>
      </c>
      <c r="D27" s="66">
        <v>1122791.1499999999</v>
      </c>
      <c r="E27" s="66">
        <v>1313364.1294946813</v>
      </c>
      <c r="F27" s="66">
        <v>2436155.2794946814</v>
      </c>
      <c r="G27" s="67">
        <v>1304.6400000000001</v>
      </c>
      <c r="H27" s="68">
        <v>1238103.3600000001</v>
      </c>
      <c r="I27" s="68">
        <v>1198051.9194946813</v>
      </c>
      <c r="J27" s="290">
        <v>108169.03425934009</v>
      </c>
      <c r="K27" s="291">
        <v>-45696.880000000005</v>
      </c>
      <c r="L27" s="291">
        <v>1260524.0737540214</v>
      </c>
      <c r="M27" s="291">
        <v>280693.72674621205</v>
      </c>
      <c r="N27" s="291">
        <v>11307.934338449553</v>
      </c>
      <c r="O27" s="292">
        <f t="shared" si="2"/>
        <v>1552525.7348386829</v>
      </c>
      <c r="P27" s="293">
        <v>3669685.1184625826</v>
      </c>
      <c r="Q27" s="294">
        <f t="shared" si="1"/>
        <v>-2117159.3836238999</v>
      </c>
      <c r="R27" s="295">
        <v>-2094.3321891822666</v>
      </c>
      <c r="S27" s="296">
        <v>3641.3423571668613</v>
      </c>
      <c r="T27" s="296">
        <v>2997.9035537991376</v>
      </c>
      <c r="U27" s="296">
        <v>1995.0540216786724</v>
      </c>
      <c r="V27" s="297">
        <v>812.78961616294157</v>
      </c>
    </row>
    <row r="28" spans="1:22" ht="15.75" x14ac:dyDescent="0.25">
      <c r="A28" s="65">
        <v>74</v>
      </c>
      <c r="B28" s="64" t="s">
        <v>38</v>
      </c>
      <c r="C28" s="66">
        <v>1103</v>
      </c>
      <c r="D28" s="66">
        <v>1373712.05</v>
      </c>
      <c r="E28" s="66">
        <v>443479.1069787154</v>
      </c>
      <c r="F28" s="66">
        <v>1817191.1569787154</v>
      </c>
      <c r="G28" s="67">
        <v>1304.6400000000001</v>
      </c>
      <c r="H28" s="68">
        <v>1439017.9200000002</v>
      </c>
      <c r="I28" s="68">
        <v>378173.23697871529</v>
      </c>
      <c r="J28" s="290">
        <v>168679.32006758027</v>
      </c>
      <c r="K28" s="291">
        <v>-48015.634999999995</v>
      </c>
      <c r="L28" s="291">
        <v>498836.9220462956</v>
      </c>
      <c r="M28" s="291">
        <v>474805.98400977807</v>
      </c>
      <c r="N28" s="291">
        <v>13142.941596743789</v>
      </c>
      <c r="O28" s="292">
        <f t="shared" si="2"/>
        <v>986785.84765281749</v>
      </c>
      <c r="P28" s="293">
        <v>4291528.6327847335</v>
      </c>
      <c r="Q28" s="294">
        <f t="shared" si="1"/>
        <v>-3304742.7851319159</v>
      </c>
      <c r="R28" s="295">
        <v>101037.00889135765</v>
      </c>
      <c r="S28" s="296">
        <v>84117.587982647819</v>
      </c>
      <c r="T28" s="296">
        <v>66824.734452495453</v>
      </c>
      <c r="U28" s="296">
        <v>49114.146429388107</v>
      </c>
      <c r="V28" s="297">
        <v>31195.02879052209</v>
      </c>
    </row>
    <row r="29" spans="1:22" ht="15.75" x14ac:dyDescent="0.25">
      <c r="A29" s="65">
        <v>75</v>
      </c>
      <c r="B29" s="64" t="s">
        <v>39</v>
      </c>
      <c r="C29" s="66">
        <v>19877</v>
      </c>
      <c r="D29" s="66">
        <v>23773501.59</v>
      </c>
      <c r="E29" s="66">
        <v>4373992.6769449813</v>
      </c>
      <c r="F29" s="66">
        <v>28147494.266944982</v>
      </c>
      <c r="G29" s="67">
        <v>1304.6400000000001</v>
      </c>
      <c r="H29" s="68">
        <v>25932329.280000001</v>
      </c>
      <c r="I29" s="68">
        <v>2215164.9869449809</v>
      </c>
      <c r="J29" s="290">
        <v>528205.42895013851</v>
      </c>
      <c r="K29" s="291">
        <v>-1335681.07</v>
      </c>
      <c r="L29" s="291">
        <v>1407689.3458951192</v>
      </c>
      <c r="M29" s="291">
        <v>-10330.424067958114</v>
      </c>
      <c r="N29" s="291">
        <v>236847.00826697762</v>
      </c>
      <c r="O29" s="292">
        <f t="shared" si="2"/>
        <v>1634205.9300941387</v>
      </c>
      <c r="P29" s="293">
        <v>33851232.353184395</v>
      </c>
      <c r="Q29" s="294">
        <f t="shared" si="1"/>
        <v>-32217026.423090257</v>
      </c>
      <c r="R29" s="295">
        <v>1344675.0795458322</v>
      </c>
      <c r="S29" s="296">
        <v>1039772.6956814395</v>
      </c>
      <c r="T29" s="296">
        <v>728140.73773144977</v>
      </c>
      <c r="U29" s="296">
        <v>408980.84821621428</v>
      </c>
      <c r="V29" s="297">
        <v>86063.077311645058</v>
      </c>
    </row>
    <row r="30" spans="1:22" ht="15.75" x14ac:dyDescent="0.25">
      <c r="A30" s="65">
        <v>77</v>
      </c>
      <c r="B30" s="64" t="s">
        <v>40</v>
      </c>
      <c r="C30" s="66">
        <v>4782</v>
      </c>
      <c r="D30" s="66">
        <v>6170092.5300000003</v>
      </c>
      <c r="E30" s="66">
        <v>977469.8580480949</v>
      </c>
      <c r="F30" s="66">
        <v>7147562.3880480956</v>
      </c>
      <c r="G30" s="67">
        <v>1304.6400000000001</v>
      </c>
      <c r="H30" s="68">
        <v>6238788.4800000004</v>
      </c>
      <c r="I30" s="68">
        <v>908773.90804809518</v>
      </c>
      <c r="J30" s="290">
        <v>287564.90976428415</v>
      </c>
      <c r="K30" s="291">
        <v>-317116.20499999996</v>
      </c>
      <c r="L30" s="291">
        <v>879222.61281237949</v>
      </c>
      <c r="M30" s="291">
        <v>2489731.4939476112</v>
      </c>
      <c r="N30" s="291">
        <v>56980.550059500274</v>
      </c>
      <c r="O30" s="292">
        <f t="shared" si="2"/>
        <v>3425934.6568194907</v>
      </c>
      <c r="P30" s="293">
        <v>16341115.58640616</v>
      </c>
      <c r="Q30" s="294">
        <f t="shared" si="1"/>
        <v>-12915180.929586669</v>
      </c>
      <c r="R30" s="295">
        <v>22914.591225701341</v>
      </c>
      <c r="S30" s="296">
        <v>18348.681930423532</v>
      </c>
      <c r="T30" s="296">
        <v>15106.401258448343</v>
      </c>
      <c r="U30" s="296">
        <v>10053.054090271244</v>
      </c>
      <c r="V30" s="297">
        <v>4095.6374546798593</v>
      </c>
    </row>
    <row r="31" spans="1:22" ht="15.75" x14ac:dyDescent="0.25">
      <c r="A31" s="65">
        <v>78</v>
      </c>
      <c r="B31" s="64" t="s">
        <v>41</v>
      </c>
      <c r="C31" s="66">
        <v>8042</v>
      </c>
      <c r="D31" s="66">
        <v>9032516.6699999999</v>
      </c>
      <c r="E31" s="66">
        <v>2623174.269645791</v>
      </c>
      <c r="F31" s="66">
        <v>11655690.939645791</v>
      </c>
      <c r="G31" s="67">
        <v>1304.6400000000001</v>
      </c>
      <c r="H31" s="68">
        <v>10491914.880000001</v>
      </c>
      <c r="I31" s="68">
        <v>1163776.0596457906</v>
      </c>
      <c r="J31" s="290">
        <v>694273.35092399362</v>
      </c>
      <c r="K31" s="291">
        <v>-596214.1</v>
      </c>
      <c r="L31" s="291">
        <v>1261835.3105697841</v>
      </c>
      <c r="M31" s="291">
        <v>-54529.608032576754</v>
      </c>
      <c r="N31" s="291">
        <v>95825.508903910755</v>
      </c>
      <c r="O31" s="292">
        <f t="shared" si="2"/>
        <v>1303131.2114411183</v>
      </c>
      <c r="P31" s="293">
        <v>12070289.861490529</v>
      </c>
      <c r="Q31" s="294">
        <f t="shared" si="1"/>
        <v>-10767158.650049411</v>
      </c>
      <c r="R31" s="295">
        <v>-558577.61072941707</v>
      </c>
      <c r="S31" s="296">
        <v>-440677.5227401554</v>
      </c>
      <c r="T31" s="296">
        <v>-325500.14113497443</v>
      </c>
      <c r="U31" s="296">
        <v>-213368.47194352318</v>
      </c>
      <c r="V31" s="297">
        <v>-102757.19728510117</v>
      </c>
    </row>
    <row r="32" spans="1:22" ht="15.75" x14ac:dyDescent="0.25">
      <c r="A32" s="65">
        <v>79</v>
      </c>
      <c r="B32" s="64" t="s">
        <v>42</v>
      </c>
      <c r="C32" s="66">
        <v>6869</v>
      </c>
      <c r="D32" s="66">
        <v>8554778.6999999993</v>
      </c>
      <c r="E32" s="66">
        <v>1130442.6122287926</v>
      </c>
      <c r="F32" s="66">
        <v>9685221.3122287914</v>
      </c>
      <c r="G32" s="67">
        <v>1304.6400000000001</v>
      </c>
      <c r="H32" s="68">
        <v>8961572.1600000001</v>
      </c>
      <c r="I32" s="68">
        <v>723649.15222879127</v>
      </c>
      <c r="J32" s="290">
        <v>238649.10357866349</v>
      </c>
      <c r="K32" s="291">
        <v>-563462.01700000011</v>
      </c>
      <c r="L32" s="291">
        <v>398836.23880745459</v>
      </c>
      <c r="M32" s="291">
        <v>-306364.59557192068</v>
      </c>
      <c r="N32" s="291">
        <v>81848.473098851391</v>
      </c>
      <c r="O32" s="292">
        <f t="shared" si="2"/>
        <v>174320.1163343853</v>
      </c>
      <c r="P32" s="293">
        <v>10445845.524617717</v>
      </c>
      <c r="Q32" s="294">
        <f t="shared" si="1"/>
        <v>-10271525.408283331</v>
      </c>
      <c r="R32" s="295">
        <v>-890222.46590594621</v>
      </c>
      <c r="S32" s="296">
        <v>-789519.19502827432</v>
      </c>
      <c r="T32" s="296">
        <v>-691141.49865349336</v>
      </c>
      <c r="U32" s="296">
        <v>-595365.26939757704</v>
      </c>
      <c r="V32" s="297">
        <v>-500887.67108512978</v>
      </c>
    </row>
    <row r="33" spans="1:22" ht="15.75" x14ac:dyDescent="0.25">
      <c r="A33" s="65">
        <v>81</v>
      </c>
      <c r="B33" s="64" t="s">
        <v>43</v>
      </c>
      <c r="C33" s="66">
        <v>2655</v>
      </c>
      <c r="D33" s="66">
        <v>2368065.9500000002</v>
      </c>
      <c r="E33" s="66">
        <v>801706.37132194336</v>
      </c>
      <c r="F33" s="66">
        <v>3169772.3213219438</v>
      </c>
      <c r="G33" s="67">
        <v>1304.6400000000001</v>
      </c>
      <c r="H33" s="68">
        <v>3463819.2</v>
      </c>
      <c r="I33" s="68">
        <v>-294046.87867805641</v>
      </c>
      <c r="J33" s="290">
        <v>240597.13549508018</v>
      </c>
      <c r="K33" s="291">
        <v>-161266.10500000004</v>
      </c>
      <c r="L33" s="291">
        <v>-214715.84818297627</v>
      </c>
      <c r="M33" s="291">
        <v>412059.4614404749</v>
      </c>
      <c r="N33" s="291">
        <v>31636.001758254544</v>
      </c>
      <c r="O33" s="292">
        <f t="shared" si="2"/>
        <v>228979.61501575317</v>
      </c>
      <c r="P33" s="293">
        <v>8431737.0642851871</v>
      </c>
      <c r="Q33" s="294">
        <f t="shared" si="1"/>
        <v>-8202757.4492694335</v>
      </c>
      <c r="R33" s="295">
        <v>415602.10805156146</v>
      </c>
      <c r="S33" s="296">
        <v>374875.85010720557</v>
      </c>
      <c r="T33" s="296">
        <v>333250.71309672995</v>
      </c>
      <c r="U33" s="296">
        <v>290620.05924237822</v>
      </c>
      <c r="V33" s="297">
        <v>247487.45966741059</v>
      </c>
    </row>
    <row r="34" spans="1:22" ht="15.75" x14ac:dyDescent="0.25">
      <c r="A34" s="65">
        <v>82</v>
      </c>
      <c r="B34" s="64" t="s">
        <v>44</v>
      </c>
      <c r="C34" s="66">
        <v>9389</v>
      </c>
      <c r="D34" s="66">
        <v>14915217.27</v>
      </c>
      <c r="E34" s="66">
        <v>1128394.9706005817</v>
      </c>
      <c r="F34" s="66">
        <v>16043612.240600582</v>
      </c>
      <c r="G34" s="67">
        <v>1304.6400000000001</v>
      </c>
      <c r="H34" s="68">
        <v>12249264.960000001</v>
      </c>
      <c r="I34" s="68">
        <v>3794347.2806005813</v>
      </c>
      <c r="J34" s="290">
        <v>223620.92527208035</v>
      </c>
      <c r="K34" s="291">
        <v>-485590.15</v>
      </c>
      <c r="L34" s="291">
        <v>3532378.0558726615</v>
      </c>
      <c r="M34" s="291">
        <v>1838329.9200927785</v>
      </c>
      <c r="N34" s="291">
        <v>111875.86459821164</v>
      </c>
      <c r="O34" s="292">
        <f t="shared" si="2"/>
        <v>5482583.8405636521</v>
      </c>
      <c r="P34" s="293">
        <v>11129283.066069171</v>
      </c>
      <c r="Q34" s="294">
        <f t="shared" si="1"/>
        <v>-5646699.2255055187</v>
      </c>
      <c r="R34" s="295">
        <v>-363514.71816452115</v>
      </c>
      <c r="S34" s="296">
        <v>-225866.87855606829</v>
      </c>
      <c r="T34" s="296">
        <v>-91397.786801399765</v>
      </c>
      <c r="U34" s="296">
        <v>19738.210968957908</v>
      </c>
      <c r="V34" s="297">
        <v>8041.3927356731911</v>
      </c>
    </row>
    <row r="35" spans="1:22" ht="15.75" x14ac:dyDescent="0.25">
      <c r="A35" s="65">
        <v>86</v>
      </c>
      <c r="B35" s="64" t="s">
        <v>45</v>
      </c>
      <c r="C35" s="66">
        <v>8175</v>
      </c>
      <c r="D35" s="66">
        <v>12755826.149999999</v>
      </c>
      <c r="E35" s="66">
        <v>1217539.4469173274</v>
      </c>
      <c r="F35" s="66">
        <v>13973365.596917326</v>
      </c>
      <c r="G35" s="67">
        <v>1304.6400000000001</v>
      </c>
      <c r="H35" s="68">
        <v>10665432</v>
      </c>
      <c r="I35" s="68">
        <v>3307933.5969173256</v>
      </c>
      <c r="J35" s="290">
        <v>174341.82958754402</v>
      </c>
      <c r="K35" s="291">
        <v>-482425.93145000003</v>
      </c>
      <c r="L35" s="291">
        <v>2999849.4950548694</v>
      </c>
      <c r="M35" s="291">
        <v>2344751.4476700453</v>
      </c>
      <c r="N35" s="291">
        <v>97410.287899710325</v>
      </c>
      <c r="O35" s="292">
        <f t="shared" si="2"/>
        <v>5442011.2306246255</v>
      </c>
      <c r="P35" s="293">
        <v>12856582.54332627</v>
      </c>
      <c r="Q35" s="294">
        <f t="shared" si="1"/>
        <v>-7414571.3127016444</v>
      </c>
      <c r="R35" s="295">
        <v>73612.803466450918</v>
      </c>
      <c r="S35" s="296">
        <v>31367.727892348885</v>
      </c>
      <c r="T35" s="296">
        <v>25824.933142579506</v>
      </c>
      <c r="U35" s="296">
        <v>17186.055455451155</v>
      </c>
      <c r="V35" s="297">
        <v>7001.6386850706504</v>
      </c>
    </row>
    <row r="36" spans="1:22" ht="15.75" x14ac:dyDescent="0.25">
      <c r="A36" s="65">
        <v>90</v>
      </c>
      <c r="B36" s="64" t="s">
        <v>46</v>
      </c>
      <c r="C36" s="66">
        <v>3196</v>
      </c>
      <c r="D36" s="66">
        <v>3057592.18</v>
      </c>
      <c r="E36" s="66">
        <v>1209365.9686758292</v>
      </c>
      <c r="F36" s="66">
        <v>4266958.1486758292</v>
      </c>
      <c r="G36" s="67">
        <v>1304.6400000000001</v>
      </c>
      <c r="H36" s="68">
        <v>4169629.4400000004</v>
      </c>
      <c r="I36" s="68">
        <v>97328.708675828762</v>
      </c>
      <c r="J36" s="290">
        <v>1048310.4866620377</v>
      </c>
      <c r="K36" s="291">
        <v>-198745.29</v>
      </c>
      <c r="L36" s="291">
        <v>946893.9053378664</v>
      </c>
      <c r="M36" s="291">
        <v>213843.06283526876</v>
      </c>
      <c r="N36" s="291">
        <v>38082.358425379105</v>
      </c>
      <c r="O36" s="292">
        <f t="shared" si="2"/>
        <v>1198819.3265985141</v>
      </c>
      <c r="P36" s="293">
        <v>11424033.298132936</v>
      </c>
      <c r="Q36" s="294">
        <f t="shared" si="1"/>
        <v>-10225213.971534422</v>
      </c>
      <c r="R36" s="295">
        <v>-653862.3517834699</v>
      </c>
      <c r="S36" s="296">
        <v>-607007.25588522572</v>
      </c>
      <c r="T36" s="296">
        <v>-561234.20047486026</v>
      </c>
      <c r="U36" s="296">
        <v>-516671.55253456213</v>
      </c>
      <c r="V36" s="297">
        <v>-472713.13002668886</v>
      </c>
    </row>
    <row r="37" spans="1:22" ht="15.75" x14ac:dyDescent="0.25">
      <c r="A37" s="65">
        <v>91</v>
      </c>
      <c r="B37" s="64" t="s">
        <v>47</v>
      </c>
      <c r="C37" s="66">
        <v>656920</v>
      </c>
      <c r="D37" s="66">
        <v>836478530.55999994</v>
      </c>
      <c r="E37" s="66">
        <v>267453321.19888407</v>
      </c>
      <c r="F37" s="66">
        <v>1103931851.758884</v>
      </c>
      <c r="G37" s="67">
        <v>1304.6400000000001</v>
      </c>
      <c r="H37" s="68">
        <v>857044108.80000007</v>
      </c>
      <c r="I37" s="68">
        <v>246887742.95888388</v>
      </c>
      <c r="J37" s="290">
        <v>27556694.54356109</v>
      </c>
      <c r="K37" s="291">
        <v>-83393891.985550001</v>
      </c>
      <c r="L37" s="291">
        <v>191050545.516895</v>
      </c>
      <c r="M37" s="291">
        <v>-52010729.890332274</v>
      </c>
      <c r="N37" s="291">
        <v>7827616.6760951318</v>
      </c>
      <c r="O37" s="292">
        <f t="shared" si="2"/>
        <v>146867432.30265784</v>
      </c>
      <c r="P37" s="293">
        <v>59729103.283444226</v>
      </c>
      <c r="Q37" s="294">
        <f t="shared" si="1"/>
        <v>87138329.019213617</v>
      </c>
      <c r="R37" s="295">
        <v>-84284775.365142062</v>
      </c>
      <c r="S37" s="296">
        <v>-74653971.360925972</v>
      </c>
      <c r="T37" s="296">
        <v>-65245574.752610192</v>
      </c>
      <c r="U37" s="296">
        <v>-56085970.658448517</v>
      </c>
      <c r="V37" s="297">
        <v>-47050561.736711316</v>
      </c>
    </row>
    <row r="38" spans="1:22" ht="15.75" x14ac:dyDescent="0.25">
      <c r="A38" s="65">
        <v>92</v>
      </c>
      <c r="B38" s="64" t="s">
        <v>48</v>
      </c>
      <c r="C38" s="66">
        <v>237231</v>
      </c>
      <c r="D38" s="66">
        <v>363368060.39999998</v>
      </c>
      <c r="E38" s="66">
        <v>116800842.42893678</v>
      </c>
      <c r="F38" s="66">
        <v>480168902.82893676</v>
      </c>
      <c r="G38" s="67">
        <v>1304.6400000000001</v>
      </c>
      <c r="H38" s="68">
        <v>309501051.84000003</v>
      </c>
      <c r="I38" s="68">
        <v>170667850.98893672</v>
      </c>
      <c r="J38" s="290">
        <v>12997939.117469005</v>
      </c>
      <c r="K38" s="291">
        <v>-32645164.361899998</v>
      </c>
      <c r="L38" s="291">
        <v>151020625.74450573</v>
      </c>
      <c r="M38" s="291">
        <v>-3907784.9438985824</v>
      </c>
      <c r="N38" s="291">
        <v>2826757.1876129881</v>
      </c>
      <c r="O38" s="292">
        <f t="shared" si="2"/>
        <v>149939597.98822013</v>
      </c>
      <c r="P38" s="293">
        <v>167336174.54003114</v>
      </c>
      <c r="Q38" s="294">
        <f t="shared" si="1"/>
        <v>-17396576.55181101</v>
      </c>
      <c r="R38" s="295">
        <v>138698.57291792423</v>
      </c>
      <c r="S38" s="296">
        <v>910262.68570395338</v>
      </c>
      <c r="T38" s="296">
        <v>749415.86719844386</v>
      </c>
      <c r="U38" s="296">
        <v>498723.56229383888</v>
      </c>
      <c r="V38" s="297">
        <v>203181.13111902084</v>
      </c>
    </row>
    <row r="39" spans="1:22" ht="15.75" x14ac:dyDescent="0.25">
      <c r="A39" s="65">
        <v>97</v>
      </c>
      <c r="B39" s="64" t="s">
        <v>49</v>
      </c>
      <c r="C39" s="66">
        <v>2156</v>
      </c>
      <c r="D39" s="66">
        <v>2128835.3000000003</v>
      </c>
      <c r="E39" s="66">
        <v>1093593.7323699156</v>
      </c>
      <c r="F39" s="66">
        <v>3222429.0323699159</v>
      </c>
      <c r="G39" s="67">
        <v>1304.6400000000001</v>
      </c>
      <c r="H39" s="68">
        <v>2812803.8400000003</v>
      </c>
      <c r="I39" s="68">
        <v>409625.19236991554</v>
      </c>
      <c r="J39" s="290">
        <v>137621.60678024797</v>
      </c>
      <c r="K39" s="291">
        <v>-129286.13</v>
      </c>
      <c r="L39" s="291">
        <v>417960.66915016354</v>
      </c>
      <c r="M39" s="291">
        <v>139472.69387388983</v>
      </c>
      <c r="N39" s="291">
        <v>25690.101616119322</v>
      </c>
      <c r="O39" s="292">
        <f t="shared" si="2"/>
        <v>583123.46464017266</v>
      </c>
      <c r="P39" s="293">
        <v>6451569.5171278305</v>
      </c>
      <c r="Q39" s="294">
        <f t="shared" si="1"/>
        <v>-5868446.0524876583</v>
      </c>
      <c r="R39" s="295">
        <v>602458.74507713842</v>
      </c>
      <c r="S39" s="296">
        <v>569386.87610236194</v>
      </c>
      <c r="T39" s="296">
        <v>535585.06992737693</v>
      </c>
      <c r="U39" s="296">
        <v>500966.73105356062</v>
      </c>
      <c r="V39" s="297">
        <v>465940.7857866566</v>
      </c>
    </row>
    <row r="40" spans="1:22" ht="15.75" x14ac:dyDescent="0.25">
      <c r="A40" s="65">
        <v>98</v>
      </c>
      <c r="B40" s="64" t="s">
        <v>50</v>
      </c>
      <c r="C40" s="66">
        <v>23251</v>
      </c>
      <c r="D40" s="66">
        <v>36739614.460000001</v>
      </c>
      <c r="E40" s="66">
        <v>3410608.2118178559</v>
      </c>
      <c r="F40" s="66">
        <v>40150222.671817854</v>
      </c>
      <c r="G40" s="67">
        <v>1304.6400000000001</v>
      </c>
      <c r="H40" s="68">
        <v>30334184.640000001</v>
      </c>
      <c r="I40" s="68">
        <v>9816038.0318178535</v>
      </c>
      <c r="J40" s="290">
        <v>625430.35651037155</v>
      </c>
      <c r="K40" s="291">
        <v>-1475365.1549999998</v>
      </c>
      <c r="L40" s="291">
        <v>8966103.2333282251</v>
      </c>
      <c r="M40" s="291">
        <v>5265004.7973433202</v>
      </c>
      <c r="N40" s="291">
        <v>277050.34910778771</v>
      </c>
      <c r="O40" s="292">
        <f t="shared" si="2"/>
        <v>14508158.379779331</v>
      </c>
      <c r="P40" s="293">
        <v>40761119.191631727</v>
      </c>
      <c r="Q40" s="294">
        <f t="shared" si="1"/>
        <v>-26252960.811852396</v>
      </c>
      <c r="R40" s="295">
        <v>2528114.0829214337</v>
      </c>
      <c r="S40" s="296">
        <v>2171456.3716354752</v>
      </c>
      <c r="T40" s="296">
        <v>1806926.7819441129</v>
      </c>
      <c r="U40" s="296">
        <v>1433591.4400354375</v>
      </c>
      <c r="V40" s="297">
        <v>1055860.3392001938</v>
      </c>
    </row>
    <row r="41" spans="1:22" ht="15.75" x14ac:dyDescent="0.25">
      <c r="A41" s="65">
        <v>102</v>
      </c>
      <c r="B41" s="64" t="s">
        <v>51</v>
      </c>
      <c r="C41" s="66">
        <v>9937</v>
      </c>
      <c r="D41" s="66">
        <v>12865082.729999999</v>
      </c>
      <c r="E41" s="66">
        <v>1778965.8970784689</v>
      </c>
      <c r="F41" s="66">
        <v>14644048.627078468</v>
      </c>
      <c r="G41" s="67">
        <v>1304.6400000000001</v>
      </c>
      <c r="H41" s="68">
        <v>12964207.680000002</v>
      </c>
      <c r="I41" s="68">
        <v>1679840.9470784664</v>
      </c>
      <c r="J41" s="290">
        <v>289072.52197235043</v>
      </c>
      <c r="K41" s="291">
        <v>-569222.15</v>
      </c>
      <c r="L41" s="291">
        <v>1399691.3190508168</v>
      </c>
      <c r="M41" s="291">
        <v>3665592.408725034</v>
      </c>
      <c r="N41" s="291">
        <v>118405.63068616776</v>
      </c>
      <c r="O41" s="292">
        <f t="shared" si="2"/>
        <v>5183689.3584620189</v>
      </c>
      <c r="P41" s="293">
        <v>22372678.126839135</v>
      </c>
      <c r="Q41" s="294">
        <f t="shared" si="1"/>
        <v>-17188988.768377118</v>
      </c>
      <c r="R41" s="295">
        <v>618463.79893695342</v>
      </c>
      <c r="S41" s="296">
        <v>466035.61619003641</v>
      </c>
      <c r="T41" s="296">
        <v>310243.15424160112</v>
      </c>
      <c r="U41" s="296">
        <v>150687.29459915531</v>
      </c>
      <c r="V41" s="297">
        <v>8510.7380567030032</v>
      </c>
    </row>
    <row r="42" spans="1:22" ht="15.75" x14ac:dyDescent="0.25">
      <c r="A42" s="65">
        <v>103</v>
      </c>
      <c r="B42" s="64" t="s">
        <v>52</v>
      </c>
      <c r="C42" s="66">
        <v>2174</v>
      </c>
      <c r="D42" s="66">
        <v>2909659.15</v>
      </c>
      <c r="E42" s="66">
        <v>347703.61181618256</v>
      </c>
      <c r="F42" s="66">
        <v>3257362.7618161826</v>
      </c>
      <c r="G42" s="67">
        <v>1304.6400000000001</v>
      </c>
      <c r="H42" s="68">
        <v>2836287.3600000003</v>
      </c>
      <c r="I42" s="68">
        <v>421075.4018161823</v>
      </c>
      <c r="J42" s="290">
        <v>33305.291978954869</v>
      </c>
      <c r="K42" s="291">
        <v>-143306.47999999998</v>
      </c>
      <c r="L42" s="291">
        <v>311074.21379513718</v>
      </c>
      <c r="M42" s="291">
        <v>918483.82023714017</v>
      </c>
      <c r="N42" s="291">
        <v>25904.582983971894</v>
      </c>
      <c r="O42" s="292">
        <f t="shared" si="2"/>
        <v>1255462.6170162491</v>
      </c>
      <c r="P42" s="293">
        <v>5013412.75833607</v>
      </c>
      <c r="Q42" s="294">
        <f t="shared" si="1"/>
        <v>-3757950.1413198207</v>
      </c>
      <c r="R42" s="295">
        <v>151797.31374396881</v>
      </c>
      <c r="S42" s="296">
        <v>118449.33454584084</v>
      </c>
      <c r="T42" s="296">
        <v>84365.324052140699</v>
      </c>
      <c r="U42" s="296">
        <v>49457.963796260934</v>
      </c>
      <c r="V42" s="297">
        <v>14139.594125458831</v>
      </c>
    </row>
    <row r="43" spans="1:22" ht="15.75" x14ac:dyDescent="0.25">
      <c r="A43" s="65">
        <v>105</v>
      </c>
      <c r="B43" s="64" t="s">
        <v>53</v>
      </c>
      <c r="C43" s="66">
        <v>2199</v>
      </c>
      <c r="D43" s="66">
        <v>1889179.6800000002</v>
      </c>
      <c r="E43" s="66">
        <v>1277738.8530053827</v>
      </c>
      <c r="F43" s="66">
        <v>3166918.5330053829</v>
      </c>
      <c r="G43" s="67">
        <v>1304.6400000000001</v>
      </c>
      <c r="H43" s="68">
        <v>2868903.3600000003</v>
      </c>
      <c r="I43" s="68">
        <v>298015.17300538253</v>
      </c>
      <c r="J43" s="290">
        <v>729464.85102542152</v>
      </c>
      <c r="K43" s="291">
        <v>-120296.645</v>
      </c>
      <c r="L43" s="291">
        <v>907183.37903080403</v>
      </c>
      <c r="M43" s="291">
        <v>867258.31910838536</v>
      </c>
      <c r="N43" s="291">
        <v>26202.473772656023</v>
      </c>
      <c r="O43" s="292">
        <f t="shared" si="2"/>
        <v>1800644.1719118452</v>
      </c>
      <c r="P43" s="293">
        <v>11031272.571433531</v>
      </c>
      <c r="Q43" s="294">
        <f t="shared" si="1"/>
        <v>-9230628.3995216861</v>
      </c>
      <c r="R43" s="295">
        <v>372358.27057843527</v>
      </c>
      <c r="S43" s="296">
        <v>338626.80495898571</v>
      </c>
      <c r="T43" s="296">
        <v>304150.84402262565</v>
      </c>
      <c r="U43" s="296">
        <v>268842.06518054678</v>
      </c>
      <c r="V43" s="297">
        <v>233117.55050433066</v>
      </c>
    </row>
    <row r="44" spans="1:22" ht="15.75" x14ac:dyDescent="0.25">
      <c r="A44" s="65">
        <v>106</v>
      </c>
      <c r="B44" s="64" t="s">
        <v>54</v>
      </c>
      <c r="C44" s="66">
        <v>46576</v>
      </c>
      <c r="D44" s="66">
        <v>64483313.429999992</v>
      </c>
      <c r="E44" s="66">
        <v>9405354.7908428293</v>
      </c>
      <c r="F44" s="66">
        <v>73888668.220842823</v>
      </c>
      <c r="G44" s="67">
        <v>1304.6400000000001</v>
      </c>
      <c r="H44" s="68">
        <v>60764912.640000008</v>
      </c>
      <c r="I44" s="68">
        <v>13123755.580842815</v>
      </c>
      <c r="J44" s="290">
        <v>1398044.1166848617</v>
      </c>
      <c r="K44" s="291">
        <v>-4695545.5030999994</v>
      </c>
      <c r="L44" s="291">
        <v>9826254.1944276765</v>
      </c>
      <c r="M44" s="291">
        <v>-299207.00645553076</v>
      </c>
      <c r="N44" s="291">
        <v>554982.45495008049</v>
      </c>
      <c r="O44" s="292">
        <f t="shared" si="2"/>
        <v>10082029.642922226</v>
      </c>
      <c r="P44" s="293">
        <v>50784902.950328007</v>
      </c>
      <c r="Q44" s="294">
        <f t="shared" si="1"/>
        <v>-40702873.307405785</v>
      </c>
      <c r="R44" s="295">
        <v>2202767.691561881</v>
      </c>
      <c r="S44" s="296">
        <v>1488317.1491828524</v>
      </c>
      <c r="T44" s="296">
        <v>758097.79648985423</v>
      </c>
      <c r="U44" s="296">
        <v>97915.317295791188</v>
      </c>
      <c r="V44" s="297">
        <v>39890.926409278363</v>
      </c>
    </row>
    <row r="45" spans="1:22" ht="15.75" x14ac:dyDescent="0.25">
      <c r="A45" s="65">
        <v>108</v>
      </c>
      <c r="B45" s="64" t="s">
        <v>55</v>
      </c>
      <c r="C45" s="66">
        <v>10344</v>
      </c>
      <c r="D45" s="66">
        <v>15730946.039999999</v>
      </c>
      <c r="E45" s="66">
        <v>1449476.2780366689</v>
      </c>
      <c r="F45" s="66">
        <v>17180422.318036668</v>
      </c>
      <c r="G45" s="67">
        <v>1304.6400000000001</v>
      </c>
      <c r="H45" s="68">
        <v>13495196.16</v>
      </c>
      <c r="I45" s="68">
        <v>3685226.1580366679</v>
      </c>
      <c r="J45" s="290">
        <v>256990.73780658416</v>
      </c>
      <c r="K45" s="291">
        <v>-644571.36250000005</v>
      </c>
      <c r="L45" s="291">
        <v>3297645.5333432518</v>
      </c>
      <c r="M45" s="291">
        <v>3929183.6493645338</v>
      </c>
      <c r="N45" s="291">
        <v>123255.29272594539</v>
      </c>
      <c r="O45" s="292">
        <f t="shared" si="2"/>
        <v>7350084.4754337315</v>
      </c>
      <c r="P45" s="293">
        <v>20938367.965921495</v>
      </c>
      <c r="Q45" s="294">
        <f t="shared" si="1"/>
        <v>-13588283.490487764</v>
      </c>
      <c r="R45" s="295">
        <v>199402.46865127463</v>
      </c>
      <c r="S45" s="296">
        <v>40731.12696524163</v>
      </c>
      <c r="T45" s="296">
        <v>32676.832835087756</v>
      </c>
      <c r="U45" s="296">
        <v>21745.878609319479</v>
      </c>
      <c r="V45" s="297">
        <v>8859.321169219671</v>
      </c>
    </row>
    <row r="46" spans="1:22" ht="15.75" x14ac:dyDescent="0.25">
      <c r="A46" s="65">
        <v>109</v>
      </c>
      <c r="B46" s="64" t="s">
        <v>56</v>
      </c>
      <c r="C46" s="66">
        <v>67848</v>
      </c>
      <c r="D46" s="66">
        <v>90042457.359999999</v>
      </c>
      <c r="E46" s="66">
        <v>13095735.951803276</v>
      </c>
      <c r="F46" s="66">
        <v>103138193.31180328</v>
      </c>
      <c r="G46" s="67">
        <v>1304.6400000000001</v>
      </c>
      <c r="H46" s="68">
        <v>88517214.720000014</v>
      </c>
      <c r="I46" s="68">
        <v>14620978.591803268</v>
      </c>
      <c r="J46" s="290">
        <v>2141835.0479569728</v>
      </c>
      <c r="K46" s="291">
        <v>-6961696.9231000002</v>
      </c>
      <c r="L46" s="291">
        <v>9801116.7166602407</v>
      </c>
      <c r="M46" s="291">
        <v>5255056.9479433922</v>
      </c>
      <c r="N46" s="291">
        <v>808451.76922563254</v>
      </c>
      <c r="O46" s="292">
        <f t="shared" si="2"/>
        <v>15864625.433829265</v>
      </c>
      <c r="P46" s="293">
        <v>99117673.007556453</v>
      </c>
      <c r="Q46" s="294">
        <f t="shared" si="1"/>
        <v>-83253047.57372719</v>
      </c>
      <c r="R46" s="295">
        <v>3172210.2878402574</v>
      </c>
      <c r="S46" s="296">
        <v>2131458.8192870901</v>
      </c>
      <c r="T46" s="296">
        <v>1067736.6739436828</v>
      </c>
      <c r="U46" s="296">
        <v>142634.80006623242</v>
      </c>
      <c r="V46" s="297">
        <v>58109.746973048743</v>
      </c>
    </row>
    <row r="47" spans="1:22" ht="15.75" x14ac:dyDescent="0.25">
      <c r="A47" s="65">
        <v>111</v>
      </c>
      <c r="B47" s="64" t="s">
        <v>57</v>
      </c>
      <c r="C47" s="66">
        <v>18497</v>
      </c>
      <c r="D47" s="66">
        <v>19275848.289999999</v>
      </c>
      <c r="E47" s="66">
        <v>3931176.821449541</v>
      </c>
      <c r="F47" s="66">
        <v>23207025.11144954</v>
      </c>
      <c r="G47" s="67">
        <v>1304.6400000000001</v>
      </c>
      <c r="H47" s="68">
        <v>24131926.080000002</v>
      </c>
      <c r="I47" s="68">
        <v>-924900.96855046228</v>
      </c>
      <c r="J47" s="290">
        <v>587164.00296452257</v>
      </c>
      <c r="K47" s="291">
        <v>-1643328.8975</v>
      </c>
      <c r="L47" s="291">
        <v>-1981065.8630859395</v>
      </c>
      <c r="M47" s="291">
        <v>4533170.9537328389</v>
      </c>
      <c r="N47" s="291">
        <v>220403.43673161368</v>
      </c>
      <c r="O47" s="292">
        <f t="shared" si="2"/>
        <v>2772508.527378513</v>
      </c>
      <c r="P47" s="293">
        <v>46125805.169014916</v>
      </c>
      <c r="Q47" s="294">
        <f t="shared" si="1"/>
        <v>-43353296.641636401</v>
      </c>
      <c r="R47" s="295">
        <v>4883801.164530063</v>
      </c>
      <c r="S47" s="296">
        <v>4600067.2311226241</v>
      </c>
      <c r="T47" s="296">
        <v>4310070.9376074579</v>
      </c>
      <c r="U47" s="296">
        <v>4013069.354050416</v>
      </c>
      <c r="V47" s="297">
        <v>3712570.7874447005</v>
      </c>
    </row>
    <row r="48" spans="1:22" ht="15.75" x14ac:dyDescent="0.25">
      <c r="A48" s="65">
        <v>139</v>
      </c>
      <c r="B48" s="64" t="s">
        <v>58</v>
      </c>
      <c r="C48" s="66">
        <v>9848</v>
      </c>
      <c r="D48" s="66">
        <v>19872131.939999998</v>
      </c>
      <c r="E48" s="66">
        <v>2145932.602190142</v>
      </c>
      <c r="F48" s="66">
        <v>22018064.542190138</v>
      </c>
      <c r="G48" s="67">
        <v>1304.6400000000001</v>
      </c>
      <c r="H48" s="68">
        <v>12848094.720000001</v>
      </c>
      <c r="I48" s="68">
        <v>9169969.8221901376</v>
      </c>
      <c r="J48" s="290">
        <v>247734.59886875242</v>
      </c>
      <c r="K48" s="291">
        <v>-539389.4850000001</v>
      </c>
      <c r="L48" s="291">
        <v>8878314.9360588901</v>
      </c>
      <c r="M48" s="291">
        <v>4780761.2793390686</v>
      </c>
      <c r="N48" s="291">
        <v>117345.13947845226</v>
      </c>
      <c r="O48" s="292">
        <f t="shared" si="2"/>
        <v>13776421.35487641</v>
      </c>
      <c r="P48" s="293">
        <v>28161419.121674426</v>
      </c>
      <c r="Q48" s="294">
        <f t="shared" si="1"/>
        <v>-14384997.766798016</v>
      </c>
      <c r="R48" s="295">
        <v>-885813.02231922478</v>
      </c>
      <c r="S48" s="296">
        <v>-741435.99340623687</v>
      </c>
      <c r="T48" s="296">
        <v>-600393.11177880305</v>
      </c>
      <c r="U48" s="296">
        <v>-463079.92125437985</v>
      </c>
      <c r="V48" s="297">
        <v>-327628.56178706576</v>
      </c>
    </row>
    <row r="49" spans="1:22" ht="15.75" x14ac:dyDescent="0.25">
      <c r="A49" s="65">
        <v>140</v>
      </c>
      <c r="B49" s="64" t="s">
        <v>59</v>
      </c>
      <c r="C49" s="66">
        <v>21124</v>
      </c>
      <c r="D49" s="66">
        <v>28733219.259999998</v>
      </c>
      <c r="E49" s="66">
        <v>3741473.7727094302</v>
      </c>
      <c r="F49" s="66">
        <v>32474693.032709427</v>
      </c>
      <c r="G49" s="67">
        <v>1304.6400000000001</v>
      </c>
      <c r="H49" s="68">
        <v>27559215.360000003</v>
      </c>
      <c r="I49" s="68">
        <v>4915477.672709424</v>
      </c>
      <c r="J49" s="290">
        <v>1003386.2974737948</v>
      </c>
      <c r="K49" s="291">
        <v>-1779067.21</v>
      </c>
      <c r="L49" s="291">
        <v>4139796.7601832189</v>
      </c>
      <c r="M49" s="291">
        <v>6589840.8838599185</v>
      </c>
      <c r="N49" s="291">
        <v>251705.80080654199</v>
      </c>
      <c r="O49" s="292">
        <f t="shared" si="2"/>
        <v>10981343.444849679</v>
      </c>
      <c r="P49" s="293">
        <v>55014290.90807578</v>
      </c>
      <c r="Q49" s="294">
        <f t="shared" si="1"/>
        <v>-44032947.463226102</v>
      </c>
      <c r="R49" s="295">
        <v>3251006.5970276291</v>
      </c>
      <c r="S49" s="296">
        <v>2926975.9104677141</v>
      </c>
      <c r="T49" s="296">
        <v>2595793.4644378512</v>
      </c>
      <c r="U49" s="296">
        <v>2256610.8158430015</v>
      </c>
      <c r="V49" s="297">
        <v>1913434.5320683813</v>
      </c>
    </row>
    <row r="50" spans="1:22" ht="15.75" x14ac:dyDescent="0.25">
      <c r="A50" s="65">
        <v>142</v>
      </c>
      <c r="B50" s="64" t="s">
        <v>60</v>
      </c>
      <c r="C50" s="66">
        <v>6625</v>
      </c>
      <c r="D50" s="66">
        <v>8630184.5499999989</v>
      </c>
      <c r="E50" s="66">
        <v>1180392.0685559716</v>
      </c>
      <c r="F50" s="66">
        <v>9810576.6185559705</v>
      </c>
      <c r="G50" s="67">
        <v>1304.6400000000001</v>
      </c>
      <c r="H50" s="68">
        <v>8643240</v>
      </c>
      <c r="I50" s="68">
        <v>1167336.6185559705</v>
      </c>
      <c r="J50" s="290">
        <v>158230.54001625889</v>
      </c>
      <c r="K50" s="291">
        <v>-364702.245</v>
      </c>
      <c r="L50" s="291">
        <v>960864.91357222933</v>
      </c>
      <c r="M50" s="291">
        <v>2206435.5735562518</v>
      </c>
      <c r="N50" s="291">
        <v>78941.059001294299</v>
      </c>
      <c r="O50" s="292">
        <f t="shared" si="2"/>
        <v>3246241.5461297757</v>
      </c>
      <c r="P50" s="293">
        <v>15922827.743620619</v>
      </c>
      <c r="Q50" s="294">
        <f t="shared" si="1"/>
        <v>-12676586.197490843</v>
      </c>
      <c r="R50" s="295">
        <v>-124468.92423307331</v>
      </c>
      <c r="S50" s="296">
        <v>-27342.825883302288</v>
      </c>
      <c r="T50" s="296">
        <v>20928.462638481862</v>
      </c>
      <c r="U50" s="296">
        <v>13927.537295702006</v>
      </c>
      <c r="V50" s="297">
        <v>5674.1108609899766</v>
      </c>
    </row>
    <row r="51" spans="1:22" ht="15.75" x14ac:dyDescent="0.25">
      <c r="A51" s="65">
        <v>143</v>
      </c>
      <c r="B51" s="64" t="s">
        <v>61</v>
      </c>
      <c r="C51" s="66">
        <v>6866</v>
      </c>
      <c r="D51" s="66">
        <v>8698368.75</v>
      </c>
      <c r="E51" s="66">
        <v>1405952.7710119691</v>
      </c>
      <c r="F51" s="66">
        <v>10104321.521011969</v>
      </c>
      <c r="G51" s="67">
        <v>1304.6400000000001</v>
      </c>
      <c r="H51" s="68">
        <v>8957658.2400000002</v>
      </c>
      <c r="I51" s="68">
        <v>1146663.2810119689</v>
      </c>
      <c r="J51" s="290">
        <v>223963.00387093509</v>
      </c>
      <c r="K51" s="291">
        <v>-508304.15500000003</v>
      </c>
      <c r="L51" s="291">
        <v>862322.129882904</v>
      </c>
      <c r="M51" s="291">
        <v>2233920.3780060527</v>
      </c>
      <c r="N51" s="291">
        <v>81812.726204209306</v>
      </c>
      <c r="O51" s="292">
        <f t="shared" si="2"/>
        <v>3178055.2340931664</v>
      </c>
      <c r="P51" s="293">
        <v>17128351.173279904</v>
      </c>
      <c r="Q51" s="294">
        <f t="shared" si="1"/>
        <v>-13950295.939186737</v>
      </c>
      <c r="R51" s="295">
        <v>511004.9922880067</v>
      </c>
      <c r="S51" s="296">
        <v>405684.28153623734</v>
      </c>
      <c r="T51" s="296">
        <v>298039.01196413743</v>
      </c>
      <c r="U51" s="296">
        <v>187793.41145039757</v>
      </c>
      <c r="V51" s="297">
        <v>76249.74716349451</v>
      </c>
    </row>
    <row r="52" spans="1:22" ht="15.75" x14ac:dyDescent="0.25">
      <c r="A52" s="65">
        <v>145</v>
      </c>
      <c r="B52" s="64" t="s">
        <v>62</v>
      </c>
      <c r="C52" s="66">
        <v>12294</v>
      </c>
      <c r="D52" s="66">
        <v>21272806.98</v>
      </c>
      <c r="E52" s="66">
        <v>1406228.0732728052</v>
      </c>
      <c r="F52" s="66">
        <v>22679035.053272806</v>
      </c>
      <c r="G52" s="67">
        <v>1304.6400000000001</v>
      </c>
      <c r="H52" s="68">
        <v>16039244.160000002</v>
      </c>
      <c r="I52" s="68">
        <v>6639790.8932728041</v>
      </c>
      <c r="J52" s="290">
        <v>301845.06967702921</v>
      </c>
      <c r="K52" s="291">
        <v>-674795.6100000001</v>
      </c>
      <c r="L52" s="291">
        <v>6266840.3529498326</v>
      </c>
      <c r="M52" s="291">
        <v>5077260.9864168307</v>
      </c>
      <c r="N52" s="291">
        <v>146490.77424330747</v>
      </c>
      <c r="O52" s="292">
        <f t="shared" si="2"/>
        <v>11490592.113609971</v>
      </c>
      <c r="P52" s="293">
        <v>28491542.018499181</v>
      </c>
      <c r="Q52" s="294">
        <f t="shared" si="1"/>
        <v>-17000949.904889211</v>
      </c>
      <c r="R52" s="295">
        <v>22192.390149493018</v>
      </c>
      <c r="S52" s="296">
        <v>47172.458312970914</v>
      </c>
      <c r="T52" s="296">
        <v>38836.908630565435</v>
      </c>
      <c r="U52" s="296">
        <v>25845.304681261958</v>
      </c>
      <c r="V52" s="297">
        <v>10529.43681886955</v>
      </c>
    </row>
    <row r="53" spans="1:22" ht="15.75" x14ac:dyDescent="0.25">
      <c r="A53" s="65">
        <v>146</v>
      </c>
      <c r="B53" s="64" t="s">
        <v>63</v>
      </c>
      <c r="C53" s="66">
        <v>4749</v>
      </c>
      <c r="D53" s="66">
        <v>4053105.0300000003</v>
      </c>
      <c r="E53" s="66">
        <v>2839276.2286736444</v>
      </c>
      <c r="F53" s="66">
        <v>6892381.2586736446</v>
      </c>
      <c r="G53" s="67">
        <v>1304.6400000000001</v>
      </c>
      <c r="H53" s="68">
        <v>6195735.3600000003</v>
      </c>
      <c r="I53" s="68">
        <v>696645.89867364429</v>
      </c>
      <c r="J53" s="290">
        <v>1434125.7759659619</v>
      </c>
      <c r="K53" s="291">
        <v>-243418.22500000001</v>
      </c>
      <c r="L53" s="291">
        <v>1887353.4496396058</v>
      </c>
      <c r="M53" s="291">
        <v>827569.90585630492</v>
      </c>
      <c r="N53" s="291">
        <v>56587.334218437223</v>
      </c>
      <c r="O53" s="292">
        <f t="shared" si="2"/>
        <v>2771510.6897143479</v>
      </c>
      <c r="P53" s="293">
        <v>20041857.406199757</v>
      </c>
      <c r="Q53" s="294">
        <f t="shared" si="1"/>
        <v>-17270346.716485411</v>
      </c>
      <c r="R53" s="295">
        <v>817470.9367858331</v>
      </c>
      <c r="S53" s="296">
        <v>744623.85619157844</v>
      </c>
      <c r="T53" s="296">
        <v>670168.95010391425</v>
      </c>
      <c r="U53" s="296">
        <v>593915.47546951997</v>
      </c>
      <c r="V53" s="297">
        <v>516764.17024107504</v>
      </c>
    </row>
    <row r="54" spans="1:22" ht="15.75" x14ac:dyDescent="0.25">
      <c r="A54" s="65">
        <v>148</v>
      </c>
      <c r="B54" s="64" t="s">
        <v>64</v>
      </c>
      <c r="C54" s="66">
        <v>6862</v>
      </c>
      <c r="D54" s="66">
        <v>7715289.6499999985</v>
      </c>
      <c r="E54" s="66">
        <v>6564549.5801766645</v>
      </c>
      <c r="F54" s="66">
        <v>14279839.230176663</v>
      </c>
      <c r="G54" s="67">
        <v>1304.6400000000001</v>
      </c>
      <c r="H54" s="68">
        <v>8952439.6800000016</v>
      </c>
      <c r="I54" s="68">
        <v>5327399.5501766615</v>
      </c>
      <c r="J54" s="290">
        <v>2585838.4336767551</v>
      </c>
      <c r="K54" s="291">
        <v>-336631.7</v>
      </c>
      <c r="L54" s="291">
        <v>7576606.2838534163</v>
      </c>
      <c r="M54" s="291">
        <v>-15844.380956010278</v>
      </c>
      <c r="N54" s="291">
        <v>81765.06367801984</v>
      </c>
      <c r="O54" s="292">
        <f t="shared" si="2"/>
        <v>7642526.966575426</v>
      </c>
      <c r="P54" s="293">
        <v>24658555.217985582</v>
      </c>
      <c r="Q54" s="294">
        <f t="shared" si="1"/>
        <v>-17016028.251410156</v>
      </c>
      <c r="R54" s="295">
        <v>1783305.7214017527</v>
      </c>
      <c r="S54" s="296">
        <v>1678046.3684773948</v>
      </c>
      <c r="T54" s="296">
        <v>1570463.8109761204</v>
      </c>
      <c r="U54" s="296">
        <v>1460282.4374361725</v>
      </c>
      <c r="V54" s="297">
        <v>1348803.7563501357</v>
      </c>
    </row>
    <row r="55" spans="1:22" ht="15.75" x14ac:dyDescent="0.25">
      <c r="A55" s="65">
        <v>149</v>
      </c>
      <c r="B55" s="64" t="s">
        <v>65</v>
      </c>
      <c r="C55" s="66">
        <v>5321</v>
      </c>
      <c r="D55" s="66">
        <v>7626974.5800000001</v>
      </c>
      <c r="E55" s="66">
        <v>1886291.5559735047</v>
      </c>
      <c r="F55" s="66">
        <v>9513266.1359735057</v>
      </c>
      <c r="G55" s="67">
        <v>1304.6400000000001</v>
      </c>
      <c r="H55" s="68">
        <v>6941989.4400000004</v>
      </c>
      <c r="I55" s="68">
        <v>2571276.6959735053</v>
      </c>
      <c r="J55" s="290">
        <v>99879.13456171492</v>
      </c>
      <c r="K55" s="291">
        <v>-246645.84</v>
      </c>
      <c r="L55" s="291">
        <v>2424509.9905352201</v>
      </c>
      <c r="M55" s="291">
        <v>-63506.176640367958</v>
      </c>
      <c r="N55" s="291">
        <v>63403.075463530105</v>
      </c>
      <c r="O55" s="292">
        <f t="shared" si="2"/>
        <v>2424406.8893583822</v>
      </c>
      <c r="P55" s="293">
        <v>6708837.2593502291</v>
      </c>
      <c r="Q55" s="294">
        <f t="shared" si="1"/>
        <v>-4284430.3699918464</v>
      </c>
      <c r="R55" s="295">
        <v>238960.76536673616</v>
      </c>
      <c r="S55" s="296">
        <v>157339.51545264284</v>
      </c>
      <c r="T55" s="296">
        <v>73916.783236921372</v>
      </c>
      <c r="U55" s="296">
        <v>11186.177501951755</v>
      </c>
      <c r="V55" s="297">
        <v>4557.2745496343641</v>
      </c>
    </row>
    <row r="56" spans="1:22" ht="15.75" x14ac:dyDescent="0.25">
      <c r="A56" s="65">
        <v>151</v>
      </c>
      <c r="B56" s="64" t="s">
        <v>66</v>
      </c>
      <c r="C56" s="66">
        <v>1925</v>
      </c>
      <c r="D56" s="66">
        <v>2066060.5499999998</v>
      </c>
      <c r="E56" s="66">
        <v>717255.9219043412</v>
      </c>
      <c r="F56" s="66">
        <v>2783316.4719043411</v>
      </c>
      <c r="G56" s="67">
        <v>1304.6400000000001</v>
      </c>
      <c r="H56" s="68">
        <v>2511432</v>
      </c>
      <c r="I56" s="68">
        <v>271884.47190434113</v>
      </c>
      <c r="J56" s="290">
        <v>237981.09798065425</v>
      </c>
      <c r="K56" s="291">
        <v>-84270.455000000002</v>
      </c>
      <c r="L56" s="291">
        <v>425595.11488499533</v>
      </c>
      <c r="M56" s="291">
        <v>747003.25097159552</v>
      </c>
      <c r="N56" s="291">
        <v>22937.590728677966</v>
      </c>
      <c r="O56" s="292">
        <f t="shared" si="2"/>
        <v>1195535.956585269</v>
      </c>
      <c r="P56" s="293">
        <v>7169430.9334993949</v>
      </c>
      <c r="Q56" s="294">
        <f t="shared" si="1"/>
        <v>-5973894.9769141264</v>
      </c>
      <c r="R56" s="295">
        <v>-72973.60970174204</v>
      </c>
      <c r="S56" s="296">
        <v>-44752.064143506679</v>
      </c>
      <c r="T56" s="296">
        <v>-17182.248228314762</v>
      </c>
      <c r="U56" s="296">
        <v>4046.8693274303942</v>
      </c>
      <c r="V56" s="297">
        <v>1648.7039105518045</v>
      </c>
    </row>
    <row r="57" spans="1:22" ht="15.75" x14ac:dyDescent="0.25">
      <c r="A57" s="65">
        <v>152</v>
      </c>
      <c r="B57" s="64" t="s">
        <v>67</v>
      </c>
      <c r="C57" s="66">
        <v>4471</v>
      </c>
      <c r="D57" s="66">
        <v>6759197.3200000003</v>
      </c>
      <c r="E57" s="66">
        <v>623581.82327349426</v>
      </c>
      <c r="F57" s="66">
        <v>7382779.1432734942</v>
      </c>
      <c r="G57" s="67">
        <v>1304.6400000000001</v>
      </c>
      <c r="H57" s="68">
        <v>5833045.4400000004</v>
      </c>
      <c r="I57" s="68">
        <v>1549733.7032734938</v>
      </c>
      <c r="J57" s="290">
        <v>94967.927103523805</v>
      </c>
      <c r="K57" s="291">
        <v>-284780.72500000003</v>
      </c>
      <c r="L57" s="291">
        <v>1359920.9053770176</v>
      </c>
      <c r="M57" s="291">
        <v>2152742.7722640065</v>
      </c>
      <c r="N57" s="291">
        <v>53274.788648269707</v>
      </c>
      <c r="O57" s="292">
        <f t="shared" si="2"/>
        <v>3565938.4662892935</v>
      </c>
      <c r="P57" s="293">
        <v>11826562.554226499</v>
      </c>
      <c r="Q57" s="294">
        <f t="shared" si="1"/>
        <v>-8260624.087937206</v>
      </c>
      <c r="R57" s="295">
        <v>-298379.37544949498</v>
      </c>
      <c r="S57" s="296">
        <v>-232832.08703865329</v>
      </c>
      <c r="T57" s="296">
        <v>-168798.50420394001</v>
      </c>
      <c r="U57" s="296">
        <v>-106458.20415979945</v>
      </c>
      <c r="V57" s="297">
        <v>-44963.176928040586</v>
      </c>
    </row>
    <row r="58" spans="1:22" ht="15.75" x14ac:dyDescent="0.25">
      <c r="A58" s="65">
        <v>153</v>
      </c>
      <c r="B58" s="64" t="s">
        <v>68</v>
      </c>
      <c r="C58" s="66">
        <v>26075</v>
      </c>
      <c r="D58" s="66">
        <v>29811669.219999999</v>
      </c>
      <c r="E58" s="66">
        <v>6038020.1782187028</v>
      </c>
      <c r="F58" s="66">
        <v>35849689.398218699</v>
      </c>
      <c r="G58" s="67">
        <v>1304.6400000000001</v>
      </c>
      <c r="H58" s="68">
        <v>34018488</v>
      </c>
      <c r="I58" s="68">
        <v>1831201.3982186988</v>
      </c>
      <c r="J58" s="290">
        <v>789016.72499148245</v>
      </c>
      <c r="K58" s="291">
        <v>-2400132.1537500001</v>
      </c>
      <c r="L58" s="291">
        <v>220085.96946018143</v>
      </c>
      <c r="M58" s="291">
        <v>6263362.3631166592</v>
      </c>
      <c r="N58" s="291">
        <v>310700.09259754699</v>
      </c>
      <c r="O58" s="292">
        <f t="shared" si="2"/>
        <v>6794148.4251743881</v>
      </c>
      <c r="P58" s="293">
        <v>59764596.162155665</v>
      </c>
      <c r="Q58" s="294">
        <f t="shared" si="1"/>
        <v>-52970447.73698128</v>
      </c>
      <c r="R58" s="295">
        <v>5945910.1393650733</v>
      </c>
      <c r="S58" s="296">
        <v>5545933.801926625</v>
      </c>
      <c r="T58" s="296">
        <v>5137129.4902324053</v>
      </c>
      <c r="U58" s="296">
        <v>4718449.9048266718</v>
      </c>
      <c r="V58" s="297">
        <v>4294840.6641798625</v>
      </c>
    </row>
    <row r="59" spans="1:22" ht="15.75" x14ac:dyDescent="0.25">
      <c r="A59" s="65">
        <v>165</v>
      </c>
      <c r="B59" s="64" t="s">
        <v>69</v>
      </c>
      <c r="C59" s="66">
        <v>16237</v>
      </c>
      <c r="D59" s="66">
        <v>24152210.710000001</v>
      </c>
      <c r="E59" s="66">
        <v>2445886.4918461498</v>
      </c>
      <c r="F59" s="66">
        <v>26598097.201846153</v>
      </c>
      <c r="G59" s="67">
        <v>1304.6400000000001</v>
      </c>
      <c r="H59" s="68">
        <v>21183439.680000003</v>
      </c>
      <c r="I59" s="68">
        <v>5414657.5218461491</v>
      </c>
      <c r="J59" s="290">
        <v>363253.2202029858</v>
      </c>
      <c r="K59" s="291">
        <v>-1251446.8160999999</v>
      </c>
      <c r="L59" s="291">
        <v>4526463.9259491358</v>
      </c>
      <c r="M59" s="291">
        <v>3985256.9759719358</v>
      </c>
      <c r="N59" s="291">
        <v>193474.10943456838</v>
      </c>
      <c r="O59" s="292">
        <f t="shared" si="2"/>
        <v>8705195.0113556404</v>
      </c>
      <c r="P59" s="293">
        <v>25115283.902079154</v>
      </c>
      <c r="Q59" s="294">
        <f t="shared" si="1"/>
        <v>-16410088.890723513</v>
      </c>
      <c r="R59" s="295">
        <v>235673.72782650596</v>
      </c>
      <c r="S59" s="296">
        <v>62301.871289060415</v>
      </c>
      <c r="T59" s="296">
        <v>51292.897790344148</v>
      </c>
      <c r="U59" s="296">
        <v>34134.554425707691</v>
      </c>
      <c r="V59" s="297">
        <v>13906.496309418</v>
      </c>
    </row>
    <row r="60" spans="1:22" ht="15.75" x14ac:dyDescent="0.25">
      <c r="A60" s="65">
        <v>167</v>
      </c>
      <c r="B60" s="64" t="s">
        <v>70</v>
      </c>
      <c r="C60" s="66">
        <v>76935</v>
      </c>
      <c r="D60" s="66">
        <v>94384130.5</v>
      </c>
      <c r="E60" s="66">
        <v>16183077.876517611</v>
      </c>
      <c r="F60" s="66">
        <v>110567208.37651761</v>
      </c>
      <c r="G60" s="67">
        <v>1304.6400000000001</v>
      </c>
      <c r="H60" s="68">
        <v>100372478.40000001</v>
      </c>
      <c r="I60" s="68">
        <v>10194729.976517603</v>
      </c>
      <c r="J60" s="290">
        <v>2811536.485726764</v>
      </c>
      <c r="K60" s="291">
        <v>-7733150.1875999998</v>
      </c>
      <c r="L60" s="291">
        <v>5273116.2746443674</v>
      </c>
      <c r="M60" s="291">
        <v>22573920.87656042</v>
      </c>
      <c r="N60" s="291">
        <v>916729.11309653986</v>
      </c>
      <c r="O60" s="292">
        <f t="shared" si="2"/>
        <v>28763766.264301326</v>
      </c>
      <c r="P60" s="293">
        <v>135409591.96323687</v>
      </c>
      <c r="Q60" s="294">
        <f t="shared" si="1"/>
        <v>-106645825.69893554</v>
      </c>
      <c r="R60" s="295">
        <v>7711151.5837480389</v>
      </c>
      <c r="S60" s="296">
        <v>6531010.4707728894</v>
      </c>
      <c r="T60" s="296">
        <v>5324822.1785314819</v>
      </c>
      <c r="U60" s="296">
        <v>4089496.6213621581</v>
      </c>
      <c r="V60" s="297">
        <v>2839625.9817010909</v>
      </c>
    </row>
    <row r="61" spans="1:22" ht="15.75" x14ac:dyDescent="0.25">
      <c r="A61" s="65">
        <v>169</v>
      </c>
      <c r="B61" s="64" t="s">
        <v>71</v>
      </c>
      <c r="C61" s="66">
        <v>5061</v>
      </c>
      <c r="D61" s="66">
        <v>6918353</v>
      </c>
      <c r="E61" s="66">
        <v>698618.70294377976</v>
      </c>
      <c r="F61" s="66">
        <v>7616971.7029437795</v>
      </c>
      <c r="G61" s="67">
        <v>1304.6400000000001</v>
      </c>
      <c r="H61" s="68">
        <v>6602783.040000001</v>
      </c>
      <c r="I61" s="68">
        <v>1014188.6629437786</v>
      </c>
      <c r="J61" s="290">
        <v>104694.83219583266</v>
      </c>
      <c r="K61" s="291">
        <v>-299927.95499999996</v>
      </c>
      <c r="L61" s="291">
        <v>818955.54013961123</v>
      </c>
      <c r="M61" s="291">
        <v>1296512.8393667182</v>
      </c>
      <c r="N61" s="291">
        <v>60305.011261215157</v>
      </c>
      <c r="O61" s="292">
        <f t="shared" si="2"/>
        <v>2175773.3907675445</v>
      </c>
      <c r="P61" s="293">
        <v>8613127.8341193385</v>
      </c>
      <c r="Q61" s="294">
        <f t="shared" si="1"/>
        <v>-6437354.443351794</v>
      </c>
      <c r="R61" s="295">
        <v>171890.24274198004</v>
      </c>
      <c r="S61" s="296">
        <v>94257.251609631552</v>
      </c>
      <c r="T61" s="296">
        <v>15987.765949185918</v>
      </c>
      <c r="U61" s="296">
        <v>10639.587359026091</v>
      </c>
      <c r="V61" s="297">
        <v>4334.5924630143809</v>
      </c>
    </row>
    <row r="62" spans="1:22" ht="15.75" x14ac:dyDescent="0.25">
      <c r="A62" s="65">
        <v>171</v>
      </c>
      <c r="B62" s="64" t="s">
        <v>72</v>
      </c>
      <c r="C62" s="66">
        <v>4689</v>
      </c>
      <c r="D62" s="66">
        <v>5866228.7699999996</v>
      </c>
      <c r="E62" s="66">
        <v>1062689.8884016233</v>
      </c>
      <c r="F62" s="66">
        <v>6928918.6584016234</v>
      </c>
      <c r="G62" s="67">
        <v>1304.6400000000001</v>
      </c>
      <c r="H62" s="68">
        <v>6117456.9600000009</v>
      </c>
      <c r="I62" s="68">
        <v>811461.69840162247</v>
      </c>
      <c r="J62" s="290">
        <v>152844.6182672487</v>
      </c>
      <c r="K62" s="291">
        <v>-282134.69500000001</v>
      </c>
      <c r="L62" s="291">
        <v>682171.62166887126</v>
      </c>
      <c r="M62" s="291">
        <v>1252319.60993594</v>
      </c>
      <c r="N62" s="291">
        <v>55872.396325595313</v>
      </c>
      <c r="O62" s="292">
        <f t="shared" si="2"/>
        <v>1990363.6279304065</v>
      </c>
      <c r="P62" s="293">
        <v>10808011.241339359</v>
      </c>
      <c r="Q62" s="294">
        <f t="shared" si="1"/>
        <v>-8817647.613408953</v>
      </c>
      <c r="R62" s="295">
        <v>-175789.02529530803</v>
      </c>
      <c r="S62" s="296">
        <v>-107045.73847839086</v>
      </c>
      <c r="T62" s="296">
        <v>-39889.963503671432</v>
      </c>
      <c r="U62" s="296">
        <v>9857.5430006862953</v>
      </c>
      <c r="V62" s="297">
        <v>4015.9857852350187</v>
      </c>
    </row>
    <row r="63" spans="1:22" ht="15.75" x14ac:dyDescent="0.25">
      <c r="A63" s="65">
        <v>172</v>
      </c>
      <c r="B63" s="64" t="s">
        <v>73</v>
      </c>
      <c r="C63" s="66">
        <v>4297</v>
      </c>
      <c r="D63" s="66">
        <v>4308460.68</v>
      </c>
      <c r="E63" s="66">
        <v>1260026.4712893323</v>
      </c>
      <c r="F63" s="66">
        <v>5568487.1512893317</v>
      </c>
      <c r="G63" s="67">
        <v>1304.6400000000001</v>
      </c>
      <c r="H63" s="68">
        <v>5606038.0800000001</v>
      </c>
      <c r="I63" s="68">
        <v>-37550.928710668348</v>
      </c>
      <c r="J63" s="290">
        <v>637242.25811404979</v>
      </c>
      <c r="K63" s="291">
        <v>-309825.85500000004</v>
      </c>
      <c r="L63" s="291">
        <v>289865.47440338141</v>
      </c>
      <c r="M63" s="291">
        <v>1320935.9556038782</v>
      </c>
      <c r="N63" s="291">
        <v>51201.468759028161</v>
      </c>
      <c r="O63" s="292">
        <f t="shared" si="2"/>
        <v>1662002.8987662878</v>
      </c>
      <c r="P63" s="293">
        <v>14073231.245499188</v>
      </c>
      <c r="Q63" s="294">
        <f t="shared" si="1"/>
        <v>-12411228.3467329</v>
      </c>
      <c r="R63" s="295">
        <v>-551859.60109635885</v>
      </c>
      <c r="S63" s="296">
        <v>-488863.24719311873</v>
      </c>
      <c r="T63" s="296">
        <v>-427321.68927749287</v>
      </c>
      <c r="U63" s="296">
        <v>-367407.51587340608</v>
      </c>
      <c r="V63" s="297">
        <v>-308305.71940396575</v>
      </c>
    </row>
    <row r="64" spans="1:22" ht="15.75" x14ac:dyDescent="0.25">
      <c r="A64" s="65">
        <v>176</v>
      </c>
      <c r="B64" s="64" t="s">
        <v>74</v>
      </c>
      <c r="C64" s="66">
        <v>4527</v>
      </c>
      <c r="D64" s="66">
        <v>4523299.4499999993</v>
      </c>
      <c r="E64" s="66">
        <v>1839725.5390523144</v>
      </c>
      <c r="F64" s="66">
        <v>6363024.9890523134</v>
      </c>
      <c r="G64" s="67">
        <v>1304.6400000000001</v>
      </c>
      <c r="H64" s="68">
        <v>5906105.2800000003</v>
      </c>
      <c r="I64" s="68">
        <v>456919.70905231312</v>
      </c>
      <c r="J64" s="290">
        <v>1340683.299350353</v>
      </c>
      <c r="K64" s="291">
        <v>-310385.51024999999</v>
      </c>
      <c r="L64" s="291">
        <v>1487217.498152666</v>
      </c>
      <c r="M64" s="291">
        <v>1849403.1683606508</v>
      </c>
      <c r="N64" s="291">
        <v>53942.064014922158</v>
      </c>
      <c r="O64" s="292">
        <f t="shared" si="2"/>
        <v>3390562.7305282392</v>
      </c>
      <c r="P64" s="293">
        <v>18956187.501358427</v>
      </c>
      <c r="Q64" s="294">
        <f t="shared" si="1"/>
        <v>-15565624.770830188</v>
      </c>
      <c r="R64" s="295">
        <v>-167838.62152531795</v>
      </c>
      <c r="S64" s="296">
        <v>-101470.34269823668</v>
      </c>
      <c r="T64" s="296">
        <v>-36634.728855081448</v>
      </c>
      <c r="U64" s="296">
        <v>9516.9752962479979</v>
      </c>
      <c r="V64" s="297">
        <v>3877.2377158794902</v>
      </c>
    </row>
    <row r="65" spans="1:22" ht="15.75" x14ac:dyDescent="0.25">
      <c r="A65" s="65">
        <v>177</v>
      </c>
      <c r="B65" s="64" t="s">
        <v>75</v>
      </c>
      <c r="C65" s="66">
        <v>1800</v>
      </c>
      <c r="D65" s="66">
        <v>2342071.83</v>
      </c>
      <c r="E65" s="66">
        <v>348612.52575424465</v>
      </c>
      <c r="F65" s="66">
        <v>2690684.3557542446</v>
      </c>
      <c r="G65" s="67">
        <v>1304.6400000000001</v>
      </c>
      <c r="H65" s="68">
        <v>2348352</v>
      </c>
      <c r="I65" s="68">
        <v>342332.35575424461</v>
      </c>
      <c r="J65" s="290">
        <v>106686.33250432256</v>
      </c>
      <c r="K65" s="291">
        <v>-102843.39</v>
      </c>
      <c r="L65" s="291">
        <v>346175.29825856717</v>
      </c>
      <c r="M65" s="291">
        <v>90078.438134828888</v>
      </c>
      <c r="N65" s="291">
        <v>21448.136785257317</v>
      </c>
      <c r="O65" s="292">
        <f t="shared" si="2"/>
        <v>457701.87317865336</v>
      </c>
      <c r="P65" s="293">
        <v>4011615.6031559454</v>
      </c>
      <c r="Q65" s="294">
        <f t="shared" si="1"/>
        <v>-3553913.729977292</v>
      </c>
      <c r="R65" s="295">
        <v>365214.85850069619</v>
      </c>
      <c r="S65" s="296">
        <v>337603.83616553963</v>
      </c>
      <c r="T65" s="296">
        <v>309383.40429403074</v>
      </c>
      <c r="U65" s="296">
        <v>280481.2660876906</v>
      </c>
      <c r="V65" s="297">
        <v>251238.82569788204</v>
      </c>
    </row>
    <row r="66" spans="1:22" ht="15.75" x14ac:dyDescent="0.25">
      <c r="A66" s="65">
        <v>178</v>
      </c>
      <c r="B66" s="64" t="s">
        <v>76</v>
      </c>
      <c r="C66" s="66">
        <v>5932</v>
      </c>
      <c r="D66" s="66">
        <v>6487853.8200000003</v>
      </c>
      <c r="E66" s="66">
        <v>1501231.531015191</v>
      </c>
      <c r="F66" s="66">
        <v>7989085.3510151915</v>
      </c>
      <c r="G66" s="67">
        <v>1304.6400000000001</v>
      </c>
      <c r="H66" s="68">
        <v>7739124.4800000004</v>
      </c>
      <c r="I66" s="68">
        <v>249960.87101519108</v>
      </c>
      <c r="J66" s="290">
        <v>462184.10573444411</v>
      </c>
      <c r="K66" s="291">
        <v>-316660.68999999994</v>
      </c>
      <c r="L66" s="291">
        <v>395484.28674963524</v>
      </c>
      <c r="M66" s="291">
        <v>1765200.8908344642</v>
      </c>
      <c r="N66" s="291">
        <v>70683.52633897023</v>
      </c>
      <c r="O66" s="292">
        <f t="shared" si="2"/>
        <v>2231368.7039230699</v>
      </c>
      <c r="P66" s="293">
        <v>20083669.058910258</v>
      </c>
      <c r="Q66" s="294">
        <f t="shared" si="1"/>
        <v>-17852300.354987189</v>
      </c>
      <c r="R66" s="295">
        <v>205925.7367004157</v>
      </c>
      <c r="S66" s="296">
        <v>114932.07864922196</v>
      </c>
      <c r="T66" s="296">
        <v>21930.0776148939</v>
      </c>
      <c r="U66" s="296">
        <v>12470.664337827064</v>
      </c>
      <c r="V66" s="297">
        <v>5080.5774531913266</v>
      </c>
    </row>
    <row r="67" spans="1:22" ht="15.75" x14ac:dyDescent="0.25">
      <c r="A67" s="65">
        <v>179</v>
      </c>
      <c r="B67" s="64" t="s">
        <v>77</v>
      </c>
      <c r="C67" s="66">
        <v>143420</v>
      </c>
      <c r="D67" s="66">
        <v>196131766.63</v>
      </c>
      <c r="E67" s="66">
        <v>27016444.988330953</v>
      </c>
      <c r="F67" s="66">
        <v>223148211.61833096</v>
      </c>
      <c r="G67" s="67">
        <v>1304.6400000000001</v>
      </c>
      <c r="H67" s="68">
        <v>187111468.80000001</v>
      </c>
      <c r="I67" s="68">
        <v>36036742.818330944</v>
      </c>
      <c r="J67" s="290">
        <v>5696569.266393071</v>
      </c>
      <c r="K67" s="291">
        <v>-17746048.595200002</v>
      </c>
      <c r="L67" s="291">
        <v>23987263.489524014</v>
      </c>
      <c r="M67" s="291">
        <v>32187099.527490672</v>
      </c>
      <c r="N67" s="291">
        <v>1708939.8765231136</v>
      </c>
      <c r="O67" s="292">
        <f t="shared" si="2"/>
        <v>57883302.893537797</v>
      </c>
      <c r="P67" s="293">
        <v>175034662.19028595</v>
      </c>
      <c r="Q67" s="294">
        <f t="shared" si="1"/>
        <v>-117151359.29674816</v>
      </c>
      <c r="R67" s="295">
        <v>4887352.9933173824</v>
      </c>
      <c r="S67" s="296">
        <v>2687368.0914795203</v>
      </c>
      <c r="T67" s="296">
        <v>453065.67722431227</v>
      </c>
      <c r="U67" s="296">
        <v>301507.531916918</v>
      </c>
      <c r="V67" s="297">
        <v>122834.86485783885</v>
      </c>
    </row>
    <row r="68" spans="1:22" ht="15.75" x14ac:dyDescent="0.25">
      <c r="A68" s="65">
        <v>181</v>
      </c>
      <c r="B68" s="64" t="s">
        <v>78</v>
      </c>
      <c r="C68" s="66">
        <v>1707</v>
      </c>
      <c r="D68" s="66">
        <v>2241384.12</v>
      </c>
      <c r="E68" s="66">
        <v>353156.10305910138</v>
      </c>
      <c r="F68" s="66">
        <v>2594540.2230591015</v>
      </c>
      <c r="G68" s="67">
        <v>1304.6400000000001</v>
      </c>
      <c r="H68" s="68">
        <v>2227020.48</v>
      </c>
      <c r="I68" s="68">
        <v>367519.74305910151</v>
      </c>
      <c r="J68" s="290">
        <v>74441.983268787371</v>
      </c>
      <c r="K68" s="291">
        <v>-79971.115000000005</v>
      </c>
      <c r="L68" s="291">
        <v>361990.61132788891</v>
      </c>
      <c r="M68" s="291">
        <v>881386.43024138687</v>
      </c>
      <c r="N68" s="291">
        <v>20339.983051352356</v>
      </c>
      <c r="O68" s="292">
        <f t="shared" si="2"/>
        <v>1263717.0246206282</v>
      </c>
      <c r="P68" s="293">
        <v>4682858.5760448202</v>
      </c>
      <c r="Q68" s="294">
        <f t="shared" si="1"/>
        <v>-3419141.5514241923</v>
      </c>
      <c r="R68" s="295">
        <v>189723.95328039327</v>
      </c>
      <c r="S68" s="296">
        <v>163539.50043255312</v>
      </c>
      <c r="T68" s="296">
        <v>136777.1242077389</v>
      </c>
      <c r="U68" s="296">
        <v>109368.26314205963</v>
      </c>
      <c r="V68" s="297">
        <v>81636.682172391171</v>
      </c>
    </row>
    <row r="69" spans="1:22" ht="15.75" x14ac:dyDescent="0.25">
      <c r="A69" s="65">
        <v>182</v>
      </c>
      <c r="B69" s="64" t="s">
        <v>79</v>
      </c>
      <c r="C69" s="66">
        <v>19887</v>
      </c>
      <c r="D69" s="66">
        <v>23371786.219999999</v>
      </c>
      <c r="E69" s="66">
        <v>3717480.3731737914</v>
      </c>
      <c r="F69" s="66">
        <v>27089266.593173791</v>
      </c>
      <c r="G69" s="67">
        <v>1304.6400000000001</v>
      </c>
      <c r="H69" s="68">
        <v>25945375.680000003</v>
      </c>
      <c r="I69" s="68">
        <v>1143890.9131737873</v>
      </c>
      <c r="J69" s="290">
        <v>912476.74799940269</v>
      </c>
      <c r="K69" s="291">
        <v>-1566552.1277000001</v>
      </c>
      <c r="L69" s="291">
        <v>489815.53347318992</v>
      </c>
      <c r="M69" s="291">
        <v>-92423.510774827155</v>
      </c>
      <c r="N69" s="291">
        <v>236966.16458245128</v>
      </c>
      <c r="O69" s="292">
        <f t="shared" si="2"/>
        <v>634358.18728081405</v>
      </c>
      <c r="P69" s="293">
        <v>38529711.039917395</v>
      </c>
      <c r="Q69" s="294">
        <f t="shared" si="1"/>
        <v>-37895352.852636583</v>
      </c>
      <c r="R69" s="295">
        <v>2125241.3176482315</v>
      </c>
      <c r="S69" s="296">
        <v>1820185.53921531</v>
      </c>
      <c r="T69" s="296">
        <v>1508396.8010882565</v>
      </c>
      <c r="U69" s="296">
        <v>1189076.3441385413</v>
      </c>
      <c r="V69" s="297">
        <v>865996.11523180653</v>
      </c>
    </row>
    <row r="70" spans="1:22" ht="15.75" x14ac:dyDescent="0.25">
      <c r="A70" s="65">
        <v>186</v>
      </c>
      <c r="B70" s="64" t="s">
        <v>80</v>
      </c>
      <c r="C70" s="66">
        <v>44455</v>
      </c>
      <c r="D70" s="66">
        <v>66606162.239999995</v>
      </c>
      <c r="E70" s="66">
        <v>8525636.4929132853</v>
      </c>
      <c r="F70" s="66">
        <v>75131798.732913285</v>
      </c>
      <c r="G70" s="67">
        <v>1304.6400000000001</v>
      </c>
      <c r="H70" s="68">
        <v>57997771.200000003</v>
      </c>
      <c r="I70" s="68">
        <v>17134027.532913283</v>
      </c>
      <c r="J70" s="290">
        <v>1787285.8604868918</v>
      </c>
      <c r="K70" s="291">
        <v>-5523455.2254999997</v>
      </c>
      <c r="L70" s="291">
        <v>13397858.167900175</v>
      </c>
      <c r="M70" s="291">
        <v>194868.64434578121</v>
      </c>
      <c r="N70" s="291">
        <v>529709.40043811896</v>
      </c>
      <c r="O70" s="292">
        <f t="shared" si="2"/>
        <v>14122436.212684074</v>
      </c>
      <c r="P70" s="293">
        <v>27848155.314133983</v>
      </c>
      <c r="Q70" s="294">
        <f t="shared" si="1"/>
        <v>-13725719.101449909</v>
      </c>
      <c r="R70" s="295">
        <v>-1440158.6094251114</v>
      </c>
      <c r="S70" s="296">
        <v>-788424.16381921375</v>
      </c>
      <c r="T70" s="296">
        <v>-151740.4409569506</v>
      </c>
      <c r="U70" s="296">
        <v>93456.403091386062</v>
      </c>
      <c r="V70" s="297">
        <v>38074.354464197648</v>
      </c>
    </row>
    <row r="71" spans="1:22" ht="15.75" x14ac:dyDescent="0.25">
      <c r="A71" s="65">
        <v>202</v>
      </c>
      <c r="B71" s="64" t="s">
        <v>81</v>
      </c>
      <c r="C71" s="66">
        <v>34667</v>
      </c>
      <c r="D71" s="66">
        <v>57361736.099999994</v>
      </c>
      <c r="E71" s="66">
        <v>5430462.2142175157</v>
      </c>
      <c r="F71" s="66">
        <v>62792198.314217508</v>
      </c>
      <c r="G71" s="67">
        <v>1304.6400000000001</v>
      </c>
      <c r="H71" s="68">
        <v>45227954.880000003</v>
      </c>
      <c r="I71" s="68">
        <v>17564243.434217505</v>
      </c>
      <c r="J71" s="290">
        <v>1392141.6338608819</v>
      </c>
      <c r="K71" s="291">
        <v>-2125543.59</v>
      </c>
      <c r="L71" s="291">
        <v>16830841.478078388</v>
      </c>
      <c r="M71" s="291">
        <v>432177.89050399075</v>
      </c>
      <c r="N71" s="291">
        <v>413079.19885250856</v>
      </c>
      <c r="O71" s="292">
        <f t="shared" si="2"/>
        <v>17676098.567434888</v>
      </c>
      <c r="P71" s="293">
        <v>31935041.608765177</v>
      </c>
      <c r="Q71" s="294">
        <f t="shared" si="1"/>
        <v>-14258943.041330289</v>
      </c>
      <c r="R71" s="295">
        <v>1167330.9937184455</v>
      </c>
      <c r="S71" s="296">
        <v>635558.0430001833</v>
      </c>
      <c r="T71" s="296">
        <v>109513.51159067935</v>
      </c>
      <c r="U71" s="296">
        <v>72879.38648001531</v>
      </c>
      <c r="V71" s="297">
        <v>29691.23037251917</v>
      </c>
    </row>
    <row r="72" spans="1:22" ht="15.75" x14ac:dyDescent="0.25">
      <c r="A72" s="65">
        <v>204</v>
      </c>
      <c r="B72" s="64" t="s">
        <v>82</v>
      </c>
      <c r="C72" s="66">
        <v>2807</v>
      </c>
      <c r="D72" s="66">
        <v>3008241.9</v>
      </c>
      <c r="E72" s="66">
        <v>864118.03662066301</v>
      </c>
      <c r="F72" s="66">
        <v>3872359.9366206629</v>
      </c>
      <c r="G72" s="67">
        <v>1304.6400000000001</v>
      </c>
      <c r="H72" s="68">
        <v>3662124.4800000004</v>
      </c>
      <c r="I72" s="68">
        <v>210235.45662066247</v>
      </c>
      <c r="J72" s="290">
        <v>357170.45724731532</v>
      </c>
      <c r="K72" s="291">
        <v>-203678.76</v>
      </c>
      <c r="L72" s="291">
        <v>363727.15386797779</v>
      </c>
      <c r="M72" s="291">
        <v>1087401.2274270945</v>
      </c>
      <c r="N72" s="291">
        <v>33447.177753454052</v>
      </c>
      <c r="O72" s="292">
        <f t="shared" si="2"/>
        <v>1484575.5590485265</v>
      </c>
      <c r="P72" s="293">
        <v>10932059.718385706</v>
      </c>
      <c r="Q72" s="294">
        <f t="shared" si="1"/>
        <v>-9447484.1593371797</v>
      </c>
      <c r="R72" s="295">
        <v>-746803.71523126774</v>
      </c>
      <c r="S72" s="296">
        <v>-705651.57061725901</v>
      </c>
      <c r="T72" s="296">
        <v>-665449.76631910657</v>
      </c>
      <c r="U72" s="296">
        <v>-626311.04517754924</v>
      </c>
      <c r="V72" s="297">
        <v>-587703.00638543395</v>
      </c>
    </row>
    <row r="73" spans="1:22" ht="15.75" x14ac:dyDescent="0.25">
      <c r="A73" s="65">
        <v>205</v>
      </c>
      <c r="B73" s="64" t="s">
        <v>83</v>
      </c>
      <c r="C73" s="66">
        <v>36567</v>
      </c>
      <c r="D73" s="66">
        <v>51825571.18</v>
      </c>
      <c r="E73" s="66">
        <v>6266667.677056428</v>
      </c>
      <c r="F73" s="66">
        <v>58092238.857056424</v>
      </c>
      <c r="G73" s="67">
        <v>1304.6400000000001</v>
      </c>
      <c r="H73" s="68">
        <v>47706770.880000003</v>
      </c>
      <c r="I73" s="68">
        <v>10385467.977056421</v>
      </c>
      <c r="J73" s="290">
        <v>1532375.8971841668</v>
      </c>
      <c r="K73" s="291">
        <v>-2915875.1469999999</v>
      </c>
      <c r="L73" s="291">
        <v>9001968.7272405885</v>
      </c>
      <c r="M73" s="291">
        <v>10867953.764569303</v>
      </c>
      <c r="N73" s="291">
        <v>435718.89879250241</v>
      </c>
      <c r="O73" s="292">
        <f t="shared" si="2"/>
        <v>20305641.390602391</v>
      </c>
      <c r="P73" s="293">
        <v>76539434.663106531</v>
      </c>
      <c r="Q73" s="294">
        <f t="shared" ref="Q73:Q136" si="3">O73-P73</f>
        <v>-56233793.272504136</v>
      </c>
      <c r="R73" s="295">
        <v>-5512329.556767527</v>
      </c>
      <c r="S73" s="296">
        <v>-4976237.4755062321</v>
      </c>
      <c r="T73" s="296">
        <v>-4452525.5489759352</v>
      </c>
      <c r="U73" s="296">
        <v>-3942662.4866377357</v>
      </c>
      <c r="V73" s="297">
        <v>-3439712.6631566971</v>
      </c>
    </row>
    <row r="74" spans="1:22" ht="15.75" x14ac:dyDescent="0.25">
      <c r="A74" s="65">
        <v>208</v>
      </c>
      <c r="B74" s="64" t="s">
        <v>84</v>
      </c>
      <c r="C74" s="66">
        <v>12400</v>
      </c>
      <c r="D74" s="66">
        <v>20364041.690000001</v>
      </c>
      <c r="E74" s="66">
        <v>2114994.556779386</v>
      </c>
      <c r="F74" s="66">
        <v>22479036.246779386</v>
      </c>
      <c r="G74" s="67">
        <v>1304.6400000000001</v>
      </c>
      <c r="H74" s="68">
        <v>16177536.000000002</v>
      </c>
      <c r="I74" s="68">
        <v>6301500.2467793841</v>
      </c>
      <c r="J74" s="290">
        <v>700569.61120721616</v>
      </c>
      <c r="K74" s="291">
        <v>-599898.99</v>
      </c>
      <c r="L74" s="291">
        <v>6402170.8679865999</v>
      </c>
      <c r="M74" s="291">
        <v>5381441.1335698068</v>
      </c>
      <c r="N74" s="291">
        <v>147753.83118732818</v>
      </c>
      <c r="O74" s="292">
        <f t="shared" si="2"/>
        <v>11931365.832743736</v>
      </c>
      <c r="P74" s="293">
        <v>32422071.512951985</v>
      </c>
      <c r="Q74" s="294">
        <f t="shared" si="3"/>
        <v>-20490705.680208251</v>
      </c>
      <c r="R74" s="295">
        <v>822057.43355568813</v>
      </c>
      <c r="S74" s="296">
        <v>631848.16858016525</v>
      </c>
      <c r="T74" s="296">
        <v>437440.74902088195</v>
      </c>
      <c r="U74" s="296">
        <v>238337.130266094</v>
      </c>
      <c r="V74" s="297">
        <v>36889.207580746195</v>
      </c>
    </row>
    <row r="75" spans="1:22" ht="15.75" x14ac:dyDescent="0.25">
      <c r="A75" s="65">
        <v>211</v>
      </c>
      <c r="B75" s="64" t="s">
        <v>85</v>
      </c>
      <c r="C75" s="66">
        <v>32214</v>
      </c>
      <c r="D75" s="66">
        <v>54805051.289999992</v>
      </c>
      <c r="E75" s="66">
        <v>3995789.2000351464</v>
      </c>
      <c r="F75" s="66">
        <v>58800840.490035139</v>
      </c>
      <c r="G75" s="67">
        <v>1304.6400000000001</v>
      </c>
      <c r="H75" s="68">
        <v>42027672.960000001</v>
      </c>
      <c r="I75" s="68">
        <v>16773167.530035138</v>
      </c>
      <c r="J75" s="290">
        <v>1089072.4769941415</v>
      </c>
      <c r="K75" s="291">
        <v>-2142861.02</v>
      </c>
      <c r="L75" s="291">
        <v>15719378.987029281</v>
      </c>
      <c r="M75" s="291">
        <v>4578089.4214223297</v>
      </c>
      <c r="N75" s="291">
        <v>383850.15466682182</v>
      </c>
      <c r="O75" s="292">
        <f t="shared" ref="O75:O138" si="4">L75+M75+N75</f>
        <v>20681318.563118432</v>
      </c>
      <c r="P75" s="293">
        <v>39775077.695856892</v>
      </c>
      <c r="Q75" s="294">
        <f t="shared" si="3"/>
        <v>-19093759.13273846</v>
      </c>
      <c r="R75" s="295">
        <v>2736570.1299669421</v>
      </c>
      <c r="S75" s="296">
        <v>2242424.866908757</v>
      </c>
      <c r="T75" s="296">
        <v>1737373.2045149871</v>
      </c>
      <c r="U75" s="296">
        <v>1220121.2710821854</v>
      </c>
      <c r="V75" s="297">
        <v>696779.06290591171</v>
      </c>
    </row>
    <row r="76" spans="1:22" ht="15.75" x14ac:dyDescent="0.25">
      <c r="A76" s="65">
        <v>213</v>
      </c>
      <c r="B76" s="64" t="s">
        <v>86</v>
      </c>
      <c r="C76" s="66">
        <v>5312</v>
      </c>
      <c r="D76" s="66">
        <v>5903436.6799999997</v>
      </c>
      <c r="E76" s="66">
        <v>1308616.5414855715</v>
      </c>
      <c r="F76" s="66">
        <v>7212053.221485571</v>
      </c>
      <c r="G76" s="67">
        <v>1304.6400000000001</v>
      </c>
      <c r="H76" s="68">
        <v>6930247.6800000006</v>
      </c>
      <c r="I76" s="68">
        <v>281805.54148557037</v>
      </c>
      <c r="J76" s="290">
        <v>611735.04661289556</v>
      </c>
      <c r="K76" s="291">
        <v>-365631.95500000002</v>
      </c>
      <c r="L76" s="291">
        <v>527908.63309846586</v>
      </c>
      <c r="M76" s="291">
        <v>968980.27842750889</v>
      </c>
      <c r="N76" s="291">
        <v>63295.834779603822</v>
      </c>
      <c r="O76" s="292">
        <f t="shared" si="4"/>
        <v>1560184.7463055786</v>
      </c>
      <c r="P76" s="293">
        <v>16543475.147326972</v>
      </c>
      <c r="Q76" s="294">
        <f t="shared" si="3"/>
        <v>-14983290.401021393</v>
      </c>
      <c r="R76" s="295">
        <v>50452.539394573781</v>
      </c>
      <c r="S76" s="296">
        <v>20382.308325890801</v>
      </c>
      <c r="T76" s="296">
        <v>16780.678269526892</v>
      </c>
      <c r="U76" s="296">
        <v>11167.257073927405</v>
      </c>
      <c r="V76" s="297">
        <v>4549.5663235590573</v>
      </c>
    </row>
    <row r="77" spans="1:22" ht="15.75" x14ac:dyDescent="0.25">
      <c r="A77" s="65">
        <v>214</v>
      </c>
      <c r="B77" s="64" t="s">
        <v>87</v>
      </c>
      <c r="C77" s="66">
        <v>12758</v>
      </c>
      <c r="D77" s="66">
        <v>16654007.16</v>
      </c>
      <c r="E77" s="66">
        <v>2757876.5172501528</v>
      </c>
      <c r="F77" s="66">
        <v>19411883.677250154</v>
      </c>
      <c r="G77" s="67">
        <v>1304.6400000000001</v>
      </c>
      <c r="H77" s="68">
        <v>16644597.120000001</v>
      </c>
      <c r="I77" s="68">
        <v>2767286.5572501533</v>
      </c>
      <c r="J77" s="290">
        <v>610793.55579638353</v>
      </c>
      <c r="K77" s="291">
        <v>-727698.38250000007</v>
      </c>
      <c r="L77" s="291">
        <v>2650381.7305465369</v>
      </c>
      <c r="M77" s="291">
        <v>4631683.7405146584</v>
      </c>
      <c r="N77" s="291">
        <v>152019.62728128492</v>
      </c>
      <c r="O77" s="292">
        <f t="shared" si="4"/>
        <v>7434085.0983424801</v>
      </c>
      <c r="P77" s="293">
        <v>29778853.751341052</v>
      </c>
      <c r="Q77" s="294">
        <f t="shared" si="3"/>
        <v>-22344768.652998574</v>
      </c>
      <c r="R77" s="295">
        <v>762813.71757161361</v>
      </c>
      <c r="S77" s="296">
        <v>567112.92704276508</v>
      </c>
      <c r="T77" s="296">
        <v>367092.7771445929</v>
      </c>
      <c r="U77" s="296">
        <v>162240.84423543283</v>
      </c>
      <c r="V77" s="297">
        <v>10926.838696529829</v>
      </c>
    </row>
    <row r="78" spans="1:22" ht="15.75" x14ac:dyDescent="0.25">
      <c r="A78" s="65">
        <v>216</v>
      </c>
      <c r="B78" s="64" t="s">
        <v>88</v>
      </c>
      <c r="C78" s="66">
        <v>1323</v>
      </c>
      <c r="D78" s="66">
        <v>1583183.96</v>
      </c>
      <c r="E78" s="66">
        <v>502451.5075744511</v>
      </c>
      <c r="F78" s="66">
        <v>2085635.4675744511</v>
      </c>
      <c r="G78" s="67">
        <v>1304.6400000000001</v>
      </c>
      <c r="H78" s="68">
        <v>1726038.7200000002</v>
      </c>
      <c r="I78" s="68">
        <v>359596.74757445091</v>
      </c>
      <c r="J78" s="290">
        <v>386442.65759418847</v>
      </c>
      <c r="K78" s="291">
        <v>-67262.255000000005</v>
      </c>
      <c r="L78" s="291">
        <v>678777.15016863937</v>
      </c>
      <c r="M78" s="291">
        <v>395477.59395663289</v>
      </c>
      <c r="N78" s="291">
        <v>15764.380537164128</v>
      </c>
      <c r="O78" s="292">
        <f t="shared" si="4"/>
        <v>1090019.1246624363</v>
      </c>
      <c r="P78" s="293">
        <v>5751725.9462710414</v>
      </c>
      <c r="Q78" s="294">
        <f t="shared" si="3"/>
        <v>-4661706.8216086049</v>
      </c>
      <c r="R78" s="295">
        <v>2844.5966655486054</v>
      </c>
      <c r="S78" s="296">
        <v>5076.3919267984802</v>
      </c>
      <c r="T78" s="296">
        <v>4179.374501239472</v>
      </c>
      <c r="U78" s="296">
        <v>2781.3029195794347</v>
      </c>
      <c r="V78" s="297">
        <v>1133.1092330701492</v>
      </c>
    </row>
    <row r="79" spans="1:22" ht="15.75" x14ac:dyDescent="0.25">
      <c r="A79" s="65">
        <v>217</v>
      </c>
      <c r="B79" s="64" t="s">
        <v>89</v>
      </c>
      <c r="C79" s="66">
        <v>5426</v>
      </c>
      <c r="D79" s="66">
        <v>9028822.6199999992</v>
      </c>
      <c r="E79" s="66">
        <v>911692.68759009545</v>
      </c>
      <c r="F79" s="66">
        <v>9940515.3075900953</v>
      </c>
      <c r="G79" s="67">
        <v>1304.6400000000001</v>
      </c>
      <c r="H79" s="68">
        <v>7078976.6400000006</v>
      </c>
      <c r="I79" s="68">
        <v>2861538.6675900947</v>
      </c>
      <c r="J79" s="290">
        <v>191693.98662304378</v>
      </c>
      <c r="K79" s="291">
        <v>-291354.33</v>
      </c>
      <c r="L79" s="291">
        <v>2761878.3242131383</v>
      </c>
      <c r="M79" s="291">
        <v>2458863.3215106237</v>
      </c>
      <c r="N79" s="291">
        <v>64654.21677600345</v>
      </c>
      <c r="O79" s="292">
        <f t="shared" si="4"/>
        <v>5285395.8624997651</v>
      </c>
      <c r="P79" s="293">
        <v>13782247.25531942</v>
      </c>
      <c r="Q79" s="294">
        <f t="shared" si="3"/>
        <v>-8496851.3928196542</v>
      </c>
      <c r="R79" s="295">
        <v>-779422.33457635751</v>
      </c>
      <c r="S79" s="296">
        <v>-699874.2274600016</v>
      </c>
      <c r="T79" s="296">
        <v>-622163.15153489448</v>
      </c>
      <c r="U79" s="296">
        <v>-546507.04148356221</v>
      </c>
      <c r="V79" s="297">
        <v>-471876.75345861842</v>
      </c>
    </row>
    <row r="80" spans="1:22" ht="15.75" x14ac:dyDescent="0.25">
      <c r="A80" s="65">
        <v>218</v>
      </c>
      <c r="B80" s="64" t="s">
        <v>90</v>
      </c>
      <c r="C80" s="66">
        <v>1207</v>
      </c>
      <c r="D80" s="66">
        <v>1266174.42</v>
      </c>
      <c r="E80" s="66">
        <v>233150.56154396391</v>
      </c>
      <c r="F80" s="66">
        <v>1499324.9815439638</v>
      </c>
      <c r="G80" s="67">
        <v>1304.6400000000001</v>
      </c>
      <c r="H80" s="68">
        <v>1574700.4800000002</v>
      </c>
      <c r="I80" s="68">
        <v>-75375.498456036439</v>
      </c>
      <c r="J80" s="290">
        <v>71722.396728255088</v>
      </c>
      <c r="K80" s="291">
        <v>-62514.545000000006</v>
      </c>
      <c r="L80" s="291">
        <v>-66167.646727781364</v>
      </c>
      <c r="M80" s="291">
        <v>623253.36766043608</v>
      </c>
      <c r="N80" s="291">
        <v>14382.167277669769</v>
      </c>
      <c r="O80" s="292">
        <f t="shared" si="4"/>
        <v>571467.88821032445</v>
      </c>
      <c r="P80" s="293">
        <v>4851947.5735246139</v>
      </c>
      <c r="Q80" s="294">
        <f t="shared" si="3"/>
        <v>-4280479.6853142893</v>
      </c>
      <c r="R80" s="295">
        <v>249029.33100337881</v>
      </c>
      <c r="S80" s="296">
        <v>230514.60658197108</v>
      </c>
      <c r="T80" s="296">
        <v>211591.23921035373</v>
      </c>
      <c r="U80" s="296">
        <v>192210.74986865785</v>
      </c>
      <c r="V80" s="297">
        <v>172602.06900726957</v>
      </c>
    </row>
    <row r="81" spans="1:22" ht="15.75" x14ac:dyDescent="0.25">
      <c r="A81" s="65">
        <v>224</v>
      </c>
      <c r="B81" s="64" t="s">
        <v>91</v>
      </c>
      <c r="C81" s="66">
        <v>8696</v>
      </c>
      <c r="D81" s="66">
        <v>12082163.76</v>
      </c>
      <c r="E81" s="66">
        <v>1994009.8514382518</v>
      </c>
      <c r="F81" s="66">
        <v>14076173.611438252</v>
      </c>
      <c r="G81" s="67">
        <v>1304.6400000000001</v>
      </c>
      <c r="H81" s="68">
        <v>11345149.440000001</v>
      </c>
      <c r="I81" s="68">
        <v>2731024.1714382507</v>
      </c>
      <c r="J81" s="290">
        <v>199618.42354314218</v>
      </c>
      <c r="K81" s="291">
        <v>-776915.99054999999</v>
      </c>
      <c r="L81" s="291">
        <v>2153726.6044313926</v>
      </c>
      <c r="M81" s="291">
        <v>3074655.9780676998</v>
      </c>
      <c r="N81" s="291">
        <v>103618.33193588757</v>
      </c>
      <c r="O81" s="292">
        <f t="shared" si="4"/>
        <v>5332000.9144349797</v>
      </c>
      <c r="P81" s="293">
        <v>17715187.665632196</v>
      </c>
      <c r="Q81" s="294">
        <f t="shared" si="3"/>
        <v>-12383186.751197215</v>
      </c>
      <c r="R81" s="295">
        <v>-1250089.4821567261</v>
      </c>
      <c r="S81" s="296">
        <v>-1122601.398949238</v>
      </c>
      <c r="T81" s="296">
        <v>-998057.44092403853</v>
      </c>
      <c r="U81" s="296">
        <v>-876806.88194755756</v>
      </c>
      <c r="V81" s="297">
        <v>-757200.36063076602</v>
      </c>
    </row>
    <row r="82" spans="1:22" ht="15.75" x14ac:dyDescent="0.25">
      <c r="A82" s="65">
        <v>226</v>
      </c>
      <c r="B82" s="64" t="s">
        <v>92</v>
      </c>
      <c r="C82" s="66">
        <v>3858</v>
      </c>
      <c r="D82" s="66">
        <v>4611618.5500000007</v>
      </c>
      <c r="E82" s="66">
        <v>1083473.781123905</v>
      </c>
      <c r="F82" s="66">
        <v>5695092.3311239053</v>
      </c>
      <c r="G82" s="67">
        <v>1304.6400000000001</v>
      </c>
      <c r="H82" s="68">
        <v>5033301.12</v>
      </c>
      <c r="I82" s="68">
        <v>661791.21112390514</v>
      </c>
      <c r="J82" s="290">
        <v>556098.7547257269</v>
      </c>
      <c r="K82" s="291">
        <v>-212414.65500000003</v>
      </c>
      <c r="L82" s="291">
        <v>1005475.3108496319</v>
      </c>
      <c r="M82" s="291">
        <v>1568192.9788444184</v>
      </c>
      <c r="N82" s="291">
        <v>45970.506509734849</v>
      </c>
      <c r="O82" s="292">
        <f t="shared" si="4"/>
        <v>2619638.7962037851</v>
      </c>
      <c r="P82" s="293">
        <v>14209713.416532055</v>
      </c>
      <c r="Q82" s="294">
        <f t="shared" si="3"/>
        <v>-11590074.62032827</v>
      </c>
      <c r="R82" s="295">
        <v>456923.58366554562</v>
      </c>
      <c r="S82" s="296">
        <v>397743.95912719338</v>
      </c>
      <c r="T82" s="296">
        <v>337258.16681592609</v>
      </c>
      <c r="U82" s="296">
        <v>275311.25059367029</v>
      </c>
      <c r="V82" s="297">
        <v>212634.95335818062</v>
      </c>
    </row>
    <row r="83" spans="1:22" ht="15.75" x14ac:dyDescent="0.25">
      <c r="A83" s="65">
        <v>230</v>
      </c>
      <c r="B83" s="64" t="s">
        <v>93</v>
      </c>
      <c r="C83" s="66">
        <v>2322</v>
      </c>
      <c r="D83" s="66">
        <v>2662845.27</v>
      </c>
      <c r="E83" s="66">
        <v>711589.80866364355</v>
      </c>
      <c r="F83" s="66">
        <v>3374435.0786636434</v>
      </c>
      <c r="G83" s="67">
        <v>1304.6400000000001</v>
      </c>
      <c r="H83" s="68">
        <v>3029374.08</v>
      </c>
      <c r="I83" s="68">
        <v>345060.99866364338</v>
      </c>
      <c r="J83" s="290">
        <v>286064.80925608793</v>
      </c>
      <c r="K83" s="291">
        <v>-94338.73</v>
      </c>
      <c r="L83" s="291">
        <v>536787.07791973138</v>
      </c>
      <c r="M83" s="291">
        <v>1193039.9821175416</v>
      </c>
      <c r="N83" s="291">
        <v>27668.096452981939</v>
      </c>
      <c r="O83" s="292">
        <f t="shared" si="4"/>
        <v>1757495.1564902549</v>
      </c>
      <c r="P83" s="293">
        <v>7340526.438583523</v>
      </c>
      <c r="Q83" s="294">
        <f t="shared" si="3"/>
        <v>-5583031.2820932679</v>
      </c>
      <c r="R83" s="295">
        <v>-309518.0160542081</v>
      </c>
      <c r="S83" s="296">
        <v>-275476.23486656009</v>
      </c>
      <c r="T83" s="296">
        <v>-242220.59198080649</v>
      </c>
      <c r="U83" s="296">
        <v>-209844.3502669853</v>
      </c>
      <c r="V83" s="297">
        <v>-177907.09836983835</v>
      </c>
    </row>
    <row r="84" spans="1:22" ht="15.75" x14ac:dyDescent="0.25">
      <c r="A84" s="65">
        <v>231</v>
      </c>
      <c r="B84" s="64" t="s">
        <v>94</v>
      </c>
      <c r="C84" s="66">
        <v>1278</v>
      </c>
      <c r="D84" s="66">
        <v>1331317.27</v>
      </c>
      <c r="E84" s="66">
        <v>468419.90367055789</v>
      </c>
      <c r="F84" s="66">
        <v>1799737.1736705578</v>
      </c>
      <c r="G84" s="67">
        <v>1304.6400000000001</v>
      </c>
      <c r="H84" s="68">
        <v>1667329.9200000002</v>
      </c>
      <c r="I84" s="68">
        <v>132407.25367055763</v>
      </c>
      <c r="J84" s="290">
        <v>94219.189553929638</v>
      </c>
      <c r="K84" s="291">
        <v>-56507.494999999995</v>
      </c>
      <c r="L84" s="291">
        <v>170118.94822448728</v>
      </c>
      <c r="M84" s="291">
        <v>-31460.533252092169</v>
      </c>
      <c r="N84" s="291">
        <v>15228.177117532696</v>
      </c>
      <c r="O84" s="292">
        <f t="shared" si="4"/>
        <v>153886.59208992781</v>
      </c>
      <c r="P84" s="293">
        <v>2283077.5725122141</v>
      </c>
      <c r="Q84" s="294">
        <f t="shared" si="3"/>
        <v>-2129190.9804222863</v>
      </c>
      <c r="R84" s="295">
        <v>-471071.54462176515</v>
      </c>
      <c r="S84" s="296">
        <v>-452335.37047972629</v>
      </c>
      <c r="T84" s="296">
        <v>-434031.8771084976</v>
      </c>
      <c r="U84" s="296">
        <v>-416212.39523499913</v>
      </c>
      <c r="V84" s="297">
        <v>-398634.52791176317</v>
      </c>
    </row>
    <row r="85" spans="1:22" ht="15.75" x14ac:dyDescent="0.25">
      <c r="A85" s="65">
        <v>232</v>
      </c>
      <c r="B85" s="64" t="s">
        <v>95</v>
      </c>
      <c r="C85" s="66">
        <v>13007</v>
      </c>
      <c r="D85" s="66">
        <v>17577928.880000003</v>
      </c>
      <c r="E85" s="66">
        <v>2560539.4502778077</v>
      </c>
      <c r="F85" s="66">
        <v>20138468.330277812</v>
      </c>
      <c r="G85" s="67">
        <v>1304.6400000000001</v>
      </c>
      <c r="H85" s="68">
        <v>16969452.48</v>
      </c>
      <c r="I85" s="68">
        <v>3169015.8502778113</v>
      </c>
      <c r="J85" s="290">
        <v>387584.31338284188</v>
      </c>
      <c r="K85" s="291">
        <v>-1011274.7549999999</v>
      </c>
      <c r="L85" s="291">
        <v>2545325.408660653</v>
      </c>
      <c r="M85" s="291">
        <v>5202751.6506187143</v>
      </c>
      <c r="N85" s="291">
        <v>154986.61953657886</v>
      </c>
      <c r="O85" s="292">
        <f t="shared" si="4"/>
        <v>7903063.678815946</v>
      </c>
      <c r="P85" s="293">
        <v>36579498.937561683</v>
      </c>
      <c r="Q85" s="294">
        <f t="shared" si="3"/>
        <v>-28676435.258745737</v>
      </c>
      <c r="R85" s="295">
        <v>-52954.66327059859</v>
      </c>
      <c r="S85" s="296">
        <v>49908.261369514614</v>
      </c>
      <c r="T85" s="296">
        <v>41089.285062450355</v>
      </c>
      <c r="U85" s="296">
        <v>27344.223034746567</v>
      </c>
      <c r="V85" s="297">
        <v>11140.09961794666</v>
      </c>
    </row>
    <row r="86" spans="1:22" ht="15.75" x14ac:dyDescent="0.25">
      <c r="A86" s="65">
        <v>233</v>
      </c>
      <c r="B86" s="64" t="s">
        <v>96</v>
      </c>
      <c r="C86" s="66">
        <v>15514</v>
      </c>
      <c r="D86" s="66">
        <v>21912176.509999998</v>
      </c>
      <c r="E86" s="66">
        <v>2836382.8012241684</v>
      </c>
      <c r="F86" s="66">
        <v>24748559.311224166</v>
      </c>
      <c r="G86" s="67">
        <v>1304.6400000000001</v>
      </c>
      <c r="H86" s="68">
        <v>20240184.960000001</v>
      </c>
      <c r="I86" s="68">
        <v>4508374.3512241654</v>
      </c>
      <c r="J86" s="290">
        <v>384258.67309521954</v>
      </c>
      <c r="K86" s="291">
        <v>-912657.00499999989</v>
      </c>
      <c r="L86" s="291">
        <v>3979976.0193193853</v>
      </c>
      <c r="M86" s="291">
        <v>6625059.7335061142</v>
      </c>
      <c r="N86" s="291">
        <v>184859.10782582336</v>
      </c>
      <c r="O86" s="292">
        <f t="shared" si="4"/>
        <v>10789894.860651322</v>
      </c>
      <c r="P86" s="293">
        <v>46533851.115028784</v>
      </c>
      <c r="Q86" s="294">
        <f t="shared" si="3"/>
        <v>-35743956.254377462</v>
      </c>
      <c r="R86" s="295">
        <v>631798.2322818815</v>
      </c>
      <c r="S86" s="296">
        <v>393821.89866653772</v>
      </c>
      <c r="T86" s="296">
        <v>150593.13196954416</v>
      </c>
      <c r="U86" s="296">
        <v>32614.613374418252</v>
      </c>
      <c r="V86" s="297">
        <v>13287.26881470166</v>
      </c>
    </row>
    <row r="87" spans="1:22" ht="15.75" x14ac:dyDescent="0.25">
      <c r="A87" s="65">
        <v>235</v>
      </c>
      <c r="B87" s="64" t="s">
        <v>97</v>
      </c>
      <c r="C87" s="66">
        <v>10178</v>
      </c>
      <c r="D87" s="66">
        <v>16839920.579999998</v>
      </c>
      <c r="E87" s="66">
        <v>3189686.9133312907</v>
      </c>
      <c r="F87" s="66">
        <v>20029607.493331291</v>
      </c>
      <c r="G87" s="67">
        <v>1304.6400000000001</v>
      </c>
      <c r="H87" s="68">
        <v>13278625.920000002</v>
      </c>
      <c r="I87" s="68">
        <v>6750981.573331289</v>
      </c>
      <c r="J87" s="290">
        <v>451514.49065625406</v>
      </c>
      <c r="K87" s="291">
        <v>-659690.08640000003</v>
      </c>
      <c r="L87" s="291">
        <v>6542805.9775875425</v>
      </c>
      <c r="M87" s="291">
        <v>-1370803.4391412421</v>
      </c>
      <c r="N87" s="291">
        <v>121277.29788908277</v>
      </c>
      <c r="O87" s="292">
        <f t="shared" si="4"/>
        <v>5293279.8363353834</v>
      </c>
      <c r="P87" s="293">
        <v>-858258.26413816959</v>
      </c>
      <c r="Q87" s="294">
        <f t="shared" si="3"/>
        <v>6151538.1004735529</v>
      </c>
      <c r="R87" s="295">
        <v>1937661.5093347558</v>
      </c>
      <c r="S87" s="296">
        <v>1781536.5174862985</v>
      </c>
      <c r="T87" s="296">
        <v>1621965.6532706225</v>
      </c>
      <c r="U87" s="296">
        <v>1458540.1184572163</v>
      </c>
      <c r="V87" s="297">
        <v>1293190.3638530658</v>
      </c>
    </row>
    <row r="88" spans="1:22" ht="15.75" x14ac:dyDescent="0.25">
      <c r="A88" s="65">
        <v>236</v>
      </c>
      <c r="B88" s="64" t="s">
        <v>98</v>
      </c>
      <c r="C88" s="66">
        <v>4228</v>
      </c>
      <c r="D88" s="66">
        <v>6984201.3899999997</v>
      </c>
      <c r="E88" s="66">
        <v>665289.59513182356</v>
      </c>
      <c r="F88" s="66">
        <v>7649490.9851318235</v>
      </c>
      <c r="G88" s="67">
        <v>1304.6400000000001</v>
      </c>
      <c r="H88" s="68">
        <v>5516017.9200000009</v>
      </c>
      <c r="I88" s="68">
        <v>2133473.0651318226</v>
      </c>
      <c r="J88" s="290">
        <v>213107.56368250423</v>
      </c>
      <c r="K88" s="291">
        <v>-181595.02500000002</v>
      </c>
      <c r="L88" s="291">
        <v>2164985.6038143267</v>
      </c>
      <c r="M88" s="291">
        <v>2015055.1841506129</v>
      </c>
      <c r="N88" s="291">
        <v>50379.290182259967</v>
      </c>
      <c r="O88" s="292">
        <f t="shared" si="4"/>
        <v>4230420.0781471999</v>
      </c>
      <c r="P88" s="293">
        <v>10582026.819080867</v>
      </c>
      <c r="Q88" s="294">
        <f t="shared" si="3"/>
        <v>-6351606.7409336669</v>
      </c>
      <c r="R88" s="295">
        <v>-470301.46489532274</v>
      </c>
      <c r="S88" s="296">
        <v>-408316.68846923491</v>
      </c>
      <c r="T88" s="296">
        <v>-347763.3473318679</v>
      </c>
      <c r="U88" s="296">
        <v>-288811.25862987142</v>
      </c>
      <c r="V88" s="297">
        <v>-230658.50194548839</v>
      </c>
    </row>
    <row r="89" spans="1:22" ht="15.75" x14ac:dyDescent="0.25">
      <c r="A89" s="65">
        <v>239</v>
      </c>
      <c r="B89" s="64" t="s">
        <v>99</v>
      </c>
      <c r="C89" s="66">
        <v>2155</v>
      </c>
      <c r="D89" s="66">
        <v>2270640.42</v>
      </c>
      <c r="E89" s="66">
        <v>577592.50341504731</v>
      </c>
      <c r="F89" s="66">
        <v>2848232.9234150471</v>
      </c>
      <c r="G89" s="67">
        <v>1304.6400000000001</v>
      </c>
      <c r="H89" s="68">
        <v>2811499.2</v>
      </c>
      <c r="I89" s="68">
        <v>36733.72341504693</v>
      </c>
      <c r="J89" s="290">
        <v>660327.16308330919</v>
      </c>
      <c r="K89" s="291">
        <v>-126504.62</v>
      </c>
      <c r="L89" s="291">
        <v>570556.26649835613</v>
      </c>
      <c r="M89" s="291">
        <v>546410.36266425473</v>
      </c>
      <c r="N89" s="291">
        <v>25678.185984571955</v>
      </c>
      <c r="O89" s="292">
        <f t="shared" si="4"/>
        <v>1142644.8151471829</v>
      </c>
      <c r="P89" s="293">
        <v>7519848.4045848232</v>
      </c>
      <c r="Q89" s="294">
        <f t="shared" si="3"/>
        <v>-6377203.5894376403</v>
      </c>
      <c r="R89" s="295">
        <v>-373186.06952866755</v>
      </c>
      <c r="S89" s="296">
        <v>-341592.59904659109</v>
      </c>
      <c r="T89" s="296">
        <v>-310728.72720386978</v>
      </c>
      <c r="U89" s="296">
        <v>-280681.00933423819</v>
      </c>
      <c r="V89" s="297">
        <v>-251040.70880092561</v>
      </c>
    </row>
    <row r="90" spans="1:22" ht="15.75" x14ac:dyDescent="0.25">
      <c r="A90" s="65">
        <v>240</v>
      </c>
      <c r="B90" s="64" t="s">
        <v>100</v>
      </c>
      <c r="C90" s="66">
        <v>20437</v>
      </c>
      <c r="D90" s="66">
        <v>27011476.789999999</v>
      </c>
      <c r="E90" s="66">
        <v>3903257.4898041654</v>
      </c>
      <c r="F90" s="66">
        <v>30914734.279804163</v>
      </c>
      <c r="G90" s="67">
        <v>1304.6400000000001</v>
      </c>
      <c r="H90" s="68">
        <v>26662927.680000003</v>
      </c>
      <c r="I90" s="68">
        <v>4251806.5998041593</v>
      </c>
      <c r="J90" s="290">
        <v>809854.18137237802</v>
      </c>
      <c r="K90" s="291">
        <v>-2045978.2781500001</v>
      </c>
      <c r="L90" s="291">
        <v>3015682.5030265371</v>
      </c>
      <c r="M90" s="291">
        <v>3406320.2724278891</v>
      </c>
      <c r="N90" s="291">
        <v>243519.7619335021</v>
      </c>
      <c r="O90" s="292">
        <f t="shared" si="4"/>
        <v>6665522.537387928</v>
      </c>
      <c r="P90" s="293">
        <v>43919431.234061748</v>
      </c>
      <c r="Q90" s="294">
        <f t="shared" si="3"/>
        <v>-37253908.696673818</v>
      </c>
      <c r="R90" s="295">
        <v>-4508571.2695623096</v>
      </c>
      <c r="S90" s="296">
        <v>-4208953.7492643064</v>
      </c>
      <c r="T90" s="296">
        <v>-3916255.3971298775</v>
      </c>
      <c r="U90" s="296">
        <v>-3631297.0629759743</v>
      </c>
      <c r="V90" s="297">
        <v>-3350202.4820018169</v>
      </c>
    </row>
    <row r="91" spans="1:22" ht="15.75" x14ac:dyDescent="0.25">
      <c r="A91" s="65">
        <v>241</v>
      </c>
      <c r="B91" s="64" t="s">
        <v>101</v>
      </c>
      <c r="C91" s="66">
        <v>7984</v>
      </c>
      <c r="D91" s="66">
        <v>12028236.67</v>
      </c>
      <c r="E91" s="66">
        <v>1124796.2429503056</v>
      </c>
      <c r="F91" s="66">
        <v>13153032.912950305</v>
      </c>
      <c r="G91" s="67">
        <v>1304.6400000000001</v>
      </c>
      <c r="H91" s="68">
        <v>10416245.760000002</v>
      </c>
      <c r="I91" s="68">
        <v>2736787.1529503036</v>
      </c>
      <c r="J91" s="290">
        <v>260094.31317912781</v>
      </c>
      <c r="K91" s="291">
        <v>-386245.72000000003</v>
      </c>
      <c r="L91" s="291">
        <v>2610635.7461294313</v>
      </c>
      <c r="M91" s="291">
        <v>1288521.985907807</v>
      </c>
      <c r="N91" s="291">
        <v>95134.402274163571</v>
      </c>
      <c r="O91" s="292">
        <f t="shared" si="4"/>
        <v>3994292.1343114018</v>
      </c>
      <c r="P91" s="293">
        <v>12665617.271247588</v>
      </c>
      <c r="Q91" s="294">
        <f t="shared" si="3"/>
        <v>-8671325.1369361859</v>
      </c>
      <c r="R91" s="295">
        <v>-710737.15939233941</v>
      </c>
      <c r="S91" s="296">
        <v>-593687.38290561177</v>
      </c>
      <c r="T91" s="296">
        <v>-479340.67627345986</v>
      </c>
      <c r="U91" s="296">
        <v>-368017.71596202656</v>
      </c>
      <c r="V91" s="297">
        <v>-258204.18489104405</v>
      </c>
    </row>
    <row r="92" spans="1:22" ht="15.75" x14ac:dyDescent="0.25">
      <c r="A92" s="65">
        <v>244</v>
      </c>
      <c r="B92" s="64" t="s">
        <v>102</v>
      </c>
      <c r="C92" s="66">
        <v>18796</v>
      </c>
      <c r="D92" s="66">
        <v>39820006.460000001</v>
      </c>
      <c r="E92" s="66">
        <v>1668092.5655780018</v>
      </c>
      <c r="F92" s="66">
        <v>41488099.025578</v>
      </c>
      <c r="G92" s="67">
        <v>1304.6400000000001</v>
      </c>
      <c r="H92" s="68">
        <v>24522013.440000001</v>
      </c>
      <c r="I92" s="68">
        <v>16966085.585577998</v>
      </c>
      <c r="J92" s="290">
        <v>940101.58272094792</v>
      </c>
      <c r="K92" s="291">
        <v>-958308.16749999998</v>
      </c>
      <c r="L92" s="291">
        <v>16947879.000798944</v>
      </c>
      <c r="M92" s="291">
        <v>2993634.3476003362</v>
      </c>
      <c r="N92" s="291">
        <v>223966.21056427585</v>
      </c>
      <c r="O92" s="292">
        <f t="shared" si="4"/>
        <v>20165479.558963556</v>
      </c>
      <c r="P92" s="293">
        <v>26729821.038580388</v>
      </c>
      <c r="Q92" s="294">
        <f t="shared" si="3"/>
        <v>-6564341.479616832</v>
      </c>
      <c r="R92" s="295">
        <v>-1312281.9088570974</v>
      </c>
      <c r="S92" s="296">
        <v>-1036722.3398635433</v>
      </c>
      <c r="T92" s="296">
        <v>-767526.36067292141</v>
      </c>
      <c r="U92" s="296">
        <v>-505448.91052090481</v>
      </c>
      <c r="V92" s="297">
        <v>-246924.97139137232</v>
      </c>
    </row>
    <row r="93" spans="1:22" ht="15.75" x14ac:dyDescent="0.25">
      <c r="A93" s="65">
        <v>245</v>
      </c>
      <c r="B93" s="64" t="s">
        <v>103</v>
      </c>
      <c r="C93" s="66">
        <v>37105</v>
      </c>
      <c r="D93" s="66">
        <v>54497481.880000003</v>
      </c>
      <c r="E93" s="66">
        <v>11426314.86589973</v>
      </c>
      <c r="F93" s="66">
        <v>65923796.745899737</v>
      </c>
      <c r="G93" s="67">
        <v>1304.6400000000001</v>
      </c>
      <c r="H93" s="68">
        <v>48408667.200000003</v>
      </c>
      <c r="I93" s="68">
        <v>17515129.545899734</v>
      </c>
      <c r="J93" s="290">
        <v>1543543.6213690422</v>
      </c>
      <c r="K93" s="291">
        <v>-5193254.2488000002</v>
      </c>
      <c r="L93" s="291">
        <v>13865418.918468775</v>
      </c>
      <c r="M93" s="291">
        <v>-7697.8285577527422</v>
      </c>
      <c r="N93" s="291">
        <v>442129.50856498489</v>
      </c>
      <c r="O93" s="292">
        <f t="shared" si="4"/>
        <v>14299850.598476008</v>
      </c>
      <c r="P93" s="293">
        <v>29588950.439226996</v>
      </c>
      <c r="Q93" s="294">
        <f t="shared" si="3"/>
        <v>-15289099.840750989</v>
      </c>
      <c r="R93" s="295">
        <v>25258.537976205946</v>
      </c>
      <c r="S93" s="296">
        <v>142373.03283738293</v>
      </c>
      <c r="T93" s="296">
        <v>117215.18584164068</v>
      </c>
      <c r="U93" s="296">
        <v>78004.720204833648</v>
      </c>
      <c r="V93" s="297">
        <v>31779.303169363484</v>
      </c>
    </row>
    <row r="94" spans="1:22" ht="15.75" x14ac:dyDescent="0.25">
      <c r="A94" s="65">
        <v>249</v>
      </c>
      <c r="B94" s="64" t="s">
        <v>104</v>
      </c>
      <c r="C94" s="66">
        <v>9486</v>
      </c>
      <c r="D94" s="66">
        <v>11354034.200000001</v>
      </c>
      <c r="E94" s="66">
        <v>2063958.4201145035</v>
      </c>
      <c r="F94" s="66">
        <v>13417992.620114505</v>
      </c>
      <c r="G94" s="67">
        <v>1304.6400000000001</v>
      </c>
      <c r="H94" s="68">
        <v>12375815.040000001</v>
      </c>
      <c r="I94" s="68">
        <v>1042177.5801145043</v>
      </c>
      <c r="J94" s="290">
        <v>711133.44229509379</v>
      </c>
      <c r="K94" s="291">
        <v>-711146.88000000012</v>
      </c>
      <c r="L94" s="291">
        <v>1042164.142409598</v>
      </c>
      <c r="M94" s="291">
        <v>2724369.824459862</v>
      </c>
      <c r="N94" s="291">
        <v>113031.68085830606</v>
      </c>
      <c r="O94" s="292">
        <f t="shared" si="4"/>
        <v>3879565.6477277661</v>
      </c>
      <c r="P94" s="293">
        <v>25472044.463345163</v>
      </c>
      <c r="Q94" s="294">
        <f t="shared" si="3"/>
        <v>-21592478.815617397</v>
      </c>
      <c r="R94" s="295">
        <v>987547.10459601216</v>
      </c>
      <c r="S94" s="296">
        <v>842037.0168897371</v>
      </c>
      <c r="T94" s="296">
        <v>693315.34092688549</v>
      </c>
      <c r="U94" s="296">
        <v>541001.07257947267</v>
      </c>
      <c r="V94" s="297">
        <v>386893.41172518162</v>
      </c>
    </row>
    <row r="95" spans="1:22" ht="15.75" x14ac:dyDescent="0.25">
      <c r="A95" s="65">
        <v>250</v>
      </c>
      <c r="B95" s="64" t="s">
        <v>105</v>
      </c>
      <c r="C95" s="66">
        <v>1822</v>
      </c>
      <c r="D95" s="66">
        <v>1908943.0699999998</v>
      </c>
      <c r="E95" s="66">
        <v>474741.99073362665</v>
      </c>
      <c r="F95" s="66">
        <v>2383685.0607336266</v>
      </c>
      <c r="G95" s="67">
        <v>1304.6400000000001</v>
      </c>
      <c r="H95" s="68">
        <v>2377054.08</v>
      </c>
      <c r="I95" s="68">
        <v>6630.9807336265221</v>
      </c>
      <c r="J95" s="290">
        <v>244818.15695661926</v>
      </c>
      <c r="K95" s="291">
        <v>-87282.74500000001</v>
      </c>
      <c r="L95" s="291">
        <v>164166.39269024576</v>
      </c>
      <c r="M95" s="291">
        <v>750211.29501202144</v>
      </c>
      <c r="N95" s="291">
        <v>21710.280679299351</v>
      </c>
      <c r="O95" s="292">
        <f t="shared" si="4"/>
        <v>936087.96838156658</v>
      </c>
      <c r="P95" s="293">
        <v>6168227.0906002987</v>
      </c>
      <c r="Q95" s="294">
        <f t="shared" si="3"/>
        <v>-5232139.1222187318</v>
      </c>
      <c r="R95" s="295">
        <v>96719.9979143323</v>
      </c>
      <c r="S95" s="296">
        <v>68771.507528412723</v>
      </c>
      <c r="T95" s="296">
        <v>40206.159267363204</v>
      </c>
      <c r="U95" s="296">
        <v>10950.772705167745</v>
      </c>
      <c r="V95" s="297">
        <v>1560.487545467734</v>
      </c>
    </row>
    <row r="96" spans="1:22" ht="15.75" x14ac:dyDescent="0.25">
      <c r="A96" s="65">
        <v>256</v>
      </c>
      <c r="B96" s="64" t="s">
        <v>106</v>
      </c>
      <c r="C96" s="66">
        <v>1597</v>
      </c>
      <c r="D96" s="66">
        <v>2481372.31</v>
      </c>
      <c r="E96" s="66">
        <v>500520.03748379205</v>
      </c>
      <c r="F96" s="66">
        <v>2981892.3474837923</v>
      </c>
      <c r="G96" s="67">
        <v>1304.6400000000001</v>
      </c>
      <c r="H96" s="68">
        <v>2083510.08</v>
      </c>
      <c r="I96" s="68">
        <v>898382.26748379227</v>
      </c>
      <c r="J96" s="290">
        <v>508276.49943105923</v>
      </c>
      <c r="K96" s="291">
        <v>-60522.650000000009</v>
      </c>
      <c r="L96" s="291">
        <v>1346136.1169148516</v>
      </c>
      <c r="M96" s="291">
        <v>714642.9263706177</v>
      </c>
      <c r="N96" s="291">
        <v>19029.263581142186</v>
      </c>
      <c r="O96" s="292">
        <f t="shared" si="4"/>
        <v>2079808.3068666116</v>
      </c>
      <c r="P96" s="293">
        <v>6464316.5852313172</v>
      </c>
      <c r="Q96" s="294">
        <f t="shared" si="3"/>
        <v>-4384508.2783647059</v>
      </c>
      <c r="R96" s="295">
        <v>-236418.03507668569</v>
      </c>
      <c r="S96" s="296">
        <v>-213005.14767071069</v>
      </c>
      <c r="T96" s="296">
        <v>-190132.94194782162</v>
      </c>
      <c r="U96" s="296">
        <v>-167865.56123422456</v>
      </c>
      <c r="V96" s="297">
        <v>-145900.10418007136</v>
      </c>
    </row>
    <row r="97" spans="1:22" ht="15.75" x14ac:dyDescent="0.25">
      <c r="A97" s="65">
        <v>257</v>
      </c>
      <c r="B97" s="64" t="s">
        <v>107</v>
      </c>
      <c r="C97" s="66">
        <v>40082</v>
      </c>
      <c r="D97" s="66">
        <v>69363125.25</v>
      </c>
      <c r="E97" s="66">
        <v>12117494.2674958</v>
      </c>
      <c r="F97" s="66">
        <v>81480619.517495796</v>
      </c>
      <c r="G97" s="67">
        <v>1304.6400000000001</v>
      </c>
      <c r="H97" s="68">
        <v>52292580.480000004</v>
      </c>
      <c r="I97" s="68">
        <v>29188039.037495792</v>
      </c>
      <c r="J97" s="290">
        <v>1198049.6879946094</v>
      </c>
      <c r="K97" s="291">
        <v>-3509272.2337500006</v>
      </c>
      <c r="L97" s="291">
        <v>26876816.491740402</v>
      </c>
      <c r="M97" s="291">
        <v>-868942.16255948658</v>
      </c>
      <c r="N97" s="291">
        <v>477602.34368149098</v>
      </c>
      <c r="O97" s="292">
        <f t="shared" si="4"/>
        <v>26485476.672862407</v>
      </c>
      <c r="P97" s="293">
        <v>23721589.443564653</v>
      </c>
      <c r="Q97" s="294">
        <f t="shared" si="3"/>
        <v>2763887.2292977534</v>
      </c>
      <c r="R97" s="295">
        <v>3559200.5384789906</v>
      </c>
      <c r="S97" s="296">
        <v>2944364.4289024654</v>
      </c>
      <c r="T97" s="296">
        <v>2315958.1231947886</v>
      </c>
      <c r="U97" s="296">
        <v>1672371.7323133845</v>
      </c>
      <c r="V97" s="297">
        <v>1021207.5680332144</v>
      </c>
    </row>
    <row r="98" spans="1:22" ht="15.75" x14ac:dyDescent="0.25">
      <c r="A98" s="65">
        <v>260</v>
      </c>
      <c r="B98" s="64" t="s">
        <v>108</v>
      </c>
      <c r="C98" s="66">
        <v>9933</v>
      </c>
      <c r="D98" s="66">
        <v>10397802.370000001</v>
      </c>
      <c r="E98" s="66">
        <v>2933281.7021723962</v>
      </c>
      <c r="F98" s="66">
        <v>13331084.072172398</v>
      </c>
      <c r="G98" s="67">
        <v>1304.6400000000001</v>
      </c>
      <c r="H98" s="68">
        <v>12958989.120000001</v>
      </c>
      <c r="I98" s="68">
        <v>372094.9521723967</v>
      </c>
      <c r="J98" s="290">
        <v>1349367.5508670993</v>
      </c>
      <c r="K98" s="291">
        <v>-594554.0675</v>
      </c>
      <c r="L98" s="291">
        <v>1126908.4355394961</v>
      </c>
      <c r="M98" s="291">
        <v>4591948.0123807183</v>
      </c>
      <c r="N98" s="291">
        <v>118357.96815997829</v>
      </c>
      <c r="O98" s="292">
        <f t="shared" si="4"/>
        <v>5837214.4160801927</v>
      </c>
      <c r="P98" s="293">
        <v>38008262.799892984</v>
      </c>
      <c r="Q98" s="294">
        <f t="shared" si="3"/>
        <v>-32171048.383812793</v>
      </c>
      <c r="R98" s="295">
        <v>2817110.8710943582</v>
      </c>
      <c r="S98" s="296">
        <v>2664744.0461748522</v>
      </c>
      <c r="T98" s="296">
        <v>2509014.2962972429</v>
      </c>
      <c r="U98" s="296">
        <v>2349522.6636285889</v>
      </c>
      <c r="V98" s="297">
        <v>2188153.1300774952</v>
      </c>
    </row>
    <row r="99" spans="1:22" ht="15.75" x14ac:dyDescent="0.25">
      <c r="A99" s="65">
        <v>261</v>
      </c>
      <c r="B99" s="64" t="s">
        <v>109</v>
      </c>
      <c r="C99" s="66">
        <v>6436</v>
      </c>
      <c r="D99" s="66">
        <v>8654671</v>
      </c>
      <c r="E99" s="66">
        <v>6165126.8894480439</v>
      </c>
      <c r="F99" s="66">
        <v>14819797.889448043</v>
      </c>
      <c r="G99" s="67">
        <v>1304.6400000000001</v>
      </c>
      <c r="H99" s="68">
        <v>8396663.040000001</v>
      </c>
      <c r="I99" s="68">
        <v>6423134.849448042</v>
      </c>
      <c r="J99" s="290">
        <v>2044187.3491503282</v>
      </c>
      <c r="K99" s="291">
        <v>-323582.90249999997</v>
      </c>
      <c r="L99" s="291">
        <v>8143739.2960983701</v>
      </c>
      <c r="M99" s="291">
        <v>-165626.3224468838</v>
      </c>
      <c r="N99" s="291">
        <v>76689.004638842278</v>
      </c>
      <c r="O99" s="292">
        <f t="shared" si="4"/>
        <v>8054801.9782903288</v>
      </c>
      <c r="P99" s="293">
        <v>21356553.121707071</v>
      </c>
      <c r="Q99" s="294">
        <f t="shared" si="3"/>
        <v>-13301751.143416742</v>
      </c>
      <c r="R99" s="295">
        <v>1302529.457537344</v>
      </c>
      <c r="S99" s="296">
        <v>1203804.7132323065</v>
      </c>
      <c r="T99" s="296">
        <v>1102900.9912739557</v>
      </c>
      <c r="U99" s="296">
        <v>999559.79044284159</v>
      </c>
      <c r="V99" s="297">
        <v>895001.82024905959</v>
      </c>
    </row>
    <row r="100" spans="1:22" ht="15.75" x14ac:dyDescent="0.25">
      <c r="A100" s="65">
        <v>263</v>
      </c>
      <c r="B100" s="64" t="s">
        <v>110</v>
      </c>
      <c r="C100" s="66">
        <v>7854</v>
      </c>
      <c r="D100" s="66">
        <v>10516769.279999999</v>
      </c>
      <c r="E100" s="66">
        <v>1923705.0102979345</v>
      </c>
      <c r="F100" s="66">
        <v>12440474.290297933</v>
      </c>
      <c r="G100" s="67">
        <v>1304.6400000000001</v>
      </c>
      <c r="H100" s="68">
        <v>10246642.560000001</v>
      </c>
      <c r="I100" s="68">
        <v>2193831.7302979324</v>
      </c>
      <c r="J100" s="290">
        <v>587523.00181605213</v>
      </c>
      <c r="K100" s="291">
        <v>-481624.56</v>
      </c>
      <c r="L100" s="291">
        <v>2299730.1721139844</v>
      </c>
      <c r="M100" s="291">
        <v>4044517.3168817968</v>
      </c>
      <c r="N100" s="291">
        <v>93585.3701730061</v>
      </c>
      <c r="O100" s="292">
        <f t="shared" si="4"/>
        <v>6437832.8591687875</v>
      </c>
      <c r="P100" s="293">
        <v>28967073.667388652</v>
      </c>
      <c r="Q100" s="294">
        <f t="shared" si="3"/>
        <v>-22529240.808219865</v>
      </c>
      <c r="R100" s="295">
        <v>669973.4952983309</v>
      </c>
      <c r="S100" s="296">
        <v>549497.4011759311</v>
      </c>
      <c r="T100" s="296">
        <v>426362.25010991422</v>
      </c>
      <c r="U100" s="296">
        <v>300252.58706958318</v>
      </c>
      <c r="V100" s="297">
        <v>172658.07216871856</v>
      </c>
    </row>
    <row r="101" spans="1:22" ht="15.75" x14ac:dyDescent="0.25">
      <c r="A101" s="65">
        <v>265</v>
      </c>
      <c r="B101" s="64" t="s">
        <v>111</v>
      </c>
      <c r="C101" s="66">
        <v>1107</v>
      </c>
      <c r="D101" s="66">
        <v>1429842.48</v>
      </c>
      <c r="E101" s="66">
        <v>513629.11137068039</v>
      </c>
      <c r="F101" s="66">
        <v>1943471.5913706804</v>
      </c>
      <c r="G101" s="67">
        <v>1304.6400000000001</v>
      </c>
      <c r="H101" s="68">
        <v>1444236.4800000002</v>
      </c>
      <c r="I101" s="68">
        <v>499235.11137068016</v>
      </c>
      <c r="J101" s="290">
        <v>361948.96080842963</v>
      </c>
      <c r="K101" s="291">
        <v>-71387.354999999996</v>
      </c>
      <c r="L101" s="291">
        <v>789796.71717910981</v>
      </c>
      <c r="M101" s="291">
        <v>207211.4096708342</v>
      </c>
      <c r="N101" s="291">
        <v>13190.604122933251</v>
      </c>
      <c r="O101" s="292">
        <f t="shared" si="4"/>
        <v>1010198.7309728772</v>
      </c>
      <c r="P101" s="293">
        <v>4898256.8579043206</v>
      </c>
      <c r="Q101" s="294">
        <f t="shared" si="3"/>
        <v>-3888058.1269314433</v>
      </c>
      <c r="R101" s="295">
        <v>147400.05252188485</v>
      </c>
      <c r="S101" s="296">
        <v>130419.27378576355</v>
      </c>
      <c r="T101" s="296">
        <v>113063.70818478562</v>
      </c>
      <c r="U101" s="296">
        <v>95288.89318788641</v>
      </c>
      <c r="V101" s="297">
        <v>77304.792348154137</v>
      </c>
    </row>
    <row r="102" spans="1:22" ht="15.75" x14ac:dyDescent="0.25">
      <c r="A102" s="65">
        <v>271</v>
      </c>
      <c r="B102" s="64" t="s">
        <v>112</v>
      </c>
      <c r="C102" s="66">
        <v>7013</v>
      </c>
      <c r="D102" s="66">
        <v>8357924.3099999996</v>
      </c>
      <c r="E102" s="66">
        <v>1319459.5819284478</v>
      </c>
      <c r="F102" s="66">
        <v>9677383.8919284474</v>
      </c>
      <c r="G102" s="67">
        <v>1304.6400000000001</v>
      </c>
      <c r="H102" s="68">
        <v>9149440.3200000003</v>
      </c>
      <c r="I102" s="68">
        <v>527943.57192844711</v>
      </c>
      <c r="J102" s="290">
        <v>187477.15505124448</v>
      </c>
      <c r="K102" s="291">
        <v>-470827.69249999995</v>
      </c>
      <c r="L102" s="291">
        <v>244593.03447969159</v>
      </c>
      <c r="M102" s="291">
        <v>2699495.7279046406</v>
      </c>
      <c r="N102" s="291">
        <v>83564.324041671978</v>
      </c>
      <c r="O102" s="292">
        <f t="shared" si="4"/>
        <v>3027653.0864260043</v>
      </c>
      <c r="P102" s="293">
        <v>16812540.422366738</v>
      </c>
      <c r="Q102" s="294">
        <f t="shared" si="3"/>
        <v>-13784887.335940734</v>
      </c>
      <c r="R102" s="295">
        <v>170333.65025739381</v>
      </c>
      <c r="S102" s="296">
        <v>62758.039348253311</v>
      </c>
      <c r="T102" s="296">
        <v>22154.159771120499</v>
      </c>
      <c r="U102" s="296">
        <v>14743.217970529535</v>
      </c>
      <c r="V102" s="297">
        <v>6006.4210517921065</v>
      </c>
    </row>
    <row r="103" spans="1:22" ht="15.75" x14ac:dyDescent="0.25">
      <c r="A103" s="65">
        <v>272</v>
      </c>
      <c r="B103" s="64" t="s">
        <v>113</v>
      </c>
      <c r="C103" s="66">
        <v>47772</v>
      </c>
      <c r="D103" s="66">
        <v>79387166.340000004</v>
      </c>
      <c r="E103" s="66">
        <v>9573185.9875290394</v>
      </c>
      <c r="F103" s="66">
        <v>88960352.327529043</v>
      </c>
      <c r="G103" s="67">
        <v>1304.6400000000001</v>
      </c>
      <c r="H103" s="68">
        <v>62325262.080000006</v>
      </c>
      <c r="I103" s="68">
        <v>26635090.247529037</v>
      </c>
      <c r="J103" s="290">
        <v>1564370.4118998388</v>
      </c>
      <c r="K103" s="291">
        <v>-3139665.8000000003</v>
      </c>
      <c r="L103" s="291">
        <v>25059794.859428875</v>
      </c>
      <c r="M103" s="291">
        <v>6041704.977679003</v>
      </c>
      <c r="N103" s="291">
        <v>569233.55028072919</v>
      </c>
      <c r="O103" s="292">
        <f t="shared" si="4"/>
        <v>31670733.387388606</v>
      </c>
      <c r="P103" s="293">
        <v>85731511.154135481</v>
      </c>
      <c r="Q103" s="294">
        <f t="shared" si="3"/>
        <v>-54060777.766746879</v>
      </c>
      <c r="R103" s="295">
        <v>-2165021.1520381705</v>
      </c>
      <c r="S103" s="296">
        <v>-1464657.6848132254</v>
      </c>
      <c r="T103" s="296">
        <v>-780467.94668307039</v>
      </c>
      <c r="U103" s="296">
        <v>-114370.69467933901</v>
      </c>
      <c r="V103" s="297">
        <v>40915.264007730286</v>
      </c>
    </row>
    <row r="104" spans="1:22" ht="15.75" x14ac:dyDescent="0.25">
      <c r="A104" s="65">
        <v>273</v>
      </c>
      <c r="B104" s="64" t="s">
        <v>114</v>
      </c>
      <c r="C104" s="66">
        <v>3925</v>
      </c>
      <c r="D104" s="66">
        <v>5322937.24</v>
      </c>
      <c r="E104" s="66">
        <v>2392612.3501505754</v>
      </c>
      <c r="F104" s="66">
        <v>7715549.5901505761</v>
      </c>
      <c r="G104" s="67">
        <v>1304.6400000000001</v>
      </c>
      <c r="H104" s="68">
        <v>5120712</v>
      </c>
      <c r="I104" s="68">
        <v>2594837.5901505761</v>
      </c>
      <c r="J104" s="290">
        <v>1391722.2447408088</v>
      </c>
      <c r="K104" s="291">
        <v>-179522.68</v>
      </c>
      <c r="L104" s="291">
        <v>3807037.1548913848</v>
      </c>
      <c r="M104" s="291">
        <v>172612.49906977202</v>
      </c>
      <c r="N104" s="291">
        <v>46768.853823408317</v>
      </c>
      <c r="O104" s="292">
        <f t="shared" si="4"/>
        <v>4026418.5077845654</v>
      </c>
      <c r="P104" s="293">
        <v>15132686.510917818</v>
      </c>
      <c r="Q104" s="294">
        <f t="shared" si="3"/>
        <v>-11106268.003133252</v>
      </c>
      <c r="R104" s="295">
        <v>1323572.7433761363</v>
      </c>
      <c r="S104" s="296">
        <v>1263365.375228642</v>
      </c>
      <c r="T104" s="296">
        <v>1201829.1557310463</v>
      </c>
      <c r="U104" s="296">
        <v>1138806.4376977768</v>
      </c>
      <c r="V104" s="297">
        <v>1075041.6718477779</v>
      </c>
    </row>
    <row r="105" spans="1:22" ht="15.75" x14ac:dyDescent="0.25">
      <c r="A105" s="65">
        <v>275</v>
      </c>
      <c r="B105" s="64" t="s">
        <v>115</v>
      </c>
      <c r="C105" s="66">
        <v>2593</v>
      </c>
      <c r="D105" s="66">
        <v>3119648.22</v>
      </c>
      <c r="E105" s="66">
        <v>641750.78561491286</v>
      </c>
      <c r="F105" s="66">
        <v>3761399.0056149131</v>
      </c>
      <c r="G105" s="67">
        <v>1304.6400000000001</v>
      </c>
      <c r="H105" s="68">
        <v>3382931.5200000005</v>
      </c>
      <c r="I105" s="68">
        <v>378467.48561491258</v>
      </c>
      <c r="J105" s="290">
        <v>209018.63588895023</v>
      </c>
      <c r="K105" s="291">
        <v>-142076.565</v>
      </c>
      <c r="L105" s="291">
        <v>445409.55650386278</v>
      </c>
      <c r="M105" s="291">
        <v>1044349.4988220773</v>
      </c>
      <c r="N105" s="291">
        <v>30897.232602317901</v>
      </c>
      <c r="O105" s="292">
        <f t="shared" si="4"/>
        <v>1520656.2879282578</v>
      </c>
      <c r="P105" s="293">
        <v>8595478.5085346065</v>
      </c>
      <c r="Q105" s="294">
        <f t="shared" si="3"/>
        <v>-7074822.2206063485</v>
      </c>
      <c r="R105" s="295">
        <v>559061.58779389714</v>
      </c>
      <c r="S105" s="296">
        <v>519286.37617441884</v>
      </c>
      <c r="T105" s="296">
        <v>478633.27626173972</v>
      </c>
      <c r="U105" s="296">
        <v>436998.1405011618</v>
      </c>
      <c r="V105" s="297">
        <v>394872.78053962096</v>
      </c>
    </row>
    <row r="106" spans="1:22" ht="15.75" x14ac:dyDescent="0.25">
      <c r="A106" s="65">
        <v>276</v>
      </c>
      <c r="B106" s="64" t="s">
        <v>116</v>
      </c>
      <c r="C106" s="66">
        <v>14857</v>
      </c>
      <c r="D106" s="66">
        <v>28005321.210000001</v>
      </c>
      <c r="E106" s="66">
        <v>2169392.6090460699</v>
      </c>
      <c r="F106" s="66">
        <v>30174713.819046073</v>
      </c>
      <c r="G106" s="67">
        <v>1304.6400000000001</v>
      </c>
      <c r="H106" s="68">
        <v>19383036.48</v>
      </c>
      <c r="I106" s="68">
        <v>10791677.339046072</v>
      </c>
      <c r="J106" s="290">
        <v>380627.1402164335</v>
      </c>
      <c r="K106" s="291">
        <v>-914492.7</v>
      </c>
      <c r="L106" s="291">
        <v>10257811.779262507</v>
      </c>
      <c r="M106" s="291">
        <v>5014236.2541795224</v>
      </c>
      <c r="N106" s="291">
        <v>177030.53789920444</v>
      </c>
      <c r="O106" s="292">
        <f t="shared" si="4"/>
        <v>15449078.571341233</v>
      </c>
      <c r="P106" s="293">
        <v>22812030.648967557</v>
      </c>
      <c r="Q106" s="294">
        <f t="shared" si="3"/>
        <v>-7362952.0776263233</v>
      </c>
      <c r="R106" s="295">
        <v>729778.7348113755</v>
      </c>
      <c r="S106" s="296">
        <v>501880.42434836389</v>
      </c>
      <c r="T106" s="296">
        <v>268952.11528447107</v>
      </c>
      <c r="U106" s="296">
        <v>31233.422128640712</v>
      </c>
      <c r="V106" s="297">
        <v>12724.568311204239</v>
      </c>
    </row>
    <row r="107" spans="1:22" ht="15.75" x14ac:dyDescent="0.25">
      <c r="A107" s="65">
        <v>280</v>
      </c>
      <c r="B107" s="64" t="s">
        <v>117</v>
      </c>
      <c r="C107" s="66">
        <v>2068</v>
      </c>
      <c r="D107" s="66">
        <v>2652108.36</v>
      </c>
      <c r="E107" s="66">
        <v>1186975.7016789222</v>
      </c>
      <c r="F107" s="66">
        <v>3839084.0616789218</v>
      </c>
      <c r="G107" s="67">
        <v>1304.6400000000001</v>
      </c>
      <c r="H107" s="68">
        <v>2697995.52</v>
      </c>
      <c r="I107" s="68">
        <v>1141088.5416789218</v>
      </c>
      <c r="J107" s="290">
        <v>156966.8482893972</v>
      </c>
      <c r="K107" s="291">
        <v>-83934.715000000011</v>
      </c>
      <c r="L107" s="291">
        <v>1214120.6749683188</v>
      </c>
      <c r="M107" s="291">
        <v>792879.14376560447</v>
      </c>
      <c r="N107" s="291">
        <v>24641.526039951186</v>
      </c>
      <c r="O107" s="292">
        <f t="shared" si="4"/>
        <v>2031641.3447738744</v>
      </c>
      <c r="P107" s="293">
        <v>6063293.7948427089</v>
      </c>
      <c r="Q107" s="294">
        <f t="shared" si="3"/>
        <v>-4031652.4500688342</v>
      </c>
      <c r="R107" s="295">
        <v>186605.95704321098</v>
      </c>
      <c r="S107" s="296">
        <v>154883.96027148666</v>
      </c>
      <c r="T107" s="296">
        <v>122461.81965466427</v>
      </c>
      <c r="U107" s="296">
        <v>89256.474204268976</v>
      </c>
      <c r="V107" s="297">
        <v>55660.159356422271</v>
      </c>
    </row>
    <row r="108" spans="1:22" ht="15.75" x14ac:dyDescent="0.25">
      <c r="A108" s="65">
        <v>284</v>
      </c>
      <c r="B108" s="64" t="s">
        <v>351</v>
      </c>
      <c r="C108" s="66">
        <v>2292</v>
      </c>
      <c r="D108" s="66">
        <v>2857021.39</v>
      </c>
      <c r="E108" s="66">
        <v>471260.79207520979</v>
      </c>
      <c r="F108" s="66">
        <v>3328282.1820752099</v>
      </c>
      <c r="G108" s="67">
        <v>1304.6400000000001</v>
      </c>
      <c r="H108" s="68">
        <v>2990234.8800000004</v>
      </c>
      <c r="I108" s="68">
        <v>338047.30207520956</v>
      </c>
      <c r="J108" s="290">
        <v>67222.468489452556</v>
      </c>
      <c r="K108" s="291">
        <v>-116302.22</v>
      </c>
      <c r="L108" s="291">
        <v>288967.55056466209</v>
      </c>
      <c r="M108" s="291">
        <v>828053.59454723424</v>
      </c>
      <c r="N108" s="291">
        <v>27310.627506560984</v>
      </c>
      <c r="O108" s="292">
        <f t="shared" si="4"/>
        <v>1144331.7726184572</v>
      </c>
      <c r="P108" s="293">
        <v>6941522.6810172275</v>
      </c>
      <c r="Q108" s="294">
        <f t="shared" si="3"/>
        <v>-5797190.9083987698</v>
      </c>
      <c r="R108" s="295">
        <v>853011.55306537787</v>
      </c>
      <c r="S108" s="296">
        <v>817853.51795861183</v>
      </c>
      <c r="T108" s="296">
        <v>781919.50137555727</v>
      </c>
      <c r="U108" s="296">
        <v>745117.44539281738</v>
      </c>
      <c r="V108" s="297">
        <v>707882.07129646128</v>
      </c>
    </row>
    <row r="109" spans="1:22" ht="15.75" x14ac:dyDescent="0.25">
      <c r="A109" s="65">
        <v>285</v>
      </c>
      <c r="B109" s="64" t="s">
        <v>119</v>
      </c>
      <c r="C109" s="66">
        <v>51668</v>
      </c>
      <c r="D109" s="66">
        <v>61936932.009999998</v>
      </c>
      <c r="E109" s="66">
        <v>14023739.010915168</v>
      </c>
      <c r="F109" s="66">
        <v>75960671.020915166</v>
      </c>
      <c r="G109" s="67">
        <v>1304.6400000000001</v>
      </c>
      <c r="H109" s="68">
        <v>67408139.520000011</v>
      </c>
      <c r="I109" s="68">
        <v>8552531.5009151548</v>
      </c>
      <c r="J109" s="290">
        <v>1696354.187650749</v>
      </c>
      <c r="K109" s="291">
        <v>-5975799.8930499991</v>
      </c>
      <c r="L109" s="291">
        <v>4273085.7955159051</v>
      </c>
      <c r="M109" s="291">
        <v>8909369.2612858266</v>
      </c>
      <c r="N109" s="291">
        <v>615656.85078926396</v>
      </c>
      <c r="O109" s="292">
        <f t="shared" si="4"/>
        <v>13798111.907590996</v>
      </c>
      <c r="P109" s="293">
        <v>108265772.89713505</v>
      </c>
      <c r="Q109" s="294">
        <f t="shared" si="3"/>
        <v>-94467660.989544049</v>
      </c>
      <c r="R109" s="295">
        <v>3945298.2948206807</v>
      </c>
      <c r="S109" s="296">
        <v>3152739.2381468648</v>
      </c>
      <c r="T109" s="296">
        <v>2342687.4192929096</v>
      </c>
      <c r="U109" s="296">
        <v>1513067.5988233623</v>
      </c>
      <c r="V109" s="297">
        <v>673679.59323412436</v>
      </c>
    </row>
    <row r="110" spans="1:22" ht="15.75" x14ac:dyDescent="0.25">
      <c r="A110" s="65">
        <v>286</v>
      </c>
      <c r="B110" s="64" t="s">
        <v>120</v>
      </c>
      <c r="C110" s="66">
        <v>81187</v>
      </c>
      <c r="D110" s="66">
        <v>97994419.719999999</v>
      </c>
      <c r="E110" s="66">
        <v>15318499.387475785</v>
      </c>
      <c r="F110" s="66">
        <v>113312919.10747579</v>
      </c>
      <c r="G110" s="67">
        <v>1304.6400000000001</v>
      </c>
      <c r="H110" s="68">
        <v>105919807.68000001</v>
      </c>
      <c r="I110" s="68">
        <v>7393111.4274757802</v>
      </c>
      <c r="J110" s="290">
        <v>2531957.2737978399</v>
      </c>
      <c r="K110" s="291">
        <v>-6294933.5048999991</v>
      </c>
      <c r="L110" s="291">
        <v>3630135.196373621</v>
      </c>
      <c r="M110" s="291">
        <v>10200101.57437015</v>
      </c>
      <c r="N110" s="291">
        <v>967394.37843593664</v>
      </c>
      <c r="O110" s="292">
        <f t="shared" si="4"/>
        <v>14797631.149179706</v>
      </c>
      <c r="P110" s="293">
        <v>142099829.51896521</v>
      </c>
      <c r="Q110" s="294">
        <f t="shared" si="3"/>
        <v>-127302198.3697855</v>
      </c>
      <c r="R110" s="295">
        <v>380486.66664846765</v>
      </c>
      <c r="S110" s="296">
        <v>311517.03050717176</v>
      </c>
      <c r="T110" s="296">
        <v>256470.80697817766</v>
      </c>
      <c r="U110" s="296">
        <v>170676.97666809944</v>
      </c>
      <c r="V110" s="297">
        <v>69534.19448621785</v>
      </c>
    </row>
    <row r="111" spans="1:22" ht="15.75" x14ac:dyDescent="0.25">
      <c r="A111" s="65">
        <v>287</v>
      </c>
      <c r="B111" s="64" t="s">
        <v>352</v>
      </c>
      <c r="C111" s="66">
        <v>6404</v>
      </c>
      <c r="D111" s="66">
        <v>6915317.8900000006</v>
      </c>
      <c r="E111" s="66">
        <v>2350844.0367814163</v>
      </c>
      <c r="F111" s="66">
        <v>9266161.9267814159</v>
      </c>
      <c r="G111" s="67">
        <v>1304.6400000000001</v>
      </c>
      <c r="H111" s="68">
        <v>8354914.5600000005</v>
      </c>
      <c r="I111" s="68">
        <v>911247.36678141542</v>
      </c>
      <c r="J111" s="290">
        <v>524324.68544570601</v>
      </c>
      <c r="K111" s="291">
        <v>-258714.65750000003</v>
      </c>
      <c r="L111" s="291">
        <v>1176857.3947271213</v>
      </c>
      <c r="M111" s="291">
        <v>1940542.5446301468</v>
      </c>
      <c r="N111" s="291">
        <v>76307.704429326594</v>
      </c>
      <c r="O111" s="292">
        <f t="shared" si="4"/>
        <v>3193707.6437865947</v>
      </c>
      <c r="P111" s="293">
        <v>18836866.576298434</v>
      </c>
      <c r="Q111" s="294">
        <f t="shared" si="3"/>
        <v>-15643158.93251184</v>
      </c>
      <c r="R111" s="295">
        <v>717008.02769912384</v>
      </c>
      <c r="S111" s="296">
        <v>618774.14601337793</v>
      </c>
      <c r="T111" s="296">
        <v>518372.12062163197</v>
      </c>
      <c r="U111" s="296">
        <v>415544.73558085284</v>
      </c>
      <c r="V111" s="297">
        <v>311506.63099400059</v>
      </c>
    </row>
    <row r="112" spans="1:22" ht="15.75" x14ac:dyDescent="0.25">
      <c r="A112" s="65">
        <v>288</v>
      </c>
      <c r="B112" s="64" t="s">
        <v>122</v>
      </c>
      <c r="C112" s="66">
        <v>6416</v>
      </c>
      <c r="D112" s="66">
        <v>9884289.8899999987</v>
      </c>
      <c r="E112" s="66">
        <v>2649975.2100275848</v>
      </c>
      <c r="F112" s="66">
        <v>12534265.100027584</v>
      </c>
      <c r="G112" s="67">
        <v>1304.6400000000001</v>
      </c>
      <c r="H112" s="68">
        <v>8370570.2400000002</v>
      </c>
      <c r="I112" s="68">
        <v>4163694.8600275833</v>
      </c>
      <c r="J112" s="290">
        <v>169992.83988781628</v>
      </c>
      <c r="K112" s="291">
        <v>-237871.27960000001</v>
      </c>
      <c r="L112" s="291">
        <v>4095816.4203153998</v>
      </c>
      <c r="M112" s="291">
        <v>1802888.1387605702</v>
      </c>
      <c r="N112" s="291">
        <v>76450.692007894977</v>
      </c>
      <c r="O112" s="292">
        <f t="shared" si="4"/>
        <v>5975155.2510838648</v>
      </c>
      <c r="P112" s="293">
        <v>15141120.441350652</v>
      </c>
      <c r="Q112" s="294">
        <f t="shared" si="3"/>
        <v>-9165965.190266788</v>
      </c>
      <c r="R112" s="295">
        <v>-842181.69835989841</v>
      </c>
      <c r="S112" s="296">
        <v>-748119.65352787869</v>
      </c>
      <c r="T112" s="296">
        <v>-656229.8151321013</v>
      </c>
      <c r="U112" s="296">
        <v>-566769.88109425607</v>
      </c>
      <c r="V112" s="297">
        <v>-478522.93528370705</v>
      </c>
    </row>
    <row r="113" spans="1:22" ht="15.75" x14ac:dyDescent="0.25">
      <c r="A113" s="65">
        <v>290</v>
      </c>
      <c r="B113" s="64" t="s">
        <v>123</v>
      </c>
      <c r="C113" s="66">
        <v>8042</v>
      </c>
      <c r="D113" s="66">
        <v>8322109.5099999998</v>
      </c>
      <c r="E113" s="66">
        <v>4454809.3916751817</v>
      </c>
      <c r="F113" s="66">
        <v>12776918.901675181</v>
      </c>
      <c r="G113" s="67">
        <v>1304.6400000000001</v>
      </c>
      <c r="H113" s="68">
        <v>10491914.880000001</v>
      </c>
      <c r="I113" s="68">
        <v>2285004.0216751806</v>
      </c>
      <c r="J113" s="290">
        <v>1266127.0548764516</v>
      </c>
      <c r="K113" s="291">
        <v>-422812.95</v>
      </c>
      <c r="L113" s="291">
        <v>3128318.1265516318</v>
      </c>
      <c r="M113" s="291">
        <v>2604635.82431687</v>
      </c>
      <c r="N113" s="291">
        <v>95825.508903910755</v>
      </c>
      <c r="O113" s="292">
        <f t="shared" si="4"/>
        <v>5828779.4597724127</v>
      </c>
      <c r="P113" s="293">
        <v>31263413.156140309</v>
      </c>
      <c r="Q113" s="294">
        <f t="shared" si="3"/>
        <v>-25434633.696367897</v>
      </c>
      <c r="R113" s="295">
        <v>287056.14183100866</v>
      </c>
      <c r="S113" s="296">
        <v>163696.22982027032</v>
      </c>
      <c r="T113" s="296">
        <v>37613.611425451316</v>
      </c>
      <c r="U113" s="296">
        <v>16906.453574646872</v>
      </c>
      <c r="V113" s="297">
        <v>6887.7282330688895</v>
      </c>
    </row>
    <row r="114" spans="1:22" ht="15.75" x14ac:dyDescent="0.25">
      <c r="A114" s="65">
        <v>291</v>
      </c>
      <c r="B114" s="64" t="s">
        <v>124</v>
      </c>
      <c r="C114" s="66">
        <v>2161</v>
      </c>
      <c r="D114" s="66">
        <v>1692794.8399999999</v>
      </c>
      <c r="E114" s="66">
        <v>749755.24147920276</v>
      </c>
      <c r="F114" s="66">
        <v>2442550.0814792025</v>
      </c>
      <c r="G114" s="67">
        <v>1304.6400000000001</v>
      </c>
      <c r="H114" s="68">
        <v>2819327.04</v>
      </c>
      <c r="I114" s="68">
        <v>-376776.95852079755</v>
      </c>
      <c r="J114" s="290">
        <v>328127.13256698864</v>
      </c>
      <c r="K114" s="291">
        <v>-122860.92</v>
      </c>
      <c r="L114" s="291">
        <v>-171510.74595380889</v>
      </c>
      <c r="M114" s="291">
        <v>118041.45060096195</v>
      </c>
      <c r="N114" s="291">
        <v>25749.679773856147</v>
      </c>
      <c r="O114" s="292">
        <f t="shared" si="4"/>
        <v>-27719.61557899079</v>
      </c>
      <c r="P114" s="293">
        <v>7927784.0291286195</v>
      </c>
      <c r="Q114" s="294">
        <f t="shared" si="3"/>
        <v>-7955503.6447076099</v>
      </c>
      <c r="R114" s="295">
        <v>896243.77007172839</v>
      </c>
      <c r="S114" s="296">
        <v>863095.20381268766</v>
      </c>
      <c r="T114" s="296">
        <v>829215.00754917064</v>
      </c>
      <c r="U114" s="296">
        <v>794516.38495811436</v>
      </c>
      <c r="V114" s="297">
        <v>759409.21069012769</v>
      </c>
    </row>
    <row r="115" spans="1:22" ht="15.75" x14ac:dyDescent="0.25">
      <c r="A115" s="69">
        <v>297</v>
      </c>
      <c r="B115" s="64" t="s">
        <v>125</v>
      </c>
      <c r="C115" s="66">
        <v>120210</v>
      </c>
      <c r="D115" s="66">
        <v>157427577.63999999</v>
      </c>
      <c r="E115" s="66">
        <v>20848616.946632426</v>
      </c>
      <c r="F115" s="66">
        <v>178276194.5866324</v>
      </c>
      <c r="G115" s="67">
        <v>1304.6400000000001</v>
      </c>
      <c r="H115" s="68">
        <v>156830774.40000001</v>
      </c>
      <c r="I115" s="68">
        <v>21445420.186632395</v>
      </c>
      <c r="J115" s="290">
        <v>4454523.4476972586</v>
      </c>
      <c r="K115" s="291">
        <v>-13578223.88565</v>
      </c>
      <c r="L115" s="291">
        <v>12321719.748679655</v>
      </c>
      <c r="M115" s="291">
        <v>21465456.361609746</v>
      </c>
      <c r="N115" s="291">
        <v>1432378.0683087679</v>
      </c>
      <c r="O115" s="292">
        <f t="shared" si="4"/>
        <v>35219554.178598173</v>
      </c>
      <c r="P115" s="293">
        <v>183987469.40352798</v>
      </c>
      <c r="Q115" s="294">
        <f t="shared" si="3"/>
        <v>-148767915.22492981</v>
      </c>
      <c r="R115" s="295">
        <v>-6481568.6417166879</v>
      </c>
      <c r="S115" s="296">
        <v>-4719224.7499995595</v>
      </c>
      <c r="T115" s="296">
        <v>-2997579.2584851589</v>
      </c>
      <c r="U115" s="296">
        <v>-1321460.3883652445</v>
      </c>
      <c r="V115" s="297">
        <v>102956.20627918567</v>
      </c>
    </row>
    <row r="116" spans="1:22" ht="15.75" x14ac:dyDescent="0.25">
      <c r="A116" s="65">
        <v>300</v>
      </c>
      <c r="B116" s="64" t="s">
        <v>126</v>
      </c>
      <c r="C116" s="66">
        <v>3534</v>
      </c>
      <c r="D116" s="66">
        <v>4588513.3</v>
      </c>
      <c r="E116" s="66">
        <v>663533.9294539449</v>
      </c>
      <c r="F116" s="66">
        <v>5252047.2294539446</v>
      </c>
      <c r="G116" s="67">
        <v>1304.6400000000001</v>
      </c>
      <c r="H116" s="68">
        <v>4610597.7600000007</v>
      </c>
      <c r="I116" s="68">
        <v>641449.46945394389</v>
      </c>
      <c r="J116" s="290">
        <v>184428.72334193884</v>
      </c>
      <c r="K116" s="291">
        <v>-154979.23500000002</v>
      </c>
      <c r="L116" s="291">
        <v>670898.95779588271</v>
      </c>
      <c r="M116" s="291">
        <v>1567879.921058815</v>
      </c>
      <c r="N116" s="291">
        <v>42109.841888388532</v>
      </c>
      <c r="O116" s="292">
        <f t="shared" si="4"/>
        <v>2280888.7207430862</v>
      </c>
      <c r="P116" s="293">
        <v>12492929.500815267</v>
      </c>
      <c r="Q116" s="294">
        <f t="shared" si="3"/>
        <v>-10212040.780072181</v>
      </c>
      <c r="R116" s="295">
        <v>816011.03948278818</v>
      </c>
      <c r="S116" s="296">
        <v>761801.3989647642</v>
      </c>
      <c r="T116" s="296">
        <v>706395.2843903685</v>
      </c>
      <c r="U116" s="296">
        <v>649650.75304525392</v>
      </c>
      <c r="V116" s="297">
        <v>592238.0950799298</v>
      </c>
    </row>
    <row r="117" spans="1:22" ht="15.75" x14ac:dyDescent="0.25">
      <c r="A117" s="65">
        <v>301</v>
      </c>
      <c r="B117" s="64" t="s">
        <v>127</v>
      </c>
      <c r="C117" s="66">
        <v>20456</v>
      </c>
      <c r="D117" s="66">
        <v>27717403.800000001</v>
      </c>
      <c r="E117" s="66">
        <v>3232731.3509005466</v>
      </c>
      <c r="F117" s="66">
        <v>30950135.150900546</v>
      </c>
      <c r="G117" s="67">
        <v>1304.6400000000001</v>
      </c>
      <c r="H117" s="68">
        <v>26687715.840000004</v>
      </c>
      <c r="I117" s="68">
        <v>4262419.3109005429</v>
      </c>
      <c r="J117" s="290">
        <v>574643.77700373263</v>
      </c>
      <c r="K117" s="291">
        <v>-1209062.335</v>
      </c>
      <c r="L117" s="291">
        <v>3628000.7529042754</v>
      </c>
      <c r="M117" s="291">
        <v>9941034.1148723252</v>
      </c>
      <c r="N117" s="291">
        <v>243746.15893290206</v>
      </c>
      <c r="O117" s="292">
        <f t="shared" si="4"/>
        <v>13812781.026709503</v>
      </c>
      <c r="P117" s="293">
        <v>60892361.58981882</v>
      </c>
      <c r="Q117" s="294">
        <f t="shared" si="3"/>
        <v>-47079580.563109316</v>
      </c>
      <c r="R117" s="295">
        <v>-633320.12612438854</v>
      </c>
      <c r="S117" s="296">
        <v>-333424.05550658982</v>
      </c>
      <c r="T117" s="296">
        <v>-40453.585708581588</v>
      </c>
      <c r="U117" s="296">
        <v>43004.030629566827</v>
      </c>
      <c r="V117" s="297">
        <v>17519.941399609201</v>
      </c>
    </row>
    <row r="118" spans="1:22" ht="15.75" x14ac:dyDescent="0.25">
      <c r="A118" s="65">
        <v>304</v>
      </c>
      <c r="B118" s="64" t="s">
        <v>128</v>
      </c>
      <c r="C118" s="66">
        <v>962</v>
      </c>
      <c r="D118" s="66">
        <v>814285.16</v>
      </c>
      <c r="E118" s="66">
        <v>597788.45008360047</v>
      </c>
      <c r="F118" s="66">
        <v>1412073.6100836005</v>
      </c>
      <c r="G118" s="67">
        <v>1304.6400000000001</v>
      </c>
      <c r="H118" s="68">
        <v>1255063.6800000002</v>
      </c>
      <c r="I118" s="68">
        <v>157009.93008360034</v>
      </c>
      <c r="J118" s="290">
        <v>144074.52475191941</v>
      </c>
      <c r="K118" s="291">
        <v>-50986.299999999996</v>
      </c>
      <c r="L118" s="291">
        <v>250098.15483551979</v>
      </c>
      <c r="M118" s="291">
        <v>-59435.281805093146</v>
      </c>
      <c r="N118" s="291">
        <v>11462.8375485653</v>
      </c>
      <c r="O118" s="292">
        <f t="shared" si="4"/>
        <v>202125.71057899194</v>
      </c>
      <c r="P118" s="293">
        <v>1964368.4872953182</v>
      </c>
      <c r="Q118" s="294">
        <f t="shared" si="3"/>
        <v>-1762242.7767163261</v>
      </c>
      <c r="R118" s="295">
        <v>-69377.10175927107</v>
      </c>
      <c r="S118" s="296">
        <v>-55273.65925172696</v>
      </c>
      <c r="T118" s="296">
        <v>-41495.912285277802</v>
      </c>
      <c r="U118" s="296">
        <v>-28082.49948222184</v>
      </c>
      <c r="V118" s="297">
        <v>-14850.959290552853</v>
      </c>
    </row>
    <row r="119" spans="1:22" ht="15.75" x14ac:dyDescent="0.25">
      <c r="A119" s="65">
        <v>305</v>
      </c>
      <c r="B119" s="64" t="s">
        <v>129</v>
      </c>
      <c r="C119" s="66">
        <v>15213</v>
      </c>
      <c r="D119" s="66">
        <v>20920435.66</v>
      </c>
      <c r="E119" s="66">
        <v>5549455.9038587445</v>
      </c>
      <c r="F119" s="66">
        <v>26469891.563858744</v>
      </c>
      <c r="G119" s="67">
        <v>1304.6400000000001</v>
      </c>
      <c r="H119" s="68">
        <v>19847488.32</v>
      </c>
      <c r="I119" s="68">
        <v>6622403.2438587435</v>
      </c>
      <c r="J119" s="290">
        <v>1247887.485072687</v>
      </c>
      <c r="K119" s="291">
        <v>-854525.30250000011</v>
      </c>
      <c r="L119" s="291">
        <v>7015765.4264314305</v>
      </c>
      <c r="M119" s="291">
        <v>3649652.9345223061</v>
      </c>
      <c r="N119" s="291">
        <v>181272.50273006642</v>
      </c>
      <c r="O119" s="292">
        <f t="shared" si="4"/>
        <v>10846690.863683803</v>
      </c>
      <c r="P119" s="293">
        <v>45973795.057155117</v>
      </c>
      <c r="Q119" s="294">
        <f t="shared" si="3"/>
        <v>-35127104.193471313</v>
      </c>
      <c r="R119" s="295">
        <v>2425928.9941001441</v>
      </c>
      <c r="S119" s="296">
        <v>2192569.8369975132</v>
      </c>
      <c r="T119" s="296">
        <v>1954060.1536301437</v>
      </c>
      <c r="U119" s="296">
        <v>1709788.9155562255</v>
      </c>
      <c r="V119" s="297">
        <v>1462641.5568616935</v>
      </c>
    </row>
    <row r="120" spans="1:22" ht="15.75" x14ac:dyDescent="0.25">
      <c r="A120" s="65">
        <v>309</v>
      </c>
      <c r="B120" s="64" t="s">
        <v>130</v>
      </c>
      <c r="C120" s="66">
        <v>6552</v>
      </c>
      <c r="D120" s="66">
        <v>8344480.9199999999</v>
      </c>
      <c r="E120" s="66">
        <v>1553295.6619163088</v>
      </c>
      <c r="F120" s="66">
        <v>9897776.581916308</v>
      </c>
      <c r="G120" s="67">
        <v>1304.6400000000001</v>
      </c>
      <c r="H120" s="68">
        <v>8548001.2800000012</v>
      </c>
      <c r="I120" s="68">
        <v>1349775.3019163068</v>
      </c>
      <c r="J120" s="290">
        <v>341377.24231298792</v>
      </c>
      <c r="K120" s="291">
        <v>-649770.61500000011</v>
      </c>
      <c r="L120" s="291">
        <v>1041381.9292292945</v>
      </c>
      <c r="M120" s="291">
        <v>3332884.6730802446</v>
      </c>
      <c r="N120" s="291">
        <v>78071.217898336632</v>
      </c>
      <c r="O120" s="292">
        <f t="shared" si="4"/>
        <v>4452337.8202078752</v>
      </c>
      <c r="P120" s="293">
        <v>20710121.096599966</v>
      </c>
      <c r="Q120" s="294">
        <f t="shared" si="3"/>
        <v>-16257783.276392091</v>
      </c>
      <c r="R120" s="295">
        <v>-433381.87784330669</v>
      </c>
      <c r="S120" s="296">
        <v>-337325.99914327654</v>
      </c>
      <c r="T120" s="296">
        <v>-243488.37115556878</v>
      </c>
      <c r="U120" s="296">
        <v>-152132.15422664705</v>
      </c>
      <c r="V120" s="297">
        <v>-62014.637245550184</v>
      </c>
    </row>
    <row r="121" spans="1:22" ht="15.75" x14ac:dyDescent="0.25">
      <c r="A121" s="65">
        <v>312</v>
      </c>
      <c r="B121" s="64" t="s">
        <v>131</v>
      </c>
      <c r="C121" s="66">
        <v>1288</v>
      </c>
      <c r="D121" s="66">
        <v>1784627.9</v>
      </c>
      <c r="E121" s="66">
        <v>498271.14868715859</v>
      </c>
      <c r="F121" s="66">
        <v>2282899.0486871586</v>
      </c>
      <c r="G121" s="67">
        <v>1304.6400000000001</v>
      </c>
      <c r="H121" s="68">
        <v>1680376.32</v>
      </c>
      <c r="I121" s="68">
        <v>602522.72868715855</v>
      </c>
      <c r="J121" s="290">
        <v>192387.68820262048</v>
      </c>
      <c r="K121" s="291">
        <v>-69047.354999999996</v>
      </c>
      <c r="L121" s="291">
        <v>725863.06188977906</v>
      </c>
      <c r="M121" s="291">
        <v>318617.31217810052</v>
      </c>
      <c r="N121" s="291">
        <v>15347.333433006348</v>
      </c>
      <c r="O121" s="292">
        <f t="shared" si="4"/>
        <v>1059827.7075008859</v>
      </c>
      <c r="P121" s="293">
        <v>4391218.0173845962</v>
      </c>
      <c r="Q121" s="294">
        <f t="shared" si="3"/>
        <v>-3331390.30988371</v>
      </c>
      <c r="R121" s="295">
        <v>-12640.698763405486</v>
      </c>
      <c r="S121" s="296">
        <v>4942.0958440789436</v>
      </c>
      <c r="T121" s="296">
        <v>4068.809038243719</v>
      </c>
      <c r="U121" s="296">
        <v>2707.7234772625184</v>
      </c>
      <c r="V121" s="297">
        <v>1103.1327983328438</v>
      </c>
    </row>
    <row r="122" spans="1:22" ht="15.75" x14ac:dyDescent="0.25">
      <c r="A122" s="65">
        <v>316</v>
      </c>
      <c r="B122" s="64" t="s">
        <v>132</v>
      </c>
      <c r="C122" s="66">
        <v>4326</v>
      </c>
      <c r="D122" s="66">
        <v>5411145.9100000001</v>
      </c>
      <c r="E122" s="66">
        <v>929096.96936568245</v>
      </c>
      <c r="F122" s="66">
        <v>6340242.8793656826</v>
      </c>
      <c r="G122" s="67">
        <v>1304.6400000000001</v>
      </c>
      <c r="H122" s="68">
        <v>5643872.6400000006</v>
      </c>
      <c r="I122" s="68">
        <v>696370.23936568201</v>
      </c>
      <c r="J122" s="290">
        <v>114731.11143177233</v>
      </c>
      <c r="K122" s="291">
        <v>-427645.58</v>
      </c>
      <c r="L122" s="291">
        <v>383455.77079745434</v>
      </c>
      <c r="M122" s="291">
        <v>1590823.9206492833</v>
      </c>
      <c r="N122" s="291">
        <v>51547.022073901753</v>
      </c>
      <c r="O122" s="292">
        <f t="shared" si="4"/>
        <v>2025826.7135206393</v>
      </c>
      <c r="P122" s="293">
        <v>7681674.5636950918</v>
      </c>
      <c r="Q122" s="294">
        <f t="shared" si="3"/>
        <v>-5655847.8501744522</v>
      </c>
      <c r="R122" s="295">
        <v>-308798.81497438921</v>
      </c>
      <c r="S122" s="296">
        <v>-245377.30531988214</v>
      </c>
      <c r="T122" s="296">
        <v>-183420.40991774175</v>
      </c>
      <c r="U122" s="296">
        <v>-123101.882073646</v>
      </c>
      <c r="V122" s="297">
        <v>-63601.213810485897</v>
      </c>
    </row>
    <row r="123" spans="1:22" ht="15.75" x14ac:dyDescent="0.25">
      <c r="A123" s="65">
        <v>317</v>
      </c>
      <c r="B123" s="64" t="s">
        <v>133</v>
      </c>
      <c r="C123" s="66">
        <v>2538</v>
      </c>
      <c r="D123" s="66">
        <v>3985421.13</v>
      </c>
      <c r="E123" s="66">
        <v>780400.94929923001</v>
      </c>
      <c r="F123" s="66">
        <v>4765822.0792992301</v>
      </c>
      <c r="G123" s="67">
        <v>1304.6400000000001</v>
      </c>
      <c r="H123" s="68">
        <v>3311176.3200000003</v>
      </c>
      <c r="I123" s="68">
        <v>1454645.7592992298</v>
      </c>
      <c r="J123" s="290">
        <v>348606.64851060713</v>
      </c>
      <c r="K123" s="291">
        <v>-151739.32500000001</v>
      </c>
      <c r="L123" s="291">
        <v>1651513.0828098371</v>
      </c>
      <c r="M123" s="291">
        <v>1505961.5571713734</v>
      </c>
      <c r="N123" s="291">
        <v>30241.87286721282</v>
      </c>
      <c r="O123" s="292">
        <f t="shared" si="4"/>
        <v>3187716.5128484229</v>
      </c>
      <c r="P123" s="293">
        <v>10521235.124705408</v>
      </c>
      <c r="Q123" s="294">
        <f t="shared" si="3"/>
        <v>-7333518.6118569849</v>
      </c>
      <c r="R123" s="295">
        <v>529237.9696661788</v>
      </c>
      <c r="S123" s="296">
        <v>490306.42817360803</v>
      </c>
      <c r="T123" s="296">
        <v>450515.61923478049</v>
      </c>
      <c r="U123" s="296">
        <v>409763.60436384083</v>
      </c>
      <c r="V123" s="297">
        <v>368531.76341421081</v>
      </c>
    </row>
    <row r="124" spans="1:22" ht="15.75" x14ac:dyDescent="0.25">
      <c r="A124" s="65">
        <v>320</v>
      </c>
      <c r="B124" s="64" t="s">
        <v>134</v>
      </c>
      <c r="C124" s="66">
        <v>7191</v>
      </c>
      <c r="D124" s="66">
        <v>6388323.7800000003</v>
      </c>
      <c r="E124" s="66">
        <v>3433070.9300066093</v>
      </c>
      <c r="F124" s="66">
        <v>9821394.7100066096</v>
      </c>
      <c r="G124" s="67">
        <v>1304.6400000000001</v>
      </c>
      <c r="H124" s="68">
        <v>9381666.2400000002</v>
      </c>
      <c r="I124" s="68">
        <v>439728.47000660934</v>
      </c>
      <c r="J124" s="290">
        <v>1118103.3787479566</v>
      </c>
      <c r="K124" s="291">
        <v>-408767.48499999999</v>
      </c>
      <c r="L124" s="291">
        <v>1149064.3637545658</v>
      </c>
      <c r="M124" s="291">
        <v>2240647.3703544289</v>
      </c>
      <c r="N124" s="291">
        <v>85685.306457102983</v>
      </c>
      <c r="O124" s="292">
        <f t="shared" si="4"/>
        <v>3475397.0405660975</v>
      </c>
      <c r="P124" s="293">
        <v>26184852.717605803</v>
      </c>
      <c r="Q124" s="294">
        <f t="shared" si="3"/>
        <v>-22709455.677039705</v>
      </c>
      <c r="R124" s="295">
        <v>1141663.6105878628</v>
      </c>
      <c r="S124" s="296">
        <v>1031357.5763589125</v>
      </c>
      <c r="T124" s="296">
        <v>918616.95103223459</v>
      </c>
      <c r="U124" s="296">
        <v>803152.90889790549</v>
      </c>
      <c r="V124" s="297">
        <v>686329.35954062035</v>
      </c>
    </row>
    <row r="125" spans="1:22" ht="15.75" x14ac:dyDescent="0.25">
      <c r="A125" s="65">
        <v>322</v>
      </c>
      <c r="B125" s="64" t="s">
        <v>135</v>
      </c>
      <c r="C125" s="66">
        <v>6609</v>
      </c>
      <c r="D125" s="66">
        <v>7370790.6600000001</v>
      </c>
      <c r="E125" s="66">
        <v>5226898.9291216973</v>
      </c>
      <c r="F125" s="66">
        <v>12597689.589121697</v>
      </c>
      <c r="G125" s="67">
        <v>1304.6400000000001</v>
      </c>
      <c r="H125" s="68">
        <v>8622365.7599999998</v>
      </c>
      <c r="I125" s="68">
        <v>3975323.8291216977</v>
      </c>
      <c r="J125" s="290">
        <v>937698.60879076121</v>
      </c>
      <c r="K125" s="291">
        <v>-371368.46500000003</v>
      </c>
      <c r="L125" s="291">
        <v>4541653.9729124587</v>
      </c>
      <c r="M125" s="291">
        <v>1899225.4582172905</v>
      </c>
      <c r="N125" s="291">
        <v>78750.40889653645</v>
      </c>
      <c r="O125" s="292">
        <f t="shared" si="4"/>
        <v>6519629.8400262855</v>
      </c>
      <c r="P125" s="293">
        <v>21503766.771993622</v>
      </c>
      <c r="Q125" s="294">
        <f t="shared" si="3"/>
        <v>-14984136.931967337</v>
      </c>
      <c r="R125" s="295">
        <v>1290740.3265106499</v>
      </c>
      <c r="S125" s="296">
        <v>1189361.8561700669</v>
      </c>
      <c r="T125" s="296">
        <v>1085745.8371485102</v>
      </c>
      <c r="U125" s="296">
        <v>979626.81970089767</v>
      </c>
      <c r="V125" s="297">
        <v>872258.32606965071</v>
      </c>
    </row>
    <row r="126" spans="1:22" ht="15.75" x14ac:dyDescent="0.25">
      <c r="A126" s="65">
        <v>398</v>
      </c>
      <c r="B126" s="64" t="s">
        <v>136</v>
      </c>
      <c r="C126" s="66">
        <v>119984</v>
      </c>
      <c r="D126" s="66">
        <v>156568622.80000001</v>
      </c>
      <c r="E126" s="66">
        <v>29165673.765187323</v>
      </c>
      <c r="F126" s="66">
        <v>185734296.56518734</v>
      </c>
      <c r="G126" s="67">
        <v>1304.6400000000001</v>
      </c>
      <c r="H126" s="68">
        <v>156535925.76000002</v>
      </c>
      <c r="I126" s="68">
        <v>29198370.805187315</v>
      </c>
      <c r="J126" s="290">
        <v>4050839.2028790261</v>
      </c>
      <c r="K126" s="291">
        <v>-15706059.082400002</v>
      </c>
      <c r="L126" s="291">
        <v>17543150.92566634</v>
      </c>
      <c r="M126" s="291">
        <v>19378730.511431634</v>
      </c>
      <c r="N126" s="291">
        <v>1429685.1355790633</v>
      </c>
      <c r="O126" s="292">
        <f t="shared" si="4"/>
        <v>38351566.572677039</v>
      </c>
      <c r="P126" s="293">
        <v>190279447.99373373</v>
      </c>
      <c r="Q126" s="294">
        <f t="shared" si="3"/>
        <v>-151927881.42105669</v>
      </c>
      <c r="R126" s="295">
        <v>19204866.668158781</v>
      </c>
      <c r="S126" s="296">
        <v>17364377.277124658</v>
      </c>
      <c r="T126" s="296">
        <v>15483266.000640705</v>
      </c>
      <c r="U126" s="296">
        <v>13556713.694779858</v>
      </c>
      <c r="V126" s="297">
        <v>11607477.601596087</v>
      </c>
    </row>
    <row r="127" spans="1:22" ht="15.75" x14ac:dyDescent="0.25">
      <c r="A127" s="65">
        <v>399</v>
      </c>
      <c r="B127" s="64" t="s">
        <v>137</v>
      </c>
      <c r="C127" s="66">
        <v>7996</v>
      </c>
      <c r="D127" s="66">
        <v>13962129.539999999</v>
      </c>
      <c r="E127" s="66">
        <v>1102887.1536573519</v>
      </c>
      <c r="F127" s="66">
        <v>15065016.693657352</v>
      </c>
      <c r="G127" s="67">
        <v>1304.6400000000001</v>
      </c>
      <c r="H127" s="68">
        <v>10431901.440000001</v>
      </c>
      <c r="I127" s="68">
        <v>4633115.2536573503</v>
      </c>
      <c r="J127" s="290">
        <v>197620.68959199416</v>
      </c>
      <c r="K127" s="291">
        <v>-389912.89</v>
      </c>
      <c r="L127" s="291">
        <v>4440823.0532493452</v>
      </c>
      <c r="M127" s="291">
        <v>2704489.9444716396</v>
      </c>
      <c r="N127" s="291">
        <v>95277.389852731954</v>
      </c>
      <c r="O127" s="292">
        <f t="shared" si="4"/>
        <v>7240590.3875737172</v>
      </c>
      <c r="P127" s="293">
        <v>15366717.085832056</v>
      </c>
      <c r="Q127" s="294">
        <f t="shared" si="3"/>
        <v>-8126126.6982583385</v>
      </c>
      <c r="R127" s="295">
        <v>-999965.2917481811</v>
      </c>
      <c r="S127" s="296">
        <v>-882739.58874368772</v>
      </c>
      <c r="T127" s="296">
        <v>-768221.01832401252</v>
      </c>
      <c r="U127" s="296">
        <v>-656730.73893395485</v>
      </c>
      <c r="V127" s="297">
        <v>-546752.15746557107</v>
      </c>
    </row>
    <row r="128" spans="1:22" ht="15.75" x14ac:dyDescent="0.25">
      <c r="A128" s="65">
        <v>400</v>
      </c>
      <c r="B128" s="64" t="s">
        <v>138</v>
      </c>
      <c r="C128" s="66">
        <v>8468</v>
      </c>
      <c r="D128" s="66">
        <v>12364726.34</v>
      </c>
      <c r="E128" s="66">
        <v>2222568.8753996282</v>
      </c>
      <c r="F128" s="66">
        <v>14587295.215399629</v>
      </c>
      <c r="G128" s="67">
        <v>1304.6400000000001</v>
      </c>
      <c r="H128" s="68">
        <v>11047691.520000001</v>
      </c>
      <c r="I128" s="68">
        <v>3539603.6953996271</v>
      </c>
      <c r="J128" s="290">
        <v>207199.55110396759</v>
      </c>
      <c r="K128" s="291">
        <v>-448748.77500000002</v>
      </c>
      <c r="L128" s="291">
        <v>3298054.4715035949</v>
      </c>
      <c r="M128" s="291">
        <v>2724400.8965796577</v>
      </c>
      <c r="N128" s="291">
        <v>100901.56794308832</v>
      </c>
      <c r="O128" s="292">
        <f t="shared" si="4"/>
        <v>6123356.9360263413</v>
      </c>
      <c r="P128" s="293">
        <v>19400032.994964387</v>
      </c>
      <c r="Q128" s="294">
        <f t="shared" si="3"/>
        <v>-13276676.058938045</v>
      </c>
      <c r="R128" s="295">
        <v>954612.05077918351</v>
      </c>
      <c r="S128" s="296">
        <v>824717.53014912491</v>
      </c>
      <c r="T128" s="296">
        <v>691956.07621138217</v>
      </c>
      <c r="U128" s="296">
        <v>555987.57269399962</v>
      </c>
      <c r="V128" s="297">
        <v>418418.13646016689</v>
      </c>
    </row>
    <row r="129" spans="1:22" ht="15.75" x14ac:dyDescent="0.25">
      <c r="A129" s="65">
        <v>402</v>
      </c>
      <c r="B129" s="64" t="s">
        <v>139</v>
      </c>
      <c r="C129" s="66">
        <v>9358</v>
      </c>
      <c r="D129" s="66">
        <v>12798008.139999999</v>
      </c>
      <c r="E129" s="66">
        <v>1950967.0319455557</v>
      </c>
      <c r="F129" s="66">
        <v>14748975.171945555</v>
      </c>
      <c r="G129" s="67">
        <v>1304.6400000000001</v>
      </c>
      <c r="H129" s="68">
        <v>12208821.120000001</v>
      </c>
      <c r="I129" s="68">
        <v>2540154.0519455541</v>
      </c>
      <c r="J129" s="290">
        <v>490828.68370768661</v>
      </c>
      <c r="K129" s="291">
        <v>-631158.23624999996</v>
      </c>
      <c r="L129" s="291">
        <v>2399824.4994032406</v>
      </c>
      <c r="M129" s="291">
        <v>4528473.0578314885</v>
      </c>
      <c r="N129" s="291">
        <v>111506.48002024333</v>
      </c>
      <c r="O129" s="292">
        <f t="shared" si="4"/>
        <v>7039804.0372549724</v>
      </c>
      <c r="P129" s="293">
        <v>27745115.461398602</v>
      </c>
      <c r="Q129" s="294">
        <f t="shared" si="3"/>
        <v>-20705311.424143627</v>
      </c>
      <c r="R129" s="295">
        <v>-942873.22810209764</v>
      </c>
      <c r="S129" s="296">
        <v>-805679.86533120601</v>
      </c>
      <c r="T129" s="296">
        <v>-671654.75502763921</v>
      </c>
      <c r="U129" s="296">
        <v>-541173.76021371235</v>
      </c>
      <c r="V129" s="297">
        <v>-412461.95864028361</v>
      </c>
    </row>
    <row r="130" spans="1:22" ht="15.75" x14ac:dyDescent="0.25">
      <c r="A130" s="65">
        <v>403</v>
      </c>
      <c r="B130" s="64" t="s">
        <v>140</v>
      </c>
      <c r="C130" s="66">
        <v>2925</v>
      </c>
      <c r="D130" s="66">
        <v>3668112.98</v>
      </c>
      <c r="E130" s="66">
        <v>714611.97471298918</v>
      </c>
      <c r="F130" s="66">
        <v>4382724.9547129888</v>
      </c>
      <c r="G130" s="67">
        <v>1304.6400000000001</v>
      </c>
      <c r="H130" s="68">
        <v>3816072.0000000005</v>
      </c>
      <c r="I130" s="68">
        <v>566652.95471298834</v>
      </c>
      <c r="J130" s="290">
        <v>251839.65221037704</v>
      </c>
      <c r="K130" s="291">
        <v>-142294.905</v>
      </c>
      <c r="L130" s="291">
        <v>676197.70192336536</v>
      </c>
      <c r="M130" s="291">
        <v>1390824.8250982857</v>
      </c>
      <c r="N130" s="291">
        <v>34853.22227604314</v>
      </c>
      <c r="O130" s="292">
        <f t="shared" si="4"/>
        <v>2101875.7492976943</v>
      </c>
      <c r="P130" s="293">
        <v>10430274.771929476</v>
      </c>
      <c r="Q130" s="294">
        <f t="shared" si="3"/>
        <v>-8328399.0226317821</v>
      </c>
      <c r="R130" s="295">
        <v>196166.60831395956</v>
      </c>
      <c r="S130" s="296">
        <v>151298.69701933014</v>
      </c>
      <c r="T130" s="296">
        <v>105440.49522812826</v>
      </c>
      <c r="U130" s="296">
        <v>58474.520642825453</v>
      </c>
      <c r="V130" s="297">
        <v>10955.555009386559</v>
      </c>
    </row>
    <row r="131" spans="1:22" ht="15.75" x14ac:dyDescent="0.25">
      <c r="A131" s="65">
        <v>405</v>
      </c>
      <c r="B131" s="64" t="s">
        <v>141</v>
      </c>
      <c r="C131" s="66">
        <v>72662</v>
      </c>
      <c r="D131" s="66">
        <v>90871323.560000002</v>
      </c>
      <c r="E131" s="66">
        <v>16934068.198336191</v>
      </c>
      <c r="F131" s="66">
        <v>107805391.75833619</v>
      </c>
      <c r="G131" s="67">
        <v>1304.6400000000001</v>
      </c>
      <c r="H131" s="68">
        <v>94797751.680000007</v>
      </c>
      <c r="I131" s="68">
        <v>13007640.078336179</v>
      </c>
      <c r="J131" s="290">
        <v>2469005.0690098871</v>
      </c>
      <c r="K131" s="291">
        <v>-6891750.3445999995</v>
      </c>
      <c r="L131" s="291">
        <v>8584894.8027460668</v>
      </c>
      <c r="M131" s="291">
        <v>7379665.5385962781</v>
      </c>
      <c r="N131" s="291">
        <v>865813.61949464842</v>
      </c>
      <c r="O131" s="292">
        <f t="shared" si="4"/>
        <v>16830373.960836992</v>
      </c>
      <c r="P131" s="293">
        <v>100095274.9519811</v>
      </c>
      <c r="Q131" s="294">
        <f t="shared" si="3"/>
        <v>-83264900.991144106</v>
      </c>
      <c r="R131" s="295">
        <v>3526667.3874740954</v>
      </c>
      <c r="S131" s="296">
        <v>2412071.773631237</v>
      </c>
      <c r="T131" s="296">
        <v>1272875.65104925</v>
      </c>
      <c r="U131" s="296">
        <v>152755.12678947911</v>
      </c>
      <c r="V131" s="297">
        <v>62232.791453774138</v>
      </c>
    </row>
    <row r="132" spans="1:22" ht="15.75" x14ac:dyDescent="0.25">
      <c r="A132" s="65">
        <v>407</v>
      </c>
      <c r="B132" s="64" t="s">
        <v>142</v>
      </c>
      <c r="C132" s="66">
        <v>2621</v>
      </c>
      <c r="D132" s="66">
        <v>3395048.3999999994</v>
      </c>
      <c r="E132" s="66">
        <v>1002138.8285391654</v>
      </c>
      <c r="F132" s="66">
        <v>4397187.2285391651</v>
      </c>
      <c r="G132" s="67">
        <v>1304.6400000000001</v>
      </c>
      <c r="H132" s="68">
        <v>3419461.4400000004</v>
      </c>
      <c r="I132" s="68">
        <v>977725.7885391647</v>
      </c>
      <c r="J132" s="290">
        <v>99972.405807119037</v>
      </c>
      <c r="K132" s="291">
        <v>-166688.29999999999</v>
      </c>
      <c r="L132" s="291">
        <v>911009.89434628375</v>
      </c>
      <c r="M132" s="291">
        <v>1066903.5094619761</v>
      </c>
      <c r="N132" s="291">
        <v>31230.870285644127</v>
      </c>
      <c r="O132" s="292">
        <f t="shared" si="4"/>
        <v>2009144.2740939041</v>
      </c>
      <c r="P132" s="293">
        <v>7192807.2176481616</v>
      </c>
      <c r="Q132" s="294">
        <f t="shared" si="3"/>
        <v>-5183662.943554258</v>
      </c>
      <c r="R132" s="295">
        <v>86023.996000081897</v>
      </c>
      <c r="S132" s="296">
        <v>45819.279588723381</v>
      </c>
      <c r="T132" s="296">
        <v>8279.7736717676926</v>
      </c>
      <c r="U132" s="296">
        <v>5510.0490946467862</v>
      </c>
      <c r="V132" s="297">
        <v>2244.806727042223</v>
      </c>
    </row>
    <row r="133" spans="1:22" ht="15.75" x14ac:dyDescent="0.25">
      <c r="A133" s="65">
        <v>408</v>
      </c>
      <c r="B133" s="64" t="s">
        <v>143</v>
      </c>
      <c r="C133" s="66">
        <v>14221</v>
      </c>
      <c r="D133" s="66">
        <v>22947297.32</v>
      </c>
      <c r="E133" s="66">
        <v>2086966.788641636</v>
      </c>
      <c r="F133" s="66">
        <v>25034264.108641636</v>
      </c>
      <c r="G133" s="67">
        <v>1304.6400000000001</v>
      </c>
      <c r="H133" s="68">
        <v>18553285.440000001</v>
      </c>
      <c r="I133" s="68">
        <v>6480978.6686416343</v>
      </c>
      <c r="J133" s="290">
        <v>377141.46369823988</v>
      </c>
      <c r="K133" s="291">
        <v>-945408.30999999994</v>
      </c>
      <c r="L133" s="291">
        <v>5912711.8223398747</v>
      </c>
      <c r="M133" s="291">
        <v>5888646.1298346231</v>
      </c>
      <c r="N133" s="291">
        <v>169452.19623508016</v>
      </c>
      <c r="O133" s="292">
        <f t="shared" si="4"/>
        <v>11970810.148409577</v>
      </c>
      <c r="P133" s="293">
        <v>35038727.221456602</v>
      </c>
      <c r="Q133" s="294">
        <f t="shared" si="3"/>
        <v>-23067917.073047027</v>
      </c>
      <c r="R133" s="295">
        <v>-382837.57119115582</v>
      </c>
      <c r="S133" s="296">
        <v>-174349.98709574543</v>
      </c>
      <c r="T133" s="296">
        <v>29322.923101628236</v>
      </c>
      <c r="U133" s="296">
        <v>29896.378548253317</v>
      </c>
      <c r="V133" s="297">
        <v>12179.853668549202</v>
      </c>
    </row>
    <row r="134" spans="1:22" ht="15.75" x14ac:dyDescent="0.25">
      <c r="A134" s="65">
        <v>410</v>
      </c>
      <c r="B134" s="64" t="s">
        <v>144</v>
      </c>
      <c r="C134" s="66">
        <v>18823</v>
      </c>
      <c r="D134" s="66">
        <v>37143689.569999993</v>
      </c>
      <c r="E134" s="66">
        <v>2346615.694508818</v>
      </c>
      <c r="F134" s="66">
        <v>39490305.264508814</v>
      </c>
      <c r="G134" s="67">
        <v>1304.6400000000001</v>
      </c>
      <c r="H134" s="68">
        <v>24557238.720000003</v>
      </c>
      <c r="I134" s="68">
        <v>14933066.544508811</v>
      </c>
      <c r="J134" s="290">
        <v>465654.10958658188</v>
      </c>
      <c r="K134" s="291">
        <v>-1266263.135</v>
      </c>
      <c r="L134" s="291">
        <v>14132457.519095393</v>
      </c>
      <c r="M134" s="291">
        <v>6847672.9767818665</v>
      </c>
      <c r="N134" s="291">
        <v>224287.93261605472</v>
      </c>
      <c r="O134" s="292">
        <f t="shared" si="4"/>
        <v>21204418.428493313</v>
      </c>
      <c r="P134" s="293">
        <v>38762514.865181625</v>
      </c>
      <c r="Q134" s="294">
        <f t="shared" si="3"/>
        <v>-17558096.436688311</v>
      </c>
      <c r="R134" s="295">
        <v>-1353185.0091590269</v>
      </c>
      <c r="S134" s="296">
        <v>-1077229.6055005002</v>
      </c>
      <c r="T134" s="296">
        <v>-807646.93278795085</v>
      </c>
      <c r="U134" s="296">
        <v>-545193.01470902935</v>
      </c>
      <c r="V134" s="297">
        <v>-286297.71218534402</v>
      </c>
    </row>
    <row r="135" spans="1:22" ht="15.75" x14ac:dyDescent="0.25">
      <c r="A135" s="65">
        <v>416</v>
      </c>
      <c r="B135" s="64" t="s">
        <v>145</v>
      </c>
      <c r="C135" s="66">
        <v>2964</v>
      </c>
      <c r="D135" s="66">
        <v>4571258.8900000006</v>
      </c>
      <c r="E135" s="66">
        <v>500002.64332214312</v>
      </c>
      <c r="F135" s="66">
        <v>5071261.5333221434</v>
      </c>
      <c r="G135" s="67">
        <v>1304.6400000000001</v>
      </c>
      <c r="H135" s="68">
        <v>3866952.9600000004</v>
      </c>
      <c r="I135" s="68">
        <v>1204308.5733221429</v>
      </c>
      <c r="J135" s="290">
        <v>63600.630474824255</v>
      </c>
      <c r="K135" s="291">
        <v>-187619.745</v>
      </c>
      <c r="L135" s="291">
        <v>1080289.4587969673</v>
      </c>
      <c r="M135" s="291">
        <v>1082338.7484971916</v>
      </c>
      <c r="N135" s="291">
        <v>35317.931906390382</v>
      </c>
      <c r="O135" s="292">
        <f t="shared" si="4"/>
        <v>2197946.1392005491</v>
      </c>
      <c r="P135" s="293">
        <v>6131571.13501585</v>
      </c>
      <c r="Q135" s="294">
        <f t="shared" si="3"/>
        <v>-3933624.9958153008</v>
      </c>
      <c r="R135" s="295">
        <v>-256093.19672164335</v>
      </c>
      <c r="S135" s="296">
        <v>-212639.34683353448</v>
      </c>
      <c r="T135" s="296">
        <v>-170188.99131528573</v>
      </c>
      <c r="U135" s="296">
        <v>-128861.17889505925</v>
      </c>
      <c r="V135" s="297">
        <v>-88093.73073694398</v>
      </c>
    </row>
    <row r="136" spans="1:22" ht="15.75" x14ac:dyDescent="0.25">
      <c r="A136" s="65">
        <v>418</v>
      </c>
      <c r="B136" s="64" t="s">
        <v>146</v>
      </c>
      <c r="C136" s="66">
        <v>23828</v>
      </c>
      <c r="D136" s="66">
        <v>47757081.519999996</v>
      </c>
      <c r="E136" s="66">
        <v>2792673.0015962627</v>
      </c>
      <c r="F136" s="66">
        <v>50549754.52159626</v>
      </c>
      <c r="G136" s="67">
        <v>1304.6400000000001</v>
      </c>
      <c r="H136" s="68">
        <v>31086961.920000002</v>
      </c>
      <c r="I136" s="68">
        <v>19462792.601596259</v>
      </c>
      <c r="J136" s="290">
        <v>983623.69584318774</v>
      </c>
      <c r="K136" s="291">
        <v>-1733728.5049999999</v>
      </c>
      <c r="L136" s="291">
        <v>18712687.792439446</v>
      </c>
      <c r="M136" s="291">
        <v>1711842.3338363227</v>
      </c>
      <c r="N136" s="291">
        <v>283925.66851061746</v>
      </c>
      <c r="O136" s="292">
        <f t="shared" si="4"/>
        <v>20708455.794786386</v>
      </c>
      <c r="P136" s="293">
        <v>24262784.532439496</v>
      </c>
      <c r="Q136" s="294">
        <f t="shared" si="3"/>
        <v>-3554328.7376531102</v>
      </c>
      <c r="R136" s="295">
        <v>790131.25242133194</v>
      </c>
      <c r="S136" s="296">
        <v>424622.67453127063</v>
      </c>
      <c r="T136" s="296">
        <v>75272.967207508802</v>
      </c>
      <c r="U136" s="296">
        <v>50092.884329356588</v>
      </c>
      <c r="V136" s="297">
        <v>20407.956769157609</v>
      </c>
    </row>
    <row r="137" spans="1:22" ht="15.75" x14ac:dyDescent="0.25">
      <c r="A137" s="65">
        <v>420</v>
      </c>
      <c r="B137" s="64" t="s">
        <v>147</v>
      </c>
      <c r="C137" s="66">
        <v>9402</v>
      </c>
      <c r="D137" s="66">
        <v>11538697.369999999</v>
      </c>
      <c r="E137" s="66">
        <v>1900590.874536434</v>
      </c>
      <c r="F137" s="66">
        <v>13439288.244536433</v>
      </c>
      <c r="G137" s="67">
        <v>1304.6400000000001</v>
      </c>
      <c r="H137" s="68">
        <v>12266225.280000001</v>
      </c>
      <c r="I137" s="68">
        <v>1173062.9645364322</v>
      </c>
      <c r="J137" s="290">
        <v>246269.67907472258</v>
      </c>
      <c r="K137" s="291">
        <v>-634890.77</v>
      </c>
      <c r="L137" s="291">
        <v>784441.87361115473</v>
      </c>
      <c r="M137" s="291">
        <v>2086548.1885899657</v>
      </c>
      <c r="N137" s="291">
        <v>112030.76780832739</v>
      </c>
      <c r="O137" s="292">
        <f t="shared" si="4"/>
        <v>2983020.8300094479</v>
      </c>
      <c r="P137" s="293">
        <v>24072901.267098118</v>
      </c>
      <c r="Q137" s="294">
        <f t="shared" ref="Q137:Q200" si="5">O137-P137</f>
        <v>-21089880.437088668</v>
      </c>
      <c r="R137" s="295">
        <v>677049.17605923256</v>
      </c>
      <c r="S137" s="296">
        <v>532827.60272859817</v>
      </c>
      <c r="T137" s="296">
        <v>385422.88025308354</v>
      </c>
      <c r="U137" s="296">
        <v>234457.37835529997</v>
      </c>
      <c r="V137" s="297">
        <v>81714.364719199963</v>
      </c>
    </row>
    <row r="138" spans="1:22" ht="15.75" x14ac:dyDescent="0.25">
      <c r="A138" s="65">
        <v>421</v>
      </c>
      <c r="B138" s="64" t="s">
        <v>148</v>
      </c>
      <c r="C138" s="66">
        <v>722</v>
      </c>
      <c r="D138" s="66">
        <v>1004659.0199999999</v>
      </c>
      <c r="E138" s="66">
        <v>411785.0029505901</v>
      </c>
      <c r="F138" s="66">
        <v>1416444.0229505901</v>
      </c>
      <c r="G138" s="67">
        <v>1304.6400000000001</v>
      </c>
      <c r="H138" s="68">
        <v>941950.08000000007</v>
      </c>
      <c r="I138" s="68">
        <v>474493.94295059005</v>
      </c>
      <c r="J138" s="290">
        <v>225109.99709969354</v>
      </c>
      <c r="K138" s="291">
        <v>-34304.065000000002</v>
      </c>
      <c r="L138" s="291">
        <v>665299.8750502835</v>
      </c>
      <c r="M138" s="291">
        <v>126712.50489449914</v>
      </c>
      <c r="N138" s="291">
        <v>8603.0859771976575</v>
      </c>
      <c r="O138" s="292">
        <f t="shared" si="4"/>
        <v>800615.46592198033</v>
      </c>
      <c r="P138" s="293">
        <v>2462545.175996366</v>
      </c>
      <c r="Q138" s="294">
        <f t="shared" si="5"/>
        <v>-1661929.7100743856</v>
      </c>
      <c r="R138" s="295">
        <v>49813.144757970273</v>
      </c>
      <c r="S138" s="296">
        <v>38738.056910201842</v>
      </c>
      <c r="T138" s="296">
        <v>27418.528126185513</v>
      </c>
      <c r="U138" s="296">
        <v>15825.559356753503</v>
      </c>
      <c r="V138" s="297">
        <v>4096.0916003969623</v>
      </c>
    </row>
    <row r="139" spans="1:22" ht="15.75" x14ac:dyDescent="0.25">
      <c r="A139" s="65">
        <v>422</v>
      </c>
      <c r="B139" s="64" t="s">
        <v>149</v>
      </c>
      <c r="C139" s="66">
        <v>10719</v>
      </c>
      <c r="D139" s="66">
        <v>9933473.120000001</v>
      </c>
      <c r="E139" s="66">
        <v>4476898.4392567538</v>
      </c>
      <c r="F139" s="66">
        <v>14410371.559256755</v>
      </c>
      <c r="G139" s="67">
        <v>1304.6400000000001</v>
      </c>
      <c r="H139" s="68">
        <v>13984436.16</v>
      </c>
      <c r="I139" s="68">
        <v>425935.39925675467</v>
      </c>
      <c r="J139" s="290">
        <v>1428740.2346225111</v>
      </c>
      <c r="K139" s="291">
        <v>-682873.8600000001</v>
      </c>
      <c r="L139" s="291">
        <v>1171801.7738792656</v>
      </c>
      <c r="M139" s="291">
        <v>2644740.347646079</v>
      </c>
      <c r="N139" s="291">
        <v>127723.65455620733</v>
      </c>
      <c r="O139" s="292">
        <f t="shared" ref="O139:O202" si="6">L139+M139+N139</f>
        <v>3944265.7760815518</v>
      </c>
      <c r="P139" s="293">
        <v>35927220.151101768</v>
      </c>
      <c r="Q139" s="294">
        <f t="shared" si="5"/>
        <v>-31982954.375020217</v>
      </c>
      <c r="R139" s="295">
        <v>1686417.9384784063</v>
      </c>
      <c r="S139" s="296">
        <v>1521994.3004725492</v>
      </c>
      <c r="T139" s="296">
        <v>1353941.6286777139</v>
      </c>
      <c r="U139" s="296">
        <v>1181829.395658958</v>
      </c>
      <c r="V139" s="297">
        <v>1007690.6631376481</v>
      </c>
    </row>
    <row r="140" spans="1:22" ht="15.75" x14ac:dyDescent="0.25">
      <c r="A140" s="69">
        <v>423</v>
      </c>
      <c r="B140" s="64" t="s">
        <v>150</v>
      </c>
      <c r="C140" s="66">
        <v>20146</v>
      </c>
      <c r="D140" s="66">
        <v>35113693.109999999</v>
      </c>
      <c r="E140" s="66">
        <v>2536845.2152336002</v>
      </c>
      <c r="F140" s="66">
        <v>37650538.325233601</v>
      </c>
      <c r="G140" s="67">
        <v>1304.6400000000001</v>
      </c>
      <c r="H140" s="68">
        <v>26283277.440000001</v>
      </c>
      <c r="I140" s="68">
        <v>11367260.8852336</v>
      </c>
      <c r="J140" s="290">
        <v>771165.19554161548</v>
      </c>
      <c r="K140" s="291">
        <v>-1033326.3013000001</v>
      </c>
      <c r="L140" s="291">
        <v>11105099.779475214</v>
      </c>
      <c r="M140" s="291">
        <v>2067079.2948831059</v>
      </c>
      <c r="N140" s="291">
        <v>240052.31315321886</v>
      </c>
      <c r="O140" s="292">
        <f t="shared" si="6"/>
        <v>13412231.387511538</v>
      </c>
      <c r="P140" s="293">
        <v>20289225.381685372</v>
      </c>
      <c r="Q140" s="294">
        <f t="shared" si="5"/>
        <v>-6876993.9941738341</v>
      </c>
      <c r="R140" s="295">
        <v>-286975.05515880603</v>
      </c>
      <c r="S140" s="296">
        <v>8376.2470833807001</v>
      </c>
      <c r="T140" s="296">
        <v>63641.480500355559</v>
      </c>
      <c r="U140" s="296">
        <v>42352.326997616998</v>
      </c>
      <c r="V140" s="297">
        <v>17254.435834793068</v>
      </c>
    </row>
    <row r="141" spans="1:22" ht="15.75" x14ac:dyDescent="0.25">
      <c r="A141" s="65">
        <v>425</v>
      </c>
      <c r="B141" s="64" t="s">
        <v>151</v>
      </c>
      <c r="C141" s="66">
        <v>10238</v>
      </c>
      <c r="D141" s="66">
        <v>28940353.060000002</v>
      </c>
      <c r="E141" s="66">
        <v>1177177.1710542098</v>
      </c>
      <c r="F141" s="66">
        <v>30117530.231054213</v>
      </c>
      <c r="G141" s="67">
        <v>1304.6400000000001</v>
      </c>
      <c r="H141" s="68">
        <v>13356904.32</v>
      </c>
      <c r="I141" s="68">
        <v>16760625.911054213</v>
      </c>
      <c r="J141" s="290">
        <v>267602.90626344958</v>
      </c>
      <c r="K141" s="291">
        <v>-460296.28250000003</v>
      </c>
      <c r="L141" s="291">
        <v>16567932.53481766</v>
      </c>
      <c r="M141" s="291">
        <v>4864795.0957784858</v>
      </c>
      <c r="N141" s="291">
        <v>121992.23578192468</v>
      </c>
      <c r="O141" s="292">
        <f t="shared" si="6"/>
        <v>21554719.866378069</v>
      </c>
      <c r="P141" s="293">
        <v>24627252.387452416</v>
      </c>
      <c r="Q141" s="294">
        <f t="shared" si="5"/>
        <v>-3072532.5210743472</v>
      </c>
      <c r="R141" s="295">
        <v>-2308219.9726729626</v>
      </c>
      <c r="S141" s="296">
        <v>-2158125.3319325917</v>
      </c>
      <c r="T141" s="296">
        <v>-2011496.8772106518</v>
      </c>
      <c r="U141" s="296">
        <v>-1868745.8166309355</v>
      </c>
      <c r="V141" s="297">
        <v>-1727930.3192480798</v>
      </c>
    </row>
    <row r="142" spans="1:22" ht="15.75" x14ac:dyDescent="0.25">
      <c r="A142" s="65">
        <v>426</v>
      </c>
      <c r="B142" s="64" t="s">
        <v>152</v>
      </c>
      <c r="C142" s="66">
        <v>11994</v>
      </c>
      <c r="D142" s="66">
        <v>19463107.109999999</v>
      </c>
      <c r="E142" s="66">
        <v>1993942.9469589468</v>
      </c>
      <c r="F142" s="66">
        <v>21457050.056958947</v>
      </c>
      <c r="G142" s="67">
        <v>1304.6400000000001</v>
      </c>
      <c r="H142" s="68">
        <v>15647852.160000002</v>
      </c>
      <c r="I142" s="68">
        <v>5809197.8969589453</v>
      </c>
      <c r="J142" s="290">
        <v>326114.97615811555</v>
      </c>
      <c r="K142" s="291">
        <v>-870477.12</v>
      </c>
      <c r="L142" s="291">
        <v>5264835.7531170612</v>
      </c>
      <c r="M142" s="291">
        <v>5497270.7713729301</v>
      </c>
      <c r="N142" s="291">
        <v>142916.08477909793</v>
      </c>
      <c r="O142" s="292">
        <f t="shared" si="6"/>
        <v>10905022.60926909</v>
      </c>
      <c r="P142" s="293">
        <v>27314039.799205869</v>
      </c>
      <c r="Q142" s="294">
        <f t="shared" si="5"/>
        <v>-16409017.189936779</v>
      </c>
      <c r="R142" s="295">
        <v>-253066.21103606222</v>
      </c>
      <c r="S142" s="296">
        <v>-77227.656529322048</v>
      </c>
      <c r="T142" s="296">
        <v>37889.20466203041</v>
      </c>
      <c r="U142" s="296">
        <v>25214.623747116959</v>
      </c>
      <c r="V142" s="297">
        <v>10272.495949692646</v>
      </c>
    </row>
    <row r="143" spans="1:22" ht="15.75" x14ac:dyDescent="0.25">
      <c r="A143" s="65">
        <v>430</v>
      </c>
      <c r="B143" s="64" t="s">
        <v>153</v>
      </c>
      <c r="C143" s="66">
        <v>15770</v>
      </c>
      <c r="D143" s="66">
        <v>19800656.449999999</v>
      </c>
      <c r="E143" s="66">
        <v>2991452.4451261768</v>
      </c>
      <c r="F143" s="66">
        <v>22792108.895126175</v>
      </c>
      <c r="G143" s="67">
        <v>1304.6400000000001</v>
      </c>
      <c r="H143" s="68">
        <v>20574172.800000001</v>
      </c>
      <c r="I143" s="68">
        <v>2217936.0951261744</v>
      </c>
      <c r="J143" s="290">
        <v>402489.53530585906</v>
      </c>
      <c r="K143" s="291">
        <v>-988801.57374999998</v>
      </c>
      <c r="L143" s="291">
        <v>1631624.0566820335</v>
      </c>
      <c r="M143" s="291">
        <v>5547406.2290675826</v>
      </c>
      <c r="N143" s="291">
        <v>187909.50950194884</v>
      </c>
      <c r="O143" s="292">
        <f t="shared" si="6"/>
        <v>7366939.7952515651</v>
      </c>
      <c r="P143" s="293">
        <v>40226909.63117519</v>
      </c>
      <c r="Q143" s="294">
        <f t="shared" si="5"/>
        <v>-32859969.835923627</v>
      </c>
      <c r="R143" s="295">
        <v>521323.28624814219</v>
      </c>
      <c r="S143" s="296">
        <v>279420.0516784651</v>
      </c>
      <c r="T143" s="296">
        <v>49817.63861265796</v>
      </c>
      <c r="U143" s="296">
        <v>33152.794438221987</v>
      </c>
      <c r="V143" s="297">
        <v>13506.525023065951</v>
      </c>
    </row>
    <row r="144" spans="1:22" ht="15.75" x14ac:dyDescent="0.25">
      <c r="A144" s="65">
        <v>433</v>
      </c>
      <c r="B144" s="64" t="s">
        <v>154</v>
      </c>
      <c r="C144" s="66">
        <v>7853</v>
      </c>
      <c r="D144" s="66">
        <v>11755758.399999999</v>
      </c>
      <c r="E144" s="66">
        <v>1247002.5016157355</v>
      </c>
      <c r="F144" s="66">
        <v>13002760.901615733</v>
      </c>
      <c r="G144" s="67">
        <v>1304.6400000000001</v>
      </c>
      <c r="H144" s="68">
        <v>10245337.92</v>
      </c>
      <c r="I144" s="68">
        <v>2757422.9816157334</v>
      </c>
      <c r="J144" s="290">
        <v>153970.01829128226</v>
      </c>
      <c r="K144" s="291">
        <v>-467084.27999999997</v>
      </c>
      <c r="L144" s="291">
        <v>2444308.719907016</v>
      </c>
      <c r="M144" s="291">
        <v>2129005.7853256697</v>
      </c>
      <c r="N144" s="291">
        <v>93573.454541458734</v>
      </c>
      <c r="O144" s="292">
        <f t="shared" si="6"/>
        <v>4666887.9597741449</v>
      </c>
      <c r="P144" s="293">
        <v>14431679.797632411</v>
      </c>
      <c r="Q144" s="294">
        <f t="shared" si="5"/>
        <v>-9764791.8378582671</v>
      </c>
      <c r="R144" s="295">
        <v>750149.57498666854</v>
      </c>
      <c r="S144" s="296">
        <v>629688.8203211216</v>
      </c>
      <c r="T144" s="296">
        <v>506569.34727281111</v>
      </c>
      <c r="U144" s="296">
        <v>380475.74097592803</v>
      </c>
      <c r="V144" s="297">
        <v>252897.47187527994</v>
      </c>
    </row>
    <row r="145" spans="1:22" ht="15.75" x14ac:dyDescent="0.25">
      <c r="A145" s="65">
        <v>434</v>
      </c>
      <c r="B145" s="64" t="s">
        <v>155</v>
      </c>
      <c r="C145" s="66">
        <v>14745</v>
      </c>
      <c r="D145" s="66">
        <v>18418539.669999998</v>
      </c>
      <c r="E145" s="66">
        <v>5192168.2904818626</v>
      </c>
      <c r="F145" s="66">
        <v>23610707.96048186</v>
      </c>
      <c r="G145" s="67">
        <v>1304.6400000000001</v>
      </c>
      <c r="H145" s="68">
        <v>19236916.800000001</v>
      </c>
      <c r="I145" s="68">
        <v>4373791.160481859</v>
      </c>
      <c r="J145" s="290">
        <v>415630.5673984586</v>
      </c>
      <c r="K145" s="291">
        <v>-1046281.6400000001</v>
      </c>
      <c r="L145" s="291">
        <v>3743140.0878803176</v>
      </c>
      <c r="M145" s="291">
        <v>2237812.3735359353</v>
      </c>
      <c r="N145" s="291">
        <v>175695.98716589954</v>
      </c>
      <c r="O145" s="292">
        <f t="shared" si="6"/>
        <v>6156648.4485821528</v>
      </c>
      <c r="P145" s="293">
        <v>27517234.568221588</v>
      </c>
      <c r="Q145" s="294">
        <f t="shared" si="5"/>
        <v>-21360586.119639434</v>
      </c>
      <c r="R145" s="295">
        <v>1770547.5324185644</v>
      </c>
      <c r="S145" s="296">
        <v>1544367.2411230735</v>
      </c>
      <c r="T145" s="296">
        <v>1313194.8700422971</v>
      </c>
      <c r="U145" s="296">
        <v>1076438.187902027</v>
      </c>
      <c r="V145" s="297">
        <v>836893.86370884522</v>
      </c>
    </row>
    <row r="146" spans="1:22" ht="15.75" x14ac:dyDescent="0.25">
      <c r="A146" s="65">
        <v>435</v>
      </c>
      <c r="B146" s="64" t="s">
        <v>156</v>
      </c>
      <c r="C146" s="66">
        <v>699</v>
      </c>
      <c r="D146" s="66">
        <v>533083.65999999992</v>
      </c>
      <c r="E146" s="66">
        <v>323343.28853186686</v>
      </c>
      <c r="F146" s="66">
        <v>856426.94853186677</v>
      </c>
      <c r="G146" s="67">
        <v>1304.6400000000001</v>
      </c>
      <c r="H146" s="68">
        <v>911943.3600000001</v>
      </c>
      <c r="I146" s="68">
        <v>-55516.41146813333</v>
      </c>
      <c r="J146" s="290">
        <v>199975.0219066529</v>
      </c>
      <c r="K146" s="291">
        <v>-30420.935000000001</v>
      </c>
      <c r="L146" s="291">
        <v>114037.67543851957</v>
      </c>
      <c r="M146" s="291">
        <v>18537.183869172055</v>
      </c>
      <c r="N146" s="291">
        <v>8329.0264516082589</v>
      </c>
      <c r="O146" s="292">
        <f t="shared" si="6"/>
        <v>140903.88575929988</v>
      </c>
      <c r="P146" s="293">
        <v>2193515.9797020713</v>
      </c>
      <c r="Q146" s="294">
        <f t="shared" si="5"/>
        <v>-2052612.0939427714</v>
      </c>
      <c r="R146" s="295">
        <v>274976.91671843064</v>
      </c>
      <c r="S146" s="296">
        <v>264254.63637827814</v>
      </c>
      <c r="T146" s="296">
        <v>253295.70200150888</v>
      </c>
      <c r="U146" s="296">
        <v>242072.03833138011</v>
      </c>
      <c r="V146" s="297">
        <v>230716.22398000446</v>
      </c>
    </row>
    <row r="147" spans="1:22" ht="15.75" x14ac:dyDescent="0.25">
      <c r="A147" s="65">
        <v>436</v>
      </c>
      <c r="B147" s="64" t="s">
        <v>157</v>
      </c>
      <c r="C147" s="66">
        <v>2036</v>
      </c>
      <c r="D147" s="66">
        <v>4925784.6100000003</v>
      </c>
      <c r="E147" s="66">
        <v>344507.78614190966</v>
      </c>
      <c r="F147" s="66">
        <v>5270292.39614191</v>
      </c>
      <c r="G147" s="67">
        <v>1304.6400000000001</v>
      </c>
      <c r="H147" s="68">
        <v>2656247.04</v>
      </c>
      <c r="I147" s="68">
        <v>2614045.35614191</v>
      </c>
      <c r="J147" s="290">
        <v>40366.470205992424</v>
      </c>
      <c r="K147" s="291">
        <v>-106273.78499999999</v>
      </c>
      <c r="L147" s="291">
        <v>2548138.0413479023</v>
      </c>
      <c r="M147" s="291">
        <v>1251393.1051292648</v>
      </c>
      <c r="N147" s="291">
        <v>24260.225830435498</v>
      </c>
      <c r="O147" s="292">
        <f t="shared" si="6"/>
        <v>3823791.3723076023</v>
      </c>
      <c r="P147" s="293">
        <v>6317219.2341309004</v>
      </c>
      <c r="Q147" s="294">
        <f t="shared" si="5"/>
        <v>-2493427.861823298</v>
      </c>
      <c r="R147" s="295">
        <v>6453.6596851415507</v>
      </c>
      <c r="S147" s="296">
        <v>7812.1949833421813</v>
      </c>
      <c r="T147" s="296">
        <v>6431.7509331243882</v>
      </c>
      <c r="U147" s="296">
        <v>4280.2212730640431</v>
      </c>
      <c r="V147" s="297">
        <v>1743.7720321472591</v>
      </c>
    </row>
    <row r="148" spans="1:22" ht="15.75" x14ac:dyDescent="0.25">
      <c r="A148" s="65">
        <v>440</v>
      </c>
      <c r="B148" s="64" t="s">
        <v>158</v>
      </c>
      <c r="C148" s="66">
        <v>5534</v>
      </c>
      <c r="D148" s="66">
        <v>14106387.969999999</v>
      </c>
      <c r="E148" s="66">
        <v>2566496.6352212378</v>
      </c>
      <c r="F148" s="66">
        <v>16672884.605221236</v>
      </c>
      <c r="G148" s="67">
        <v>1304.6400000000001</v>
      </c>
      <c r="H148" s="68">
        <v>7219877.7600000007</v>
      </c>
      <c r="I148" s="68">
        <v>9453006.8452212363</v>
      </c>
      <c r="J148" s="290">
        <v>218792.68732085219</v>
      </c>
      <c r="K148" s="291">
        <v>-194891.495</v>
      </c>
      <c r="L148" s="291">
        <v>9476908.0375420898</v>
      </c>
      <c r="M148" s="291">
        <v>2666248.1891343459</v>
      </c>
      <c r="N148" s="291">
        <v>65941.104983118887</v>
      </c>
      <c r="O148" s="292">
        <f t="shared" si="6"/>
        <v>12209097.331659555</v>
      </c>
      <c r="P148" s="293">
        <v>15245414.517365728</v>
      </c>
      <c r="Q148" s="294">
        <f t="shared" si="5"/>
        <v>-3036317.1857061721</v>
      </c>
      <c r="R148" s="295">
        <v>-1459792.5278839981</v>
      </c>
      <c r="S148" s="296">
        <v>-1378661.0821077514</v>
      </c>
      <c r="T148" s="296">
        <v>-1299403.2320949349</v>
      </c>
      <c r="U148" s="296">
        <v>-1222241.250335983</v>
      </c>
      <c r="V148" s="297">
        <v>-1146125.5087344276</v>
      </c>
    </row>
    <row r="149" spans="1:22" ht="15.75" x14ac:dyDescent="0.25">
      <c r="A149" s="65">
        <v>441</v>
      </c>
      <c r="B149" s="64" t="s">
        <v>159</v>
      </c>
      <c r="C149" s="66">
        <v>4543</v>
      </c>
      <c r="D149" s="66">
        <v>5148085.8</v>
      </c>
      <c r="E149" s="66">
        <v>1199396.2609994081</v>
      </c>
      <c r="F149" s="66">
        <v>6347482.0609994084</v>
      </c>
      <c r="G149" s="67">
        <v>1304.6400000000001</v>
      </c>
      <c r="H149" s="68">
        <v>5926979.5200000005</v>
      </c>
      <c r="I149" s="68">
        <v>420502.54099940788</v>
      </c>
      <c r="J149" s="290">
        <v>296320.57482728118</v>
      </c>
      <c r="K149" s="291">
        <v>-286952.245</v>
      </c>
      <c r="L149" s="291">
        <v>429870.87082668906</v>
      </c>
      <c r="M149" s="291">
        <v>585092.90737726819</v>
      </c>
      <c r="N149" s="291">
        <v>54132.71411968</v>
      </c>
      <c r="O149" s="292">
        <f t="shared" si="6"/>
        <v>1069096.4923236372</v>
      </c>
      <c r="P149" s="293">
        <v>11292237.070956783</v>
      </c>
      <c r="Q149" s="294">
        <f t="shared" si="5"/>
        <v>-10223140.578633146</v>
      </c>
      <c r="R149" s="295">
        <v>-206117.57267791688</v>
      </c>
      <c r="S149" s="296">
        <v>-139514.72516048144</v>
      </c>
      <c r="T149" s="296">
        <v>-74449.959600628514</v>
      </c>
      <c r="U149" s="296">
        <v>-11105.745084741558</v>
      </c>
      <c r="V149" s="297">
        <v>3890.9412289022584</v>
      </c>
    </row>
    <row r="150" spans="1:22" ht="15.75" x14ac:dyDescent="0.25">
      <c r="A150" s="65">
        <v>444</v>
      </c>
      <c r="B150" s="64" t="s">
        <v>160</v>
      </c>
      <c r="C150" s="66">
        <v>45886</v>
      </c>
      <c r="D150" s="66">
        <v>67260579.140000001</v>
      </c>
      <c r="E150" s="66">
        <v>9671808.9417588264</v>
      </c>
      <c r="F150" s="66">
        <v>76932388.081758827</v>
      </c>
      <c r="G150" s="67">
        <v>1304.6400000000001</v>
      </c>
      <c r="H150" s="68">
        <v>59864711.040000007</v>
      </c>
      <c r="I150" s="68">
        <v>17067677.04175882</v>
      </c>
      <c r="J150" s="290">
        <v>1250081.2494255616</v>
      </c>
      <c r="K150" s="291">
        <v>-4018221.9450000003</v>
      </c>
      <c r="L150" s="291">
        <v>14299536.34618438</v>
      </c>
      <c r="M150" s="291">
        <v>5060546.1105458364</v>
      </c>
      <c r="N150" s="291">
        <v>546760.66918239847</v>
      </c>
      <c r="O150" s="292">
        <f t="shared" si="6"/>
        <v>19906843.125912614</v>
      </c>
      <c r="P150" s="293">
        <v>66684919.002353534</v>
      </c>
      <c r="Q150" s="294">
        <f t="shared" si="5"/>
        <v>-46778075.87644092</v>
      </c>
      <c r="R150" s="295">
        <v>3578678.4287187983</v>
      </c>
      <c r="S150" s="296">
        <v>2874812.111568246</v>
      </c>
      <c r="T150" s="296">
        <v>2155410.5910926601</v>
      </c>
      <c r="U150" s="296">
        <v>1418630.8612392566</v>
      </c>
      <c r="V150" s="297">
        <v>673176.07250217046</v>
      </c>
    </row>
    <row r="151" spans="1:22" ht="15.75" x14ac:dyDescent="0.25">
      <c r="A151" s="65">
        <v>445</v>
      </c>
      <c r="B151" s="64" t="s">
        <v>161</v>
      </c>
      <c r="C151" s="66">
        <v>15105</v>
      </c>
      <c r="D151" s="66">
        <v>21137172.609999999</v>
      </c>
      <c r="E151" s="66">
        <v>10608417.905759109</v>
      </c>
      <c r="F151" s="66">
        <v>31745590.51575911</v>
      </c>
      <c r="G151" s="67">
        <v>1304.6400000000001</v>
      </c>
      <c r="H151" s="68">
        <v>19706587.200000003</v>
      </c>
      <c r="I151" s="68">
        <v>12039003.315759107</v>
      </c>
      <c r="J151" s="290">
        <v>432847.11282212019</v>
      </c>
      <c r="K151" s="291">
        <v>-799142.38500000001</v>
      </c>
      <c r="L151" s="291">
        <v>11672708.043581229</v>
      </c>
      <c r="M151" s="291">
        <v>142712.78048679602</v>
      </c>
      <c r="N151" s="291">
        <v>179985.61452295099</v>
      </c>
      <c r="O151" s="292">
        <f t="shared" si="6"/>
        <v>11995406.438590975</v>
      </c>
      <c r="P151" s="293">
        <v>28353771.248460636</v>
      </c>
      <c r="Q151" s="294">
        <f t="shared" si="5"/>
        <v>-16358364.80986966</v>
      </c>
      <c r="R151" s="295">
        <v>-352873.74417103775</v>
      </c>
      <c r="S151" s="296">
        <v>-131426.23993355985</v>
      </c>
      <c r="T151" s="296">
        <v>47716.894815738648</v>
      </c>
      <c r="U151" s="296">
        <v>31754.785034200573</v>
      </c>
      <c r="V151" s="297">
        <v>12936.972763057147</v>
      </c>
    </row>
    <row r="152" spans="1:22" ht="15.75" x14ac:dyDescent="0.25">
      <c r="A152" s="65">
        <v>475</v>
      </c>
      <c r="B152" s="64" t="s">
        <v>162</v>
      </c>
      <c r="C152" s="66">
        <v>5451</v>
      </c>
      <c r="D152" s="66">
        <v>7408168.1100000003</v>
      </c>
      <c r="E152" s="66">
        <v>4507759.9770552181</v>
      </c>
      <c r="F152" s="66">
        <v>11915928.087055217</v>
      </c>
      <c r="G152" s="67">
        <v>1304.6400000000001</v>
      </c>
      <c r="H152" s="68">
        <v>7111592.6400000006</v>
      </c>
      <c r="I152" s="68">
        <v>4804335.4470552169</v>
      </c>
      <c r="J152" s="290">
        <v>150431.40281703044</v>
      </c>
      <c r="K152" s="291">
        <v>-222400.54500000004</v>
      </c>
      <c r="L152" s="291">
        <v>4732366.3048722474</v>
      </c>
      <c r="M152" s="291">
        <v>1782726.09180906</v>
      </c>
      <c r="N152" s="291">
        <v>64952.107564687576</v>
      </c>
      <c r="O152" s="292">
        <f t="shared" si="6"/>
        <v>6580044.5042459946</v>
      </c>
      <c r="P152" s="293">
        <v>15672855.964741338</v>
      </c>
      <c r="Q152" s="294">
        <f t="shared" si="5"/>
        <v>-9092811.4604953434</v>
      </c>
      <c r="R152" s="295">
        <v>-845857.59370972891</v>
      </c>
      <c r="S152" s="296">
        <v>-765942.97301469464</v>
      </c>
      <c r="T152" s="296">
        <v>-687873.84753224731</v>
      </c>
      <c r="U152" s="296">
        <v>-611869.15606711409</v>
      </c>
      <c r="V152" s="297">
        <v>-536895.01304758445</v>
      </c>
    </row>
    <row r="153" spans="1:22" ht="15.75" x14ac:dyDescent="0.25">
      <c r="A153" s="65">
        <v>480</v>
      </c>
      <c r="B153" s="64" t="s">
        <v>163</v>
      </c>
      <c r="C153" s="66">
        <v>1999</v>
      </c>
      <c r="D153" s="66">
        <v>2770898.4</v>
      </c>
      <c r="E153" s="66">
        <v>396012.87035600224</v>
      </c>
      <c r="F153" s="66">
        <v>3166911.2703560023</v>
      </c>
      <c r="G153" s="67">
        <v>1304.6400000000001</v>
      </c>
      <c r="H153" s="68">
        <v>2607975.3600000003</v>
      </c>
      <c r="I153" s="68">
        <v>558935.91035600193</v>
      </c>
      <c r="J153" s="290">
        <v>39428.783706971175</v>
      </c>
      <c r="K153" s="291">
        <v>-110584.05500000001</v>
      </c>
      <c r="L153" s="291">
        <v>487780.63906297315</v>
      </c>
      <c r="M153" s="291">
        <v>833716.35731058742</v>
      </c>
      <c r="N153" s="291">
        <v>23819.347463182989</v>
      </c>
      <c r="O153" s="292">
        <f t="shared" si="6"/>
        <v>1345316.3438367434</v>
      </c>
      <c r="P153" s="293">
        <v>4342631.3959371224</v>
      </c>
      <c r="Q153" s="294">
        <f t="shared" si="5"/>
        <v>-2997315.052100379</v>
      </c>
      <c r="R153" s="295">
        <v>72308.580864122079</v>
      </c>
      <c r="S153" s="296">
        <v>41645.006615245446</v>
      </c>
      <c r="T153" s="296">
        <v>10304.649220164218</v>
      </c>
      <c r="U153" s="296">
        <v>4202.4372911861601</v>
      </c>
      <c r="V153" s="297">
        <v>1712.0826582821076</v>
      </c>
    </row>
    <row r="154" spans="1:22" ht="15.75" x14ac:dyDescent="0.25">
      <c r="A154" s="65">
        <v>481</v>
      </c>
      <c r="B154" s="64" t="s">
        <v>164</v>
      </c>
      <c r="C154" s="66">
        <v>9543</v>
      </c>
      <c r="D154" s="66">
        <v>17437203.799999997</v>
      </c>
      <c r="E154" s="66">
        <v>1022148.2036401868</v>
      </c>
      <c r="F154" s="66">
        <v>18459352.003640182</v>
      </c>
      <c r="G154" s="67">
        <v>1304.6400000000001</v>
      </c>
      <c r="H154" s="68">
        <v>12450179.520000001</v>
      </c>
      <c r="I154" s="68">
        <v>6009172.4836401809</v>
      </c>
      <c r="J154" s="290">
        <v>239637.12286427</v>
      </c>
      <c r="K154" s="291">
        <v>-396119.11499999999</v>
      </c>
      <c r="L154" s="291">
        <v>5852690.4915044503</v>
      </c>
      <c r="M154" s="291">
        <v>722117.55610836286</v>
      </c>
      <c r="N154" s="291">
        <v>113710.87185650588</v>
      </c>
      <c r="O154" s="292">
        <f t="shared" si="6"/>
        <v>6688518.9194693193</v>
      </c>
      <c r="P154" s="293">
        <v>8249332.8636951214</v>
      </c>
      <c r="Q154" s="294">
        <f t="shared" si="5"/>
        <v>-1560813.9442258021</v>
      </c>
      <c r="R154" s="295">
        <v>182330.87402769257</v>
      </c>
      <c r="S154" s="296">
        <v>36616.786211215345</v>
      </c>
      <c r="T154" s="296">
        <v>30146.463239099234</v>
      </c>
      <c r="U154" s="296">
        <v>20061.960515152339</v>
      </c>
      <c r="V154" s="297">
        <v>8173.2890485173348</v>
      </c>
    </row>
    <row r="155" spans="1:22" ht="15.75" x14ac:dyDescent="0.25">
      <c r="A155" s="65">
        <v>483</v>
      </c>
      <c r="B155" s="64" t="s">
        <v>165</v>
      </c>
      <c r="C155" s="66">
        <v>1078</v>
      </c>
      <c r="D155" s="66">
        <v>2366346.63</v>
      </c>
      <c r="E155" s="66">
        <v>264718.02265336202</v>
      </c>
      <c r="F155" s="66">
        <v>2631064.6526533617</v>
      </c>
      <c r="G155" s="67">
        <v>1304.6400000000001</v>
      </c>
      <c r="H155" s="68">
        <v>1406401.9200000002</v>
      </c>
      <c r="I155" s="68">
        <v>1224662.7326533615</v>
      </c>
      <c r="J155" s="290">
        <v>50948.111084563687</v>
      </c>
      <c r="K155" s="291">
        <v>-53471.09</v>
      </c>
      <c r="L155" s="291">
        <v>1222139.7537379251</v>
      </c>
      <c r="M155" s="291">
        <v>846706.65318449144</v>
      </c>
      <c r="N155" s="291">
        <v>12845.050808059661</v>
      </c>
      <c r="O155" s="292">
        <f t="shared" si="6"/>
        <v>2081691.4577304763</v>
      </c>
      <c r="P155" s="293">
        <v>4145783.7393449647</v>
      </c>
      <c r="Q155" s="294">
        <f t="shared" si="5"/>
        <v>-2064092.2816144885</v>
      </c>
      <c r="R155" s="295">
        <v>-169596.44241376835</v>
      </c>
      <c r="S155" s="296">
        <v>-153792.37690115656</v>
      </c>
      <c r="T155" s="296">
        <v>-138353.2799886491</v>
      </c>
      <c r="U155" s="296">
        <v>-123322.44942555726</v>
      </c>
      <c r="V155" s="297">
        <v>-108495.42205900929</v>
      </c>
    </row>
    <row r="156" spans="1:22" ht="15.75" x14ac:dyDescent="0.25">
      <c r="A156" s="65">
        <v>484</v>
      </c>
      <c r="B156" s="64" t="s">
        <v>166</v>
      </c>
      <c r="C156" s="66">
        <v>3066</v>
      </c>
      <c r="D156" s="66">
        <v>3918952.3200000003</v>
      </c>
      <c r="E156" s="66">
        <v>697965.26040350983</v>
      </c>
      <c r="F156" s="66">
        <v>4616917.5804035105</v>
      </c>
      <c r="G156" s="67">
        <v>1304.6400000000001</v>
      </c>
      <c r="H156" s="68">
        <v>4000026.24</v>
      </c>
      <c r="I156" s="68">
        <v>616891.34040351026</v>
      </c>
      <c r="J156" s="290">
        <v>237005.6136927412</v>
      </c>
      <c r="K156" s="291">
        <v>-134412.56</v>
      </c>
      <c r="L156" s="291">
        <v>719484.39409625134</v>
      </c>
      <c r="M156" s="291">
        <v>216683.70120870502</v>
      </c>
      <c r="N156" s="291">
        <v>36533.326324221634</v>
      </c>
      <c r="O156" s="292">
        <f t="shared" si="6"/>
        <v>972701.4216291781</v>
      </c>
      <c r="P156" s="293">
        <v>9215766.3921283856</v>
      </c>
      <c r="Q156" s="294">
        <f t="shared" si="5"/>
        <v>-8243064.9704992073</v>
      </c>
      <c r="R156" s="295">
        <v>227664.40924612511</v>
      </c>
      <c r="S156" s="296">
        <v>180633.63453524178</v>
      </c>
      <c r="T156" s="296">
        <v>132564.83224743837</v>
      </c>
      <c r="U156" s="296">
        <v>83334.856835972256</v>
      </c>
      <c r="V156" s="297">
        <v>33525.233371998351</v>
      </c>
    </row>
    <row r="157" spans="1:22" ht="15.75" x14ac:dyDescent="0.25">
      <c r="A157" s="65">
        <v>489</v>
      </c>
      <c r="B157" s="64" t="s">
        <v>167</v>
      </c>
      <c r="C157" s="66">
        <v>1868</v>
      </c>
      <c r="D157" s="66">
        <v>1856700.0899999999</v>
      </c>
      <c r="E157" s="66">
        <v>641641.28603185178</v>
      </c>
      <c r="F157" s="66">
        <v>2498341.3760318514</v>
      </c>
      <c r="G157" s="67">
        <v>1304.6400000000001</v>
      </c>
      <c r="H157" s="68">
        <v>2437067.52</v>
      </c>
      <c r="I157" s="68">
        <v>61273.856031851377</v>
      </c>
      <c r="J157" s="290">
        <v>234839.70947916934</v>
      </c>
      <c r="K157" s="291">
        <v>-85578.255000000005</v>
      </c>
      <c r="L157" s="291">
        <v>210535.31051102071</v>
      </c>
      <c r="M157" s="291">
        <v>689084.74379053549</v>
      </c>
      <c r="N157" s="291">
        <v>22258.399730478151</v>
      </c>
      <c r="O157" s="292">
        <f t="shared" si="6"/>
        <v>921878.45403203438</v>
      </c>
      <c r="P157" s="293">
        <v>7129407.1898948792</v>
      </c>
      <c r="Q157" s="294">
        <f t="shared" si="5"/>
        <v>-6207528.7358628446</v>
      </c>
      <c r="R157" s="295">
        <v>400664.69899798319</v>
      </c>
      <c r="S157" s="296">
        <v>372010.5935968319</v>
      </c>
      <c r="T157" s="296">
        <v>342724.05652128818</v>
      </c>
      <c r="U157" s="296">
        <v>312730.0597604863</v>
      </c>
      <c r="V157" s="297">
        <v>282382.90495595161</v>
      </c>
    </row>
    <row r="158" spans="1:22" ht="15.75" x14ac:dyDescent="0.25">
      <c r="A158" s="65">
        <v>491</v>
      </c>
      <c r="B158" s="64" t="s">
        <v>168</v>
      </c>
      <c r="C158" s="66">
        <v>52583</v>
      </c>
      <c r="D158" s="66">
        <v>67312097.809999987</v>
      </c>
      <c r="E158" s="66">
        <v>9835493.3418017961</v>
      </c>
      <c r="F158" s="66">
        <v>77147591.15180178</v>
      </c>
      <c r="G158" s="67">
        <v>1304.6400000000001</v>
      </c>
      <c r="H158" s="68">
        <v>68601885.120000005</v>
      </c>
      <c r="I158" s="68">
        <v>8545706.0318017751</v>
      </c>
      <c r="J158" s="290">
        <v>1601357.9142055265</v>
      </c>
      <c r="K158" s="291">
        <v>-4645011.7450000001</v>
      </c>
      <c r="L158" s="291">
        <v>5502052.2010073019</v>
      </c>
      <c r="M158" s="291">
        <v>9204805.0197814945</v>
      </c>
      <c r="N158" s="291">
        <v>626559.65365510306</v>
      </c>
      <c r="O158" s="292">
        <f t="shared" si="6"/>
        <v>15333416.874443898</v>
      </c>
      <c r="P158" s="293">
        <v>103951371.71221559</v>
      </c>
      <c r="Q158" s="294">
        <f t="shared" si="5"/>
        <v>-88617954.837771684</v>
      </c>
      <c r="R158" s="295">
        <v>-3441371.5069824778</v>
      </c>
      <c r="S158" s="296">
        <v>-2670476.1666766652</v>
      </c>
      <c r="T158" s="296">
        <v>-1917383.3717319709</v>
      </c>
      <c r="U158" s="296">
        <v>-1184205.1124564076</v>
      </c>
      <c r="V158" s="297">
        <v>-460968.02524379815</v>
      </c>
    </row>
    <row r="159" spans="1:22" ht="15.75" x14ac:dyDescent="0.25">
      <c r="A159" s="65">
        <v>494</v>
      </c>
      <c r="B159" s="64" t="s">
        <v>169</v>
      </c>
      <c r="C159" s="66">
        <v>8903</v>
      </c>
      <c r="D159" s="66">
        <v>18718010.07</v>
      </c>
      <c r="E159" s="66">
        <v>1409137.6669764007</v>
      </c>
      <c r="F159" s="66">
        <v>20127147.7369764</v>
      </c>
      <c r="G159" s="67">
        <v>1304.6400000000001</v>
      </c>
      <c r="H159" s="68">
        <v>11615209.920000002</v>
      </c>
      <c r="I159" s="68">
        <v>8511937.8169763982</v>
      </c>
      <c r="J159" s="290">
        <v>298781.03855866002</v>
      </c>
      <c r="K159" s="291">
        <v>-525343.505</v>
      </c>
      <c r="L159" s="291">
        <v>8285375.3505350584</v>
      </c>
      <c r="M159" s="291">
        <v>4583837.2163056973</v>
      </c>
      <c r="N159" s="291">
        <v>106084.86766619216</v>
      </c>
      <c r="O159" s="292">
        <f t="shared" si="6"/>
        <v>12975297.434506949</v>
      </c>
      <c r="P159" s="293">
        <v>24774218.010552369</v>
      </c>
      <c r="Q159" s="294">
        <f t="shared" si="5"/>
        <v>-11798920.57604542</v>
      </c>
      <c r="R159" s="295">
        <v>-1604283.4289201191</v>
      </c>
      <c r="S159" s="296">
        <v>-1473760.6132811739</v>
      </c>
      <c r="T159" s="296">
        <v>-1346252.0049211981</v>
      </c>
      <c r="U159" s="296">
        <v>-1222115.1918384463</v>
      </c>
      <c r="V159" s="297">
        <v>-1099661.5511664827</v>
      </c>
    </row>
    <row r="160" spans="1:22" ht="15.75" x14ac:dyDescent="0.25">
      <c r="A160" s="65">
        <v>495</v>
      </c>
      <c r="B160" s="64" t="s">
        <v>170</v>
      </c>
      <c r="C160" s="66">
        <v>1558</v>
      </c>
      <c r="D160" s="66">
        <v>1970045.96</v>
      </c>
      <c r="E160" s="66">
        <v>719541.60710912175</v>
      </c>
      <c r="F160" s="66">
        <v>2689587.5671091219</v>
      </c>
      <c r="G160" s="67">
        <v>1304.6400000000001</v>
      </c>
      <c r="H160" s="68">
        <v>2032629.12</v>
      </c>
      <c r="I160" s="68">
        <v>656958.44710912183</v>
      </c>
      <c r="J160" s="290">
        <v>127316.61238503091</v>
      </c>
      <c r="K160" s="291">
        <v>-98261.834999999992</v>
      </c>
      <c r="L160" s="291">
        <v>686013.22449415282</v>
      </c>
      <c r="M160" s="291">
        <v>166291.78211162434</v>
      </c>
      <c r="N160" s="291">
        <v>18564.553950794943</v>
      </c>
      <c r="O160" s="292">
        <f t="shared" si="6"/>
        <v>870869.56055657216</v>
      </c>
      <c r="P160" s="293">
        <v>5258569.908401628</v>
      </c>
      <c r="Q160" s="294">
        <f t="shared" si="5"/>
        <v>-4387700.3478450561</v>
      </c>
      <c r="R160" s="295">
        <v>224918.62696863536</v>
      </c>
      <c r="S160" s="296">
        <v>201019.75319187209</v>
      </c>
      <c r="T160" s="296">
        <v>176593.40160531053</v>
      </c>
      <c r="U160" s="296">
        <v>151576.99531337828</v>
      </c>
      <c r="V160" s="297">
        <v>126266.03857597733</v>
      </c>
    </row>
    <row r="161" spans="1:22" ht="15.75" x14ac:dyDescent="0.25">
      <c r="A161" s="65">
        <v>498</v>
      </c>
      <c r="B161" s="64" t="s">
        <v>171</v>
      </c>
      <c r="C161" s="66">
        <v>2297</v>
      </c>
      <c r="D161" s="66">
        <v>3117783.92</v>
      </c>
      <c r="E161" s="66">
        <v>1761201.8224666798</v>
      </c>
      <c r="F161" s="66">
        <v>4878985.7424666798</v>
      </c>
      <c r="G161" s="67">
        <v>1304.6400000000001</v>
      </c>
      <c r="H161" s="68">
        <v>2996758.08</v>
      </c>
      <c r="I161" s="68">
        <v>1882227.6624666797</v>
      </c>
      <c r="J161" s="290">
        <v>823484.12361369678</v>
      </c>
      <c r="K161" s="291">
        <v>-86464.794999999998</v>
      </c>
      <c r="L161" s="291">
        <v>2619246.9910803763</v>
      </c>
      <c r="M161" s="291">
        <v>126789.63255692436</v>
      </c>
      <c r="N161" s="291">
        <v>27370.20566429781</v>
      </c>
      <c r="O161" s="292">
        <f t="shared" si="6"/>
        <v>2773406.8293015989</v>
      </c>
      <c r="P161" s="293">
        <v>8703392.9284687191</v>
      </c>
      <c r="Q161" s="294">
        <f t="shared" si="5"/>
        <v>-5929986.0991671197</v>
      </c>
      <c r="R161" s="295">
        <v>371675.13995040877</v>
      </c>
      <c r="S161" s="296">
        <v>336440.40755937848</v>
      </c>
      <c r="T161" s="296">
        <v>300428.00088779192</v>
      </c>
      <c r="U161" s="296">
        <v>263545.66118781222</v>
      </c>
      <c r="V161" s="297">
        <v>226229.05809037315</v>
      </c>
    </row>
    <row r="162" spans="1:22" ht="15.75" x14ac:dyDescent="0.25">
      <c r="A162" s="65">
        <v>499</v>
      </c>
      <c r="B162" s="64" t="s">
        <v>172</v>
      </c>
      <c r="C162" s="66">
        <v>19453</v>
      </c>
      <c r="D162" s="66">
        <v>34172604.890000001</v>
      </c>
      <c r="E162" s="66">
        <v>6929850.5036518946</v>
      </c>
      <c r="F162" s="66">
        <v>41102455.393651895</v>
      </c>
      <c r="G162" s="67">
        <v>1304.6400000000001</v>
      </c>
      <c r="H162" s="68">
        <v>25379161.920000002</v>
      </c>
      <c r="I162" s="68">
        <v>15723293.473651893</v>
      </c>
      <c r="J162" s="290">
        <v>521996.55745808134</v>
      </c>
      <c r="K162" s="291">
        <v>-759582.96499999997</v>
      </c>
      <c r="L162" s="291">
        <v>15485707.066109976</v>
      </c>
      <c r="M162" s="291">
        <v>4038244.1879531522</v>
      </c>
      <c r="N162" s="291">
        <v>231794.78049089477</v>
      </c>
      <c r="O162" s="292">
        <f t="shared" si="6"/>
        <v>19755746.034554023</v>
      </c>
      <c r="P162" s="293">
        <v>35247571.959145591</v>
      </c>
      <c r="Q162" s="294">
        <f t="shared" si="5"/>
        <v>-15491825.924591567</v>
      </c>
      <c r="R162" s="295">
        <v>1103093.5689282147</v>
      </c>
      <c r="S162" s="296">
        <v>804695.11476943677</v>
      </c>
      <c r="T162" s="296">
        <v>499710.63632695802</v>
      </c>
      <c r="U162" s="296">
        <v>187358.80603366042</v>
      </c>
      <c r="V162" s="297">
        <v>16660.902426994417</v>
      </c>
    </row>
    <row r="163" spans="1:22" ht="15.75" x14ac:dyDescent="0.25">
      <c r="A163" s="65">
        <v>500</v>
      </c>
      <c r="B163" s="64" t="s">
        <v>173</v>
      </c>
      <c r="C163" s="66">
        <v>10267</v>
      </c>
      <c r="D163" s="66">
        <v>19758837.339999996</v>
      </c>
      <c r="E163" s="66">
        <v>952833.6637923253</v>
      </c>
      <c r="F163" s="66">
        <v>20711671.003792323</v>
      </c>
      <c r="G163" s="67">
        <v>1304.6400000000001</v>
      </c>
      <c r="H163" s="68">
        <v>13394738.880000001</v>
      </c>
      <c r="I163" s="68">
        <v>7316932.1237923224</v>
      </c>
      <c r="J163" s="290">
        <v>336928.13019545685</v>
      </c>
      <c r="K163" s="291">
        <v>-563618.56999999995</v>
      </c>
      <c r="L163" s="291">
        <v>7090241.6839877786</v>
      </c>
      <c r="M163" s="291">
        <v>1167992.6560875301</v>
      </c>
      <c r="N163" s="291">
        <v>122337.78909679827</v>
      </c>
      <c r="O163" s="292">
        <f t="shared" si="6"/>
        <v>8380572.1291721063</v>
      </c>
      <c r="P163" s="293">
        <v>11808062.055960063</v>
      </c>
      <c r="Q163" s="294">
        <f t="shared" si="5"/>
        <v>-3427489.9267879566</v>
      </c>
      <c r="R163" s="295">
        <v>1216849.8994772814</v>
      </c>
      <c r="S163" s="296">
        <v>1059359.6959689187</v>
      </c>
      <c r="T163" s="296">
        <v>898393.48817737366</v>
      </c>
      <c r="U163" s="296">
        <v>733538.90319709887</v>
      </c>
      <c r="V163" s="297">
        <v>566743.27237367409</v>
      </c>
    </row>
    <row r="164" spans="1:22" ht="15.75" x14ac:dyDescent="0.25">
      <c r="A164" s="65">
        <v>503</v>
      </c>
      <c r="B164" s="64" t="s">
        <v>174</v>
      </c>
      <c r="C164" s="66">
        <v>7645</v>
      </c>
      <c r="D164" s="66">
        <v>10545057.68</v>
      </c>
      <c r="E164" s="66">
        <v>1211139.035488134</v>
      </c>
      <c r="F164" s="66">
        <v>11756196.715488134</v>
      </c>
      <c r="G164" s="67">
        <v>1304.6400000000001</v>
      </c>
      <c r="H164" s="68">
        <v>9973972.8000000007</v>
      </c>
      <c r="I164" s="68">
        <v>1782223.9154881332</v>
      </c>
      <c r="J164" s="290">
        <v>193115.41632072453</v>
      </c>
      <c r="K164" s="291">
        <v>-372617.60499999998</v>
      </c>
      <c r="L164" s="291">
        <v>1602721.7268088576</v>
      </c>
      <c r="M164" s="291">
        <v>2650938.5029916</v>
      </c>
      <c r="N164" s="291">
        <v>91095.003179606778</v>
      </c>
      <c r="O164" s="292">
        <f t="shared" si="6"/>
        <v>4344755.2329800641</v>
      </c>
      <c r="P164" s="293">
        <v>15135921.303237651</v>
      </c>
      <c r="Q164" s="294">
        <f t="shared" si="5"/>
        <v>-10791166.070257585</v>
      </c>
      <c r="R164" s="295">
        <v>-894876.0892662257</v>
      </c>
      <c r="S164" s="296">
        <v>-782796.23690637678</v>
      </c>
      <c r="T164" s="296">
        <v>-673304.6822717574</v>
      </c>
      <c r="U164" s="296">
        <v>-566708.48593146331</v>
      </c>
      <c r="V164" s="297">
        <v>-461557.62858706695</v>
      </c>
    </row>
    <row r="165" spans="1:22" ht="15.75" x14ac:dyDescent="0.25">
      <c r="A165" s="65">
        <v>504</v>
      </c>
      <c r="B165" s="64" t="s">
        <v>175</v>
      </c>
      <c r="C165" s="66">
        <v>1871</v>
      </c>
      <c r="D165" s="66">
        <v>2654972.29</v>
      </c>
      <c r="E165" s="66">
        <v>552854.25425882183</v>
      </c>
      <c r="F165" s="66">
        <v>3207826.5442588218</v>
      </c>
      <c r="G165" s="67">
        <v>1304.6400000000001</v>
      </c>
      <c r="H165" s="68">
        <v>2440981.4400000004</v>
      </c>
      <c r="I165" s="68">
        <v>766845.10425882135</v>
      </c>
      <c r="J165" s="290">
        <v>46888.518117270709</v>
      </c>
      <c r="K165" s="291">
        <v>-125059.55750000001</v>
      </c>
      <c r="L165" s="291">
        <v>688674.06487609202</v>
      </c>
      <c r="M165" s="291">
        <v>689653.54510827479</v>
      </c>
      <c r="N165" s="291">
        <v>22294.146625120244</v>
      </c>
      <c r="O165" s="292">
        <f t="shared" si="6"/>
        <v>1400621.7566094869</v>
      </c>
      <c r="P165" s="293">
        <v>4618208.7505410416</v>
      </c>
      <c r="Q165" s="294">
        <f t="shared" si="5"/>
        <v>-3217586.9939315547</v>
      </c>
      <c r="R165" s="295">
        <v>32976.786553983286</v>
      </c>
      <c r="S165" s="296">
        <v>7179.0848790929376</v>
      </c>
      <c r="T165" s="296">
        <v>5910.5137504301229</v>
      </c>
      <c r="U165" s="296">
        <v>3933.3467592842949</v>
      </c>
      <c r="V165" s="297">
        <v>1602.4545540999616</v>
      </c>
    </row>
    <row r="166" spans="1:22" ht="15.75" x14ac:dyDescent="0.25">
      <c r="A166" s="65">
        <v>505</v>
      </c>
      <c r="B166" s="64" t="s">
        <v>176</v>
      </c>
      <c r="C166" s="66">
        <v>20783</v>
      </c>
      <c r="D166" s="66">
        <v>36376169.57</v>
      </c>
      <c r="E166" s="66">
        <v>3249580.3561633788</v>
      </c>
      <c r="F166" s="66">
        <v>39625749.926163375</v>
      </c>
      <c r="G166" s="67">
        <v>1304.6400000000001</v>
      </c>
      <c r="H166" s="68">
        <v>27114333.120000001</v>
      </c>
      <c r="I166" s="68">
        <v>12511416.806163374</v>
      </c>
      <c r="J166" s="290">
        <v>515823.95006028633</v>
      </c>
      <c r="K166" s="291">
        <v>-1356646.4924999999</v>
      </c>
      <c r="L166" s="291">
        <v>11670594.26372366</v>
      </c>
      <c r="M166" s="291">
        <v>2934098.6475308766</v>
      </c>
      <c r="N166" s="291">
        <v>247642.57044889047</v>
      </c>
      <c r="O166" s="292">
        <f t="shared" si="6"/>
        <v>14852335.481703427</v>
      </c>
      <c r="P166" s="293">
        <v>27535425.431391463</v>
      </c>
      <c r="Q166" s="294">
        <f t="shared" si="5"/>
        <v>-12683089.949688036</v>
      </c>
      <c r="R166" s="295">
        <v>-1345832.9120401235</v>
      </c>
      <c r="S166" s="296">
        <v>-1041142.8438132117</v>
      </c>
      <c r="T166" s="296">
        <v>-743489.08580519422</v>
      </c>
      <c r="U166" s="296">
        <v>-453706.3848842876</v>
      </c>
      <c r="V166" s="297">
        <v>-167852.85078506047</v>
      </c>
    </row>
    <row r="167" spans="1:22" ht="15.75" x14ac:dyDescent="0.25">
      <c r="A167" s="65">
        <v>507</v>
      </c>
      <c r="B167" s="64" t="s">
        <v>177</v>
      </c>
      <c r="C167" s="66">
        <v>5676</v>
      </c>
      <c r="D167" s="66">
        <v>6058243.2400000002</v>
      </c>
      <c r="E167" s="66">
        <v>1465711.2565152242</v>
      </c>
      <c r="F167" s="66">
        <v>7523954.4965152247</v>
      </c>
      <c r="G167" s="67">
        <v>1304.6400000000001</v>
      </c>
      <c r="H167" s="68">
        <v>7405136.6400000006</v>
      </c>
      <c r="I167" s="68">
        <v>118817.85651522409</v>
      </c>
      <c r="J167" s="290">
        <v>385231.55639970663</v>
      </c>
      <c r="K167" s="291">
        <v>-398815.19</v>
      </c>
      <c r="L167" s="291">
        <v>105234.22291493072</v>
      </c>
      <c r="M167" s="291">
        <v>698835.00508714572</v>
      </c>
      <c r="N167" s="291">
        <v>67633.124662844741</v>
      </c>
      <c r="O167" s="292">
        <f t="shared" si="6"/>
        <v>871702.3526649212</v>
      </c>
      <c r="P167" s="293">
        <v>16640622.861040572</v>
      </c>
      <c r="Q167" s="294">
        <f t="shared" si="5"/>
        <v>-15768920.50837565</v>
      </c>
      <c r="R167" s="295">
        <v>488550.39193206059</v>
      </c>
      <c r="S167" s="296">
        <v>401483.63483520021</v>
      </c>
      <c r="T167" s="296">
        <v>312495.20633370901</v>
      </c>
      <c r="U167" s="296">
        <v>221357.13052304959</v>
      </c>
      <c r="V167" s="297">
        <v>129145.96849385329</v>
      </c>
    </row>
    <row r="168" spans="1:22" ht="15.75" x14ac:dyDescent="0.25">
      <c r="A168" s="65">
        <v>508</v>
      </c>
      <c r="B168" s="64" t="s">
        <v>178</v>
      </c>
      <c r="C168" s="66">
        <v>9673</v>
      </c>
      <c r="D168" s="66">
        <v>10334042.32</v>
      </c>
      <c r="E168" s="66">
        <v>1616084.6694239443</v>
      </c>
      <c r="F168" s="66">
        <v>11950126.989423946</v>
      </c>
      <c r="G168" s="67">
        <v>1304.6400000000001</v>
      </c>
      <c r="H168" s="68">
        <v>12619782.720000001</v>
      </c>
      <c r="I168" s="68">
        <v>-669655.73057605512</v>
      </c>
      <c r="J168" s="290">
        <v>605480.53675575764</v>
      </c>
      <c r="K168" s="291">
        <v>-752386.54920000001</v>
      </c>
      <c r="L168" s="291">
        <v>-816561.74302029749</v>
      </c>
      <c r="M168" s="291">
        <v>1235254.9629586497</v>
      </c>
      <c r="N168" s="291">
        <v>115259.90395766335</v>
      </c>
      <c r="O168" s="292">
        <f t="shared" si="6"/>
        <v>533953.12389601558</v>
      </c>
      <c r="P168" s="293">
        <v>22133457.88055471</v>
      </c>
      <c r="Q168" s="294">
        <f t="shared" si="5"/>
        <v>-21599504.756658696</v>
      </c>
      <c r="R168" s="295">
        <v>-287271.51896962296</v>
      </c>
      <c r="S168" s="296">
        <v>-145460.08510738373</v>
      </c>
      <c r="T168" s="296">
        <v>-6923.5503813310361</v>
      </c>
      <c r="U168" s="296">
        <v>20335.255586615171</v>
      </c>
      <c r="V168" s="297">
        <v>8284.6300918273264</v>
      </c>
    </row>
    <row r="169" spans="1:22" ht="15.75" x14ac:dyDescent="0.25">
      <c r="A169" s="65">
        <v>529</v>
      </c>
      <c r="B169" s="64" t="s">
        <v>179</v>
      </c>
      <c r="C169" s="66">
        <v>19427</v>
      </c>
      <c r="D169" s="66">
        <v>26763076.120000001</v>
      </c>
      <c r="E169" s="66">
        <v>3699132.9909543004</v>
      </c>
      <c r="F169" s="66">
        <v>30462209.1109543</v>
      </c>
      <c r="G169" s="67">
        <v>1304.6400000000001</v>
      </c>
      <c r="H169" s="68">
        <v>25345241.280000001</v>
      </c>
      <c r="I169" s="68">
        <v>5116967.8309542984</v>
      </c>
      <c r="J169" s="290">
        <v>602760.28287562332</v>
      </c>
      <c r="K169" s="291">
        <v>-1216102.1205</v>
      </c>
      <c r="L169" s="291">
        <v>4503625.9933299217</v>
      </c>
      <c r="M169" s="291">
        <v>-695502.33855555987</v>
      </c>
      <c r="N169" s="291">
        <v>231484.97407066327</v>
      </c>
      <c r="O169" s="292">
        <f t="shared" si="6"/>
        <v>4039608.6288450249</v>
      </c>
      <c r="P169" s="293">
        <v>14590421.677841697</v>
      </c>
      <c r="Q169" s="294">
        <f t="shared" si="5"/>
        <v>-10550813.048996672</v>
      </c>
      <c r="R169" s="295">
        <v>674989.07294340711</v>
      </c>
      <c r="S169" s="296">
        <v>376989.44466280361</v>
      </c>
      <c r="T169" s="296">
        <v>72412.59468069108</v>
      </c>
      <c r="U169" s="296">
        <v>40840.795025449494</v>
      </c>
      <c r="V169" s="297">
        <v>16638.63421833242</v>
      </c>
    </row>
    <row r="170" spans="1:22" ht="15.75" x14ac:dyDescent="0.25">
      <c r="A170" s="65">
        <v>531</v>
      </c>
      <c r="B170" s="64" t="s">
        <v>180</v>
      </c>
      <c r="C170" s="66">
        <v>5256</v>
      </c>
      <c r="D170" s="66">
        <v>7212458.2599999998</v>
      </c>
      <c r="E170" s="66">
        <v>686876.55806518684</v>
      </c>
      <c r="F170" s="66">
        <v>7899334.818065187</v>
      </c>
      <c r="G170" s="67">
        <v>1304.6400000000001</v>
      </c>
      <c r="H170" s="68">
        <v>6857187.8400000008</v>
      </c>
      <c r="I170" s="68">
        <v>1042146.9780651862</v>
      </c>
      <c r="J170" s="290">
        <v>129801.09443049114</v>
      </c>
      <c r="K170" s="291">
        <v>-296714.60000000003</v>
      </c>
      <c r="L170" s="291">
        <v>875233.47249567718</v>
      </c>
      <c r="M170" s="291">
        <v>2177730.5756603731</v>
      </c>
      <c r="N170" s="291">
        <v>62628.55941295137</v>
      </c>
      <c r="O170" s="292">
        <f t="shared" si="6"/>
        <v>3115592.6075690016</v>
      </c>
      <c r="P170" s="293">
        <v>10791243.949237393</v>
      </c>
      <c r="Q170" s="294">
        <f t="shared" si="5"/>
        <v>-7675651.3416683916</v>
      </c>
      <c r="R170" s="295">
        <v>-830255.32399992773</v>
      </c>
      <c r="S170" s="296">
        <v>-753199.50921858486</v>
      </c>
      <c r="T170" s="296">
        <v>-677923.17028339067</v>
      </c>
      <c r="U170" s="296">
        <v>-604637.41384590406</v>
      </c>
      <c r="V170" s="297">
        <v>-532345.33978414512</v>
      </c>
    </row>
    <row r="171" spans="1:22" ht="15.75" x14ac:dyDescent="0.25">
      <c r="A171" s="65">
        <v>535</v>
      </c>
      <c r="B171" s="64" t="s">
        <v>181</v>
      </c>
      <c r="C171" s="66">
        <v>10500</v>
      </c>
      <c r="D171" s="66">
        <v>21031663.739999998</v>
      </c>
      <c r="E171" s="66">
        <v>1311793.5588130313</v>
      </c>
      <c r="F171" s="66">
        <v>22343457.29881303</v>
      </c>
      <c r="G171" s="67">
        <v>1304.6400000000001</v>
      </c>
      <c r="H171" s="68">
        <v>13698720.000000002</v>
      </c>
      <c r="I171" s="68">
        <v>8644737.2988130283</v>
      </c>
      <c r="J171" s="290">
        <v>333660.3402406298</v>
      </c>
      <c r="K171" s="291">
        <v>-545579.86</v>
      </c>
      <c r="L171" s="291">
        <v>8432817.7790536582</v>
      </c>
      <c r="M171" s="291">
        <v>6032742.784841653</v>
      </c>
      <c r="N171" s="291">
        <v>125114.13124733436</v>
      </c>
      <c r="O171" s="292">
        <f t="shared" si="6"/>
        <v>14590674.695142645</v>
      </c>
      <c r="P171" s="293">
        <v>38379846.905769557</v>
      </c>
      <c r="Q171" s="294">
        <f t="shared" si="5"/>
        <v>-23789172.210626911</v>
      </c>
      <c r="R171" s="295">
        <v>-377368.61599576473</v>
      </c>
      <c r="S171" s="296">
        <v>-223432.9129508445</v>
      </c>
      <c r="T171" s="296">
        <v>-73052.098867979512</v>
      </c>
      <c r="U171" s="296">
        <v>22073.832695074878</v>
      </c>
      <c r="V171" s="297">
        <v>8992.9304211916606</v>
      </c>
    </row>
    <row r="172" spans="1:22" ht="15.75" x14ac:dyDescent="0.25">
      <c r="A172" s="65">
        <v>536</v>
      </c>
      <c r="B172" s="64" t="s">
        <v>182</v>
      </c>
      <c r="C172" s="66">
        <v>34476</v>
      </c>
      <c r="D172" s="66">
        <v>57313603.709999993</v>
      </c>
      <c r="E172" s="66">
        <v>4691716.5540886968</v>
      </c>
      <c r="F172" s="66">
        <v>62005320.26408869</v>
      </c>
      <c r="G172" s="67">
        <v>1304.6400000000001</v>
      </c>
      <c r="H172" s="68">
        <v>44978768.640000001</v>
      </c>
      <c r="I172" s="68">
        <v>17026551.62408869</v>
      </c>
      <c r="J172" s="290">
        <v>1328794.7365766354</v>
      </c>
      <c r="K172" s="291">
        <v>-2669768.7910000002</v>
      </c>
      <c r="L172" s="291">
        <v>15685577.569665324</v>
      </c>
      <c r="M172" s="291">
        <v>3388244.5706293834</v>
      </c>
      <c r="N172" s="291">
        <v>410803.31322696182</v>
      </c>
      <c r="O172" s="292">
        <f t="shared" si="6"/>
        <v>19484625.453521669</v>
      </c>
      <c r="P172" s="293">
        <v>39976961.492458522</v>
      </c>
      <c r="Q172" s="294">
        <f t="shared" si="5"/>
        <v>-20492336.038936853</v>
      </c>
      <c r="R172" s="295">
        <v>-1560017.5818199383</v>
      </c>
      <c r="S172" s="296">
        <v>-1054580.6962793034</v>
      </c>
      <c r="T172" s="296">
        <v>-560816.03472493635</v>
      </c>
      <c r="U172" s="296">
        <v>-80108.321837038806</v>
      </c>
      <c r="V172" s="297">
        <v>29527.644685809875</v>
      </c>
    </row>
    <row r="173" spans="1:22" ht="15.75" x14ac:dyDescent="0.25">
      <c r="A173" s="65">
        <v>538</v>
      </c>
      <c r="B173" s="64" t="s">
        <v>183</v>
      </c>
      <c r="C173" s="66">
        <v>4693</v>
      </c>
      <c r="D173" s="66">
        <v>8188719.9799999995</v>
      </c>
      <c r="E173" s="66">
        <v>553881.01637779083</v>
      </c>
      <c r="F173" s="66">
        <v>8742600.9963777903</v>
      </c>
      <c r="G173" s="67">
        <v>1304.6400000000001</v>
      </c>
      <c r="H173" s="68">
        <v>6122675.5200000005</v>
      </c>
      <c r="I173" s="68">
        <v>2619925.4763777899</v>
      </c>
      <c r="J173" s="290">
        <v>113977.26611652877</v>
      </c>
      <c r="K173" s="291">
        <v>-184820.24</v>
      </c>
      <c r="L173" s="291">
        <v>2549082.5024943184</v>
      </c>
      <c r="M173" s="291">
        <v>1617816.7888844628</v>
      </c>
      <c r="N173" s="291">
        <v>55920.058851784772</v>
      </c>
      <c r="O173" s="292">
        <f t="shared" si="6"/>
        <v>4222819.3502305662</v>
      </c>
      <c r="P173" s="293">
        <v>7789632.7922634939</v>
      </c>
      <c r="Q173" s="294">
        <f t="shared" si="5"/>
        <v>-3566813.4420329276</v>
      </c>
      <c r="R173" s="295">
        <v>-270075.92281577736</v>
      </c>
      <c r="S173" s="296">
        <v>-201273.99382627162</v>
      </c>
      <c r="T173" s="296">
        <v>-134060.93092237777</v>
      </c>
      <c r="U173" s="296">
        <v>-68625.227923685816</v>
      </c>
      <c r="V173" s="297">
        <v>-4076.768340003342</v>
      </c>
    </row>
    <row r="174" spans="1:22" ht="15.75" x14ac:dyDescent="0.25">
      <c r="A174" s="65">
        <v>541</v>
      </c>
      <c r="B174" s="64" t="s">
        <v>184</v>
      </c>
      <c r="C174" s="66">
        <v>9501</v>
      </c>
      <c r="D174" s="66">
        <v>10426720.17</v>
      </c>
      <c r="E174" s="66">
        <v>3006490.4466058817</v>
      </c>
      <c r="F174" s="66">
        <v>13433210.616605882</v>
      </c>
      <c r="G174" s="67">
        <v>1304.6400000000001</v>
      </c>
      <c r="H174" s="68">
        <v>12395384.640000001</v>
      </c>
      <c r="I174" s="68">
        <v>1037825.976605881</v>
      </c>
      <c r="J174" s="290">
        <v>1253880.6118009875</v>
      </c>
      <c r="K174" s="291">
        <v>-579812.37604999996</v>
      </c>
      <c r="L174" s="291">
        <v>1711894.2123568682</v>
      </c>
      <c r="M174" s="291">
        <v>3847449.9144707499</v>
      </c>
      <c r="N174" s="291">
        <v>113210.41533151655</v>
      </c>
      <c r="O174" s="292">
        <f t="shared" si="6"/>
        <v>5672554.5421591345</v>
      </c>
      <c r="P174" s="293">
        <v>38053291.457303673</v>
      </c>
      <c r="Q174" s="294">
        <f t="shared" si="5"/>
        <v>-32380736.91514454</v>
      </c>
      <c r="R174" s="295">
        <v>3060051.0401437129</v>
      </c>
      <c r="S174" s="296">
        <v>2914310.8605846446</v>
      </c>
      <c r="T174" s="296">
        <v>2765354.0143561973</v>
      </c>
      <c r="U174" s="296">
        <v>2612798.8948570648</v>
      </c>
      <c r="V174" s="297">
        <v>2458447.5469995257</v>
      </c>
    </row>
    <row r="175" spans="1:22" ht="15.75" x14ac:dyDescent="0.25">
      <c r="A175" s="65">
        <v>543</v>
      </c>
      <c r="B175" s="64" t="s">
        <v>185</v>
      </c>
      <c r="C175" s="66">
        <v>43663</v>
      </c>
      <c r="D175" s="66">
        <v>78108602.989999995</v>
      </c>
      <c r="E175" s="66">
        <v>7984157.1750890352</v>
      </c>
      <c r="F175" s="66">
        <v>86092760.165089026</v>
      </c>
      <c r="G175" s="67">
        <v>1304.6400000000001</v>
      </c>
      <c r="H175" s="68">
        <v>56964496.320000008</v>
      </c>
      <c r="I175" s="68">
        <v>29128263.845089018</v>
      </c>
      <c r="J175" s="290">
        <v>1692148.7134918913</v>
      </c>
      <c r="K175" s="291">
        <v>-3256141.7390000001</v>
      </c>
      <c r="L175" s="291">
        <v>27564270.819580909</v>
      </c>
      <c r="M175" s="291">
        <v>-320421.1925737494</v>
      </c>
      <c r="N175" s="291">
        <v>520272.22025260568</v>
      </c>
      <c r="O175" s="292">
        <f t="shared" si="6"/>
        <v>27764121.847259767</v>
      </c>
      <c r="P175" s="293">
        <v>35196259.869353928</v>
      </c>
      <c r="Q175" s="294">
        <f t="shared" si="5"/>
        <v>-7432138.0220941603</v>
      </c>
      <c r="R175" s="295">
        <v>1757903.6391449464</v>
      </c>
      <c r="S175" s="296">
        <v>1088136.9345783128</v>
      </c>
      <c r="T175" s="296">
        <v>403587.64746403985</v>
      </c>
      <c r="U175" s="296">
        <v>91791.405425243269</v>
      </c>
      <c r="V175" s="297">
        <v>37396.030569570619</v>
      </c>
    </row>
    <row r="176" spans="1:22" ht="15.75" x14ac:dyDescent="0.25">
      <c r="A176" s="65">
        <v>545</v>
      </c>
      <c r="B176" s="64" t="s">
        <v>186</v>
      </c>
      <c r="C176" s="66">
        <v>9558</v>
      </c>
      <c r="D176" s="66">
        <v>13377704.91</v>
      </c>
      <c r="E176" s="66">
        <v>6149005.2199120587</v>
      </c>
      <c r="F176" s="66">
        <v>19526710.12991206</v>
      </c>
      <c r="G176" s="67">
        <v>1304.6400000000001</v>
      </c>
      <c r="H176" s="68">
        <v>12469749.120000001</v>
      </c>
      <c r="I176" s="68">
        <v>7056961.0099120587</v>
      </c>
      <c r="J176" s="290">
        <v>707663.69417610788</v>
      </c>
      <c r="K176" s="291">
        <v>-348746.92500000005</v>
      </c>
      <c r="L176" s="291">
        <v>7415877.7790881665</v>
      </c>
      <c r="M176" s="291">
        <v>3002334.6654616962</v>
      </c>
      <c r="N176" s="291">
        <v>113889.60632971636</v>
      </c>
      <c r="O176" s="292">
        <f t="shared" si="6"/>
        <v>10532102.050879579</v>
      </c>
      <c r="P176" s="293">
        <v>30224227.048645638</v>
      </c>
      <c r="Q176" s="294">
        <f t="shared" si="5"/>
        <v>-19692124.997766059</v>
      </c>
      <c r="R176" s="295">
        <v>746691.99874247506</v>
      </c>
      <c r="S176" s="296">
        <v>600077.47014279384</v>
      </c>
      <c r="T176" s="296">
        <v>450226.97690508177</v>
      </c>
      <c r="U176" s="296">
        <v>296756.62302941538</v>
      </c>
      <c r="V176" s="297">
        <v>141479.26455953199</v>
      </c>
    </row>
    <row r="177" spans="1:22" ht="15.75" x14ac:dyDescent="0.25">
      <c r="A177" s="65">
        <v>560</v>
      </c>
      <c r="B177" s="64" t="s">
        <v>187</v>
      </c>
      <c r="C177" s="66">
        <v>15882</v>
      </c>
      <c r="D177" s="66">
        <v>23961114.899999999</v>
      </c>
      <c r="E177" s="66">
        <v>2784682.0246634958</v>
      </c>
      <c r="F177" s="66">
        <v>26745796.924663495</v>
      </c>
      <c r="G177" s="67">
        <v>1304.6400000000001</v>
      </c>
      <c r="H177" s="68">
        <v>20720292.48</v>
      </c>
      <c r="I177" s="68">
        <v>6025504.4446634948</v>
      </c>
      <c r="J177" s="290">
        <v>404706.01531562017</v>
      </c>
      <c r="K177" s="291">
        <v>-1235979.46</v>
      </c>
      <c r="L177" s="291">
        <v>5194230.9999791151</v>
      </c>
      <c r="M177" s="291">
        <v>5580109.7165116956</v>
      </c>
      <c r="N177" s="291">
        <v>189244.06023525374</v>
      </c>
      <c r="O177" s="292">
        <f t="shared" si="6"/>
        <v>10963584.776726065</v>
      </c>
      <c r="P177" s="293">
        <v>31755537.69328085</v>
      </c>
      <c r="Q177" s="294">
        <f t="shared" si="5"/>
        <v>-20791952.916554786</v>
      </c>
      <c r="R177" s="295">
        <v>234720.7804247103</v>
      </c>
      <c r="S177" s="296">
        <v>60939.725307190827</v>
      </c>
      <c r="T177" s="296">
        <v>50171.44809424437</v>
      </c>
      <c r="U177" s="296">
        <v>33388.248653636118</v>
      </c>
      <c r="V177" s="297">
        <v>13602.44961422533</v>
      </c>
    </row>
    <row r="178" spans="1:22" ht="15.75" x14ac:dyDescent="0.25">
      <c r="A178" s="65">
        <v>561</v>
      </c>
      <c r="B178" s="64" t="s">
        <v>188</v>
      </c>
      <c r="C178" s="66">
        <v>1334</v>
      </c>
      <c r="D178" s="66">
        <v>1978144.61</v>
      </c>
      <c r="E178" s="66">
        <v>350111.75784349156</v>
      </c>
      <c r="F178" s="66">
        <v>2328256.3678434915</v>
      </c>
      <c r="G178" s="67">
        <v>1304.6400000000001</v>
      </c>
      <c r="H178" s="68">
        <v>1740389.7600000002</v>
      </c>
      <c r="I178" s="68">
        <v>587866.60784349125</v>
      </c>
      <c r="J178" s="290">
        <v>28306.349251438711</v>
      </c>
      <c r="K178" s="291">
        <v>-54097.05</v>
      </c>
      <c r="L178" s="291">
        <v>562075.90709492995</v>
      </c>
      <c r="M178" s="291">
        <v>402982.52896176558</v>
      </c>
      <c r="N178" s="291">
        <v>15895.452484185145</v>
      </c>
      <c r="O178" s="292">
        <f t="shared" si="6"/>
        <v>980953.88854088064</v>
      </c>
      <c r="P178" s="293">
        <v>3605974.7226811755</v>
      </c>
      <c r="Q178" s="294">
        <f t="shared" si="5"/>
        <v>-2625020.8341402947</v>
      </c>
      <c r="R178" s="295">
        <v>318837.16988358827</v>
      </c>
      <c r="S178" s="296">
        <v>298374.33444186673</v>
      </c>
      <c r="T178" s="296">
        <v>277459.85882153735</v>
      </c>
      <c r="U178" s="296">
        <v>256040.16306194966</v>
      </c>
      <c r="V178" s="297">
        <v>234368.26557305822</v>
      </c>
    </row>
    <row r="179" spans="1:22" ht="15.75" x14ac:dyDescent="0.25">
      <c r="A179" s="65">
        <v>562</v>
      </c>
      <c r="B179" s="64" t="s">
        <v>189</v>
      </c>
      <c r="C179" s="66">
        <v>9008</v>
      </c>
      <c r="D179" s="66">
        <v>12217710.43</v>
      </c>
      <c r="E179" s="66">
        <v>1514740.5398270295</v>
      </c>
      <c r="F179" s="66">
        <v>13732450.96982703</v>
      </c>
      <c r="G179" s="67">
        <v>1304.6400000000001</v>
      </c>
      <c r="H179" s="68">
        <v>11752197.120000001</v>
      </c>
      <c r="I179" s="68">
        <v>1980253.8498270288</v>
      </c>
      <c r="J179" s="290">
        <v>397494.37026817538</v>
      </c>
      <c r="K179" s="291">
        <v>-581057.41500000004</v>
      </c>
      <c r="L179" s="291">
        <v>1796690.8050952042</v>
      </c>
      <c r="M179" s="291">
        <v>2933433.2465641908</v>
      </c>
      <c r="N179" s="291">
        <v>107336.00897866552</v>
      </c>
      <c r="O179" s="292">
        <f t="shared" si="6"/>
        <v>4837460.0606380608</v>
      </c>
      <c r="P179" s="293">
        <v>21725789.830055423</v>
      </c>
      <c r="Q179" s="294">
        <f t="shared" si="5"/>
        <v>-16888329.76941736</v>
      </c>
      <c r="R179" s="295">
        <v>-355069.96669169812</v>
      </c>
      <c r="S179" s="296">
        <v>-223007.7940223038</v>
      </c>
      <c r="T179" s="296">
        <v>-93995.377521499235</v>
      </c>
      <c r="U179" s="296">
        <v>18937.246182593761</v>
      </c>
      <c r="V179" s="297">
        <v>7715.0778318185221</v>
      </c>
    </row>
    <row r="180" spans="1:22" ht="15.75" x14ac:dyDescent="0.25">
      <c r="A180" s="65">
        <v>563</v>
      </c>
      <c r="B180" s="64" t="s">
        <v>190</v>
      </c>
      <c r="C180" s="66">
        <v>7155</v>
      </c>
      <c r="D180" s="66">
        <v>11521127.939999999</v>
      </c>
      <c r="E180" s="66">
        <v>1204886.8928028026</v>
      </c>
      <c r="F180" s="66">
        <v>12726014.832802802</v>
      </c>
      <c r="G180" s="67">
        <v>1304.6400000000001</v>
      </c>
      <c r="H180" s="68">
        <v>9334699.2000000011</v>
      </c>
      <c r="I180" s="68">
        <v>3391315.6328028012</v>
      </c>
      <c r="J180" s="290">
        <v>417414.53938831564</v>
      </c>
      <c r="K180" s="291">
        <v>-405885.75000000006</v>
      </c>
      <c r="L180" s="291">
        <v>3402844.422191117</v>
      </c>
      <c r="M180" s="291">
        <v>2911287.7030822695</v>
      </c>
      <c r="N180" s="291">
        <v>85256.343721397832</v>
      </c>
      <c r="O180" s="292">
        <f t="shared" si="6"/>
        <v>6399388.4689947842</v>
      </c>
      <c r="P180" s="293">
        <v>25178400.179884568</v>
      </c>
      <c r="Q180" s="294">
        <f t="shared" si="5"/>
        <v>-18779011.710889783</v>
      </c>
      <c r="R180" s="295">
        <v>-410221.65134159976</v>
      </c>
      <c r="S180" s="296">
        <v>-305325.46512384701</v>
      </c>
      <c r="T180" s="296">
        <v>-202851.68181309474</v>
      </c>
      <c r="U180" s="296">
        <v>-103087.68118329697</v>
      </c>
      <c r="V180" s="297">
        <v>-4676.3817327859633</v>
      </c>
    </row>
    <row r="181" spans="1:22" ht="15.75" x14ac:dyDescent="0.25">
      <c r="A181" s="65">
        <v>564</v>
      </c>
      <c r="B181" s="64" t="s">
        <v>191</v>
      </c>
      <c r="C181" s="66">
        <v>207327</v>
      </c>
      <c r="D181" s="66">
        <v>326129281.19</v>
      </c>
      <c r="E181" s="66">
        <v>35817605.737075016</v>
      </c>
      <c r="F181" s="66">
        <v>361946886.92707503</v>
      </c>
      <c r="G181" s="67">
        <v>1304.6400000000001</v>
      </c>
      <c r="H181" s="68">
        <v>270487097.28000003</v>
      </c>
      <c r="I181" s="68">
        <v>91459789.647074997</v>
      </c>
      <c r="J181" s="290">
        <v>8370190.1651847595</v>
      </c>
      <c r="K181" s="291">
        <v>-17342474.222100001</v>
      </c>
      <c r="L181" s="291">
        <v>82487505.590159759</v>
      </c>
      <c r="M181" s="291">
        <v>33063493.240901764</v>
      </c>
      <c r="N181" s="291">
        <v>2470432.1418205798</v>
      </c>
      <c r="O181" s="292">
        <f t="shared" si="6"/>
        <v>118021430.97288211</v>
      </c>
      <c r="P181" s="293">
        <v>249076821.36645353</v>
      </c>
      <c r="Q181" s="294">
        <f t="shared" si="5"/>
        <v>-131055390.39357142</v>
      </c>
      <c r="R181" s="295">
        <v>-12134518.520710235</v>
      </c>
      <c r="S181" s="296">
        <v>-9094992.0916441251</v>
      </c>
      <c r="T181" s="296">
        <v>-6125658.4686576342</v>
      </c>
      <c r="U181" s="296">
        <v>-3234844.9174942411</v>
      </c>
      <c r="V181" s="297">
        <v>-383227.93899303972</v>
      </c>
    </row>
    <row r="182" spans="1:22" ht="15.75" x14ac:dyDescent="0.25">
      <c r="A182" s="65">
        <v>576</v>
      </c>
      <c r="B182" s="64" t="s">
        <v>192</v>
      </c>
      <c r="C182" s="66">
        <v>2861</v>
      </c>
      <c r="D182" s="66">
        <v>2726488.01</v>
      </c>
      <c r="E182" s="66">
        <v>715967.01564807445</v>
      </c>
      <c r="F182" s="66">
        <v>3442455.0256480742</v>
      </c>
      <c r="G182" s="67">
        <v>1304.6400000000001</v>
      </c>
      <c r="H182" s="68">
        <v>3732575.0400000005</v>
      </c>
      <c r="I182" s="68">
        <v>-290120.01435192628</v>
      </c>
      <c r="J182" s="290">
        <v>341043.21272337367</v>
      </c>
      <c r="K182" s="291">
        <v>-148911.73000000001</v>
      </c>
      <c r="L182" s="291">
        <v>-97988.531628552621</v>
      </c>
      <c r="M182" s="291">
        <v>506624.33075808943</v>
      </c>
      <c r="N182" s="291">
        <v>34090.621857011771</v>
      </c>
      <c r="O182" s="292">
        <f t="shared" si="6"/>
        <v>442726.42098654859</v>
      </c>
      <c r="P182" s="293">
        <v>9305619.2639183328</v>
      </c>
      <c r="Q182" s="294">
        <f t="shared" si="5"/>
        <v>-8862892.8429317847</v>
      </c>
      <c r="R182" s="295">
        <v>740806.26782373502</v>
      </c>
      <c r="S182" s="296">
        <v>696920.08176768897</v>
      </c>
      <c r="T182" s="296">
        <v>652065.27310969634</v>
      </c>
      <c r="U182" s="296">
        <v>606126.93010506337</v>
      </c>
      <c r="V182" s="297">
        <v>559647.69568548433</v>
      </c>
    </row>
    <row r="183" spans="1:22" ht="15.75" x14ac:dyDescent="0.25">
      <c r="A183" s="65">
        <v>577</v>
      </c>
      <c r="B183" s="64" t="s">
        <v>193</v>
      </c>
      <c r="C183" s="66">
        <v>10922</v>
      </c>
      <c r="D183" s="66">
        <v>18532658.449999999</v>
      </c>
      <c r="E183" s="66">
        <v>1325941.1551401177</v>
      </c>
      <c r="F183" s="66">
        <v>19858599.605140116</v>
      </c>
      <c r="G183" s="67">
        <v>1304.6400000000001</v>
      </c>
      <c r="H183" s="68">
        <v>14249278.080000002</v>
      </c>
      <c r="I183" s="68">
        <v>5609321.5251401141</v>
      </c>
      <c r="J183" s="290">
        <v>342347.36372613831</v>
      </c>
      <c r="K183" s="291">
        <v>-787346.804</v>
      </c>
      <c r="L183" s="291">
        <v>5164322.0848662518</v>
      </c>
      <c r="M183" s="291">
        <v>2524242.7602305152</v>
      </c>
      <c r="N183" s="291">
        <v>130142.52776032245</v>
      </c>
      <c r="O183" s="292">
        <f t="shared" si="6"/>
        <v>7818707.3728570892</v>
      </c>
      <c r="P183" s="293">
        <v>15037428.73408797</v>
      </c>
      <c r="Q183" s="294">
        <f t="shared" si="5"/>
        <v>-7218721.361230881</v>
      </c>
      <c r="R183" s="295">
        <v>-708298.4577028089</v>
      </c>
      <c r="S183" s="296">
        <v>-548176.00544979773</v>
      </c>
      <c r="T183" s="296">
        <v>-391751.31483903091</v>
      </c>
      <c r="U183" s="296">
        <v>-239463.06677772396</v>
      </c>
      <c r="V183" s="297">
        <v>-89239.696742995628</v>
      </c>
    </row>
    <row r="184" spans="1:22" ht="15.75" x14ac:dyDescent="0.25">
      <c r="A184" s="65">
        <v>578</v>
      </c>
      <c r="B184" s="64" t="s">
        <v>194</v>
      </c>
      <c r="C184" s="66">
        <v>3235</v>
      </c>
      <c r="D184" s="66">
        <v>3761150.66</v>
      </c>
      <c r="E184" s="66">
        <v>1012406.1318761532</v>
      </c>
      <c r="F184" s="66">
        <v>4773556.7918761531</v>
      </c>
      <c r="G184" s="67">
        <v>1304.6400000000001</v>
      </c>
      <c r="H184" s="68">
        <v>4220510.4000000004</v>
      </c>
      <c r="I184" s="68">
        <v>553046.39187615272</v>
      </c>
      <c r="J184" s="290">
        <v>274518.14026562794</v>
      </c>
      <c r="K184" s="291">
        <v>-225716.51</v>
      </c>
      <c r="L184" s="291">
        <v>601848.0221417807</v>
      </c>
      <c r="M184" s="291">
        <v>1555859.704854917</v>
      </c>
      <c r="N184" s="291">
        <v>38547.068055726348</v>
      </c>
      <c r="O184" s="292">
        <f t="shared" si="6"/>
        <v>2196254.7950524236</v>
      </c>
      <c r="P184" s="293">
        <v>11532043.838089064</v>
      </c>
      <c r="Q184" s="294">
        <f t="shared" si="5"/>
        <v>-9335789.0430366397</v>
      </c>
      <c r="R184" s="295">
        <v>-314350.6664897523</v>
      </c>
      <c r="S184" s="296">
        <v>-266923.80940876977</v>
      </c>
      <c r="T184" s="296">
        <v>-220592.19668895373</v>
      </c>
      <c r="U184" s="296">
        <v>-175485.76174312623</v>
      </c>
      <c r="V184" s="297">
        <v>-130990.92544369883</v>
      </c>
    </row>
    <row r="185" spans="1:22" ht="15.75" x14ac:dyDescent="0.25">
      <c r="A185" s="65">
        <v>580</v>
      </c>
      <c r="B185" s="64" t="s">
        <v>195</v>
      </c>
      <c r="C185" s="66">
        <v>4655</v>
      </c>
      <c r="D185" s="66">
        <v>4388239.83</v>
      </c>
      <c r="E185" s="66">
        <v>1082372.7292528527</v>
      </c>
      <c r="F185" s="66">
        <v>5470612.5592528526</v>
      </c>
      <c r="G185" s="67">
        <v>1304.6400000000001</v>
      </c>
      <c r="H185" s="68">
        <v>6073099.2000000002</v>
      </c>
      <c r="I185" s="68">
        <v>-602486.64074714761</v>
      </c>
      <c r="J185" s="290">
        <v>665625.02172987256</v>
      </c>
      <c r="K185" s="291">
        <v>-247285.18</v>
      </c>
      <c r="L185" s="291">
        <v>-184146.79901727504</v>
      </c>
      <c r="M185" s="291">
        <v>1541696.790383914</v>
      </c>
      <c r="N185" s="291">
        <v>55467.264852984896</v>
      </c>
      <c r="O185" s="292">
        <f t="shared" si="6"/>
        <v>1413017.2562196238</v>
      </c>
      <c r="P185" s="293">
        <v>15448857.277144028</v>
      </c>
      <c r="Q185" s="294">
        <f t="shared" si="5"/>
        <v>-14035840.020924404</v>
      </c>
      <c r="R185" s="295">
        <v>-25458.949048369486</v>
      </c>
      <c r="S185" s="296">
        <v>17861.379001698355</v>
      </c>
      <c r="T185" s="296">
        <v>14705.20657843518</v>
      </c>
      <c r="U185" s="296">
        <v>9786.0658281498618</v>
      </c>
      <c r="V185" s="297">
        <v>3986.8658200616364</v>
      </c>
    </row>
    <row r="186" spans="1:22" ht="15.75" x14ac:dyDescent="0.25">
      <c r="A186" s="65">
        <v>581</v>
      </c>
      <c r="B186" s="64" t="s">
        <v>196</v>
      </c>
      <c r="C186" s="66">
        <v>6352</v>
      </c>
      <c r="D186" s="66">
        <v>8022328.5700000003</v>
      </c>
      <c r="E186" s="66">
        <v>1419351.678588008</v>
      </c>
      <c r="F186" s="66">
        <v>9441680.2485880088</v>
      </c>
      <c r="G186" s="67">
        <v>1304.6400000000001</v>
      </c>
      <c r="H186" s="68">
        <v>8287073.2800000003</v>
      </c>
      <c r="I186" s="68">
        <v>1154606.9685880085</v>
      </c>
      <c r="J186" s="290">
        <v>500588.20175633498</v>
      </c>
      <c r="K186" s="291">
        <v>-391258.17499999999</v>
      </c>
      <c r="L186" s="291">
        <v>1263936.9953443434</v>
      </c>
      <c r="M186" s="291">
        <v>1978577.6996599794</v>
      </c>
      <c r="N186" s="291">
        <v>75688.091588863608</v>
      </c>
      <c r="O186" s="292">
        <f t="shared" si="6"/>
        <v>3318202.7865931862</v>
      </c>
      <c r="P186" s="293">
        <v>18445253.912585653</v>
      </c>
      <c r="Q186" s="294">
        <f t="shared" si="5"/>
        <v>-15127051.125992468</v>
      </c>
      <c r="R186" s="295">
        <v>547065.93433072336</v>
      </c>
      <c r="S186" s="296">
        <v>449629.70440132642</v>
      </c>
      <c r="T186" s="296">
        <v>350042.93593031302</v>
      </c>
      <c r="U186" s="296">
        <v>248050.50154882806</v>
      </c>
      <c r="V186" s="297">
        <v>144857.178573237</v>
      </c>
    </row>
    <row r="187" spans="1:22" ht="15.75" x14ac:dyDescent="0.25">
      <c r="A187" s="65">
        <v>583</v>
      </c>
      <c r="B187" s="64" t="s">
        <v>197</v>
      </c>
      <c r="C187" s="66">
        <v>931</v>
      </c>
      <c r="D187" s="66">
        <v>830963.83000000007</v>
      </c>
      <c r="E187" s="66">
        <v>864811.55718865246</v>
      </c>
      <c r="F187" s="66">
        <v>1695775.3871886525</v>
      </c>
      <c r="G187" s="67">
        <v>1304.6400000000001</v>
      </c>
      <c r="H187" s="68">
        <v>1214619.8400000001</v>
      </c>
      <c r="I187" s="68">
        <v>481155.54718865245</v>
      </c>
      <c r="J187" s="290">
        <v>328290.40282837691</v>
      </c>
      <c r="K187" s="291">
        <v>-49121.729999999996</v>
      </c>
      <c r="L187" s="291">
        <v>760324.22001702944</v>
      </c>
      <c r="M187" s="291">
        <v>5143.1963954428475</v>
      </c>
      <c r="N187" s="291">
        <v>11093.45297059698</v>
      </c>
      <c r="O187" s="292">
        <f t="shared" si="6"/>
        <v>776560.86938306922</v>
      </c>
      <c r="P187" s="293">
        <v>4690116.5157051012</v>
      </c>
      <c r="Q187" s="294">
        <f t="shared" si="5"/>
        <v>-3913555.646322032</v>
      </c>
      <c r="R187" s="295">
        <v>133280.38066358719</v>
      </c>
      <c r="S187" s="296">
        <v>118999.34633357011</v>
      </c>
      <c r="T187" s="296">
        <v>104403.11184891748</v>
      </c>
      <c r="U187" s="296">
        <v>89454.28369886041</v>
      </c>
      <c r="V187" s="297">
        <v>74329.443697242765</v>
      </c>
    </row>
    <row r="188" spans="1:22" ht="15.75" x14ac:dyDescent="0.25">
      <c r="A188" s="65">
        <v>584</v>
      </c>
      <c r="B188" s="64" t="s">
        <v>198</v>
      </c>
      <c r="C188" s="66">
        <v>2706</v>
      </c>
      <c r="D188" s="66">
        <v>6220881.3599999994</v>
      </c>
      <c r="E188" s="66">
        <v>791883.93008566799</v>
      </c>
      <c r="F188" s="66">
        <v>7012765.2900856677</v>
      </c>
      <c r="G188" s="67">
        <v>1304.6400000000001</v>
      </c>
      <c r="H188" s="68">
        <v>3530355.8400000003</v>
      </c>
      <c r="I188" s="68">
        <v>3482409.4500856674</v>
      </c>
      <c r="J188" s="290">
        <v>407606.09454969317</v>
      </c>
      <c r="K188" s="291">
        <v>-101578.70999999999</v>
      </c>
      <c r="L188" s="291">
        <v>3788436.8346353606</v>
      </c>
      <c r="M188" s="291">
        <v>1700801.8056329552</v>
      </c>
      <c r="N188" s="291">
        <v>32243.698967170167</v>
      </c>
      <c r="O188" s="292">
        <f t="shared" si="6"/>
        <v>5521482.3392354855</v>
      </c>
      <c r="P188" s="293">
        <v>11662975.58597639</v>
      </c>
      <c r="Q188" s="294">
        <f t="shared" si="5"/>
        <v>-6141493.2467409046</v>
      </c>
      <c r="R188" s="295">
        <v>-400787.21454349521</v>
      </c>
      <c r="S188" s="296">
        <v>-361115.78478734719</v>
      </c>
      <c r="T188" s="296">
        <v>-322360.50070084888</v>
      </c>
      <c r="U188" s="296">
        <v>-284630.0484710469</v>
      </c>
      <c r="V188" s="297">
        <v>-247411.18385705914</v>
      </c>
    </row>
    <row r="189" spans="1:22" ht="15.75" x14ac:dyDescent="0.25">
      <c r="A189" s="65">
        <v>588</v>
      </c>
      <c r="B189" s="64" t="s">
        <v>199</v>
      </c>
      <c r="C189" s="66">
        <v>1654</v>
      </c>
      <c r="D189" s="66">
        <v>1680450.08</v>
      </c>
      <c r="E189" s="66">
        <v>470646.32468472637</v>
      </c>
      <c r="F189" s="66">
        <v>2151096.4046847266</v>
      </c>
      <c r="G189" s="67">
        <v>1304.6400000000001</v>
      </c>
      <c r="H189" s="68">
        <v>2157874.56</v>
      </c>
      <c r="I189" s="68">
        <v>-6778.1553152734414</v>
      </c>
      <c r="J189" s="290">
        <v>220695.947267713</v>
      </c>
      <c r="K189" s="291">
        <v>-94492.134999999995</v>
      </c>
      <c r="L189" s="291">
        <v>119425.65695243956</v>
      </c>
      <c r="M189" s="291">
        <v>277286.31532300933</v>
      </c>
      <c r="N189" s="291">
        <v>19708.454579342004</v>
      </c>
      <c r="O189" s="292">
        <f t="shared" si="6"/>
        <v>416420.42685479089</v>
      </c>
      <c r="P189" s="293">
        <v>5358356.8704185365</v>
      </c>
      <c r="Q189" s="294">
        <f t="shared" si="5"/>
        <v>-4941936.4435637454</v>
      </c>
      <c r="R189" s="295">
        <v>-238098.87565480359</v>
      </c>
      <c r="S189" s="296">
        <v>-213850.33728944187</v>
      </c>
      <c r="T189" s="296">
        <v>-190161.77857581724</v>
      </c>
      <c r="U189" s="296">
        <v>-167099.63223875428</v>
      </c>
      <c r="V189" s="297">
        <v>-144350.18579694504</v>
      </c>
    </row>
    <row r="190" spans="1:22" ht="15.75" x14ac:dyDescent="0.25">
      <c r="A190" s="65">
        <v>592</v>
      </c>
      <c r="B190" s="64" t="s">
        <v>200</v>
      </c>
      <c r="C190" s="66">
        <v>3772</v>
      </c>
      <c r="D190" s="66">
        <v>6451468.1299999999</v>
      </c>
      <c r="E190" s="66">
        <v>732676.35127807898</v>
      </c>
      <c r="F190" s="66">
        <v>7184144.4812780786</v>
      </c>
      <c r="G190" s="67">
        <v>1304.6400000000001</v>
      </c>
      <c r="H190" s="68">
        <v>4921102.08</v>
      </c>
      <c r="I190" s="68">
        <v>2263042.4012780786</v>
      </c>
      <c r="J190" s="290">
        <v>183483.76807962544</v>
      </c>
      <c r="K190" s="291">
        <v>-224968.08499999999</v>
      </c>
      <c r="L190" s="291">
        <v>2221558.084357704</v>
      </c>
      <c r="M190" s="291">
        <v>1291394.2675720511</v>
      </c>
      <c r="N190" s="291">
        <v>44945.762196661446</v>
      </c>
      <c r="O190" s="292">
        <f t="shared" si="6"/>
        <v>3557898.1141264164</v>
      </c>
      <c r="P190" s="293">
        <v>8858350.9829203635</v>
      </c>
      <c r="Q190" s="294">
        <f t="shared" si="5"/>
        <v>-5300452.8687939476</v>
      </c>
      <c r="R190" s="295">
        <v>404739.96026244573</v>
      </c>
      <c r="S190" s="296">
        <v>346879.5290134399</v>
      </c>
      <c r="T190" s="296">
        <v>287742.04622492247</v>
      </c>
      <c r="U190" s="296">
        <v>227176.00993919178</v>
      </c>
      <c r="V190" s="297">
        <v>165896.85152232629</v>
      </c>
    </row>
    <row r="191" spans="1:22" ht="15.75" x14ac:dyDescent="0.25">
      <c r="A191" s="65">
        <v>593</v>
      </c>
      <c r="B191" s="64" t="s">
        <v>201</v>
      </c>
      <c r="C191" s="66">
        <v>17375</v>
      </c>
      <c r="D191" s="66">
        <v>18963882.289999999</v>
      </c>
      <c r="E191" s="66">
        <v>3292040.0674839388</v>
      </c>
      <c r="F191" s="66">
        <v>22255922.357483938</v>
      </c>
      <c r="G191" s="67">
        <v>1304.6400000000001</v>
      </c>
      <c r="H191" s="68">
        <v>22668120</v>
      </c>
      <c r="I191" s="68">
        <v>-412197.64251606166</v>
      </c>
      <c r="J191" s="290">
        <v>562195.93492076173</v>
      </c>
      <c r="K191" s="291">
        <v>-1425941.8580499999</v>
      </c>
      <c r="L191" s="291">
        <v>-1275943.5656452999</v>
      </c>
      <c r="M191" s="291">
        <v>5264424.0314061828</v>
      </c>
      <c r="N191" s="291">
        <v>207034.09813546995</v>
      </c>
      <c r="O191" s="292">
        <f t="shared" si="6"/>
        <v>4195514.5638963524</v>
      </c>
      <c r="P191" s="293">
        <v>46254254.563800879</v>
      </c>
      <c r="Q191" s="294">
        <f t="shared" si="5"/>
        <v>-42058739.999904528</v>
      </c>
      <c r="R191" s="295">
        <v>-1306405.8758758213</v>
      </c>
      <c r="S191" s="296">
        <v>-1051678.9386943465</v>
      </c>
      <c r="T191" s="296">
        <v>-802834.49634293886</v>
      </c>
      <c r="U191" s="296">
        <v>-560570.41375136154</v>
      </c>
      <c r="V191" s="297">
        <v>-321591.19251409679</v>
      </c>
    </row>
    <row r="192" spans="1:22" ht="15.75" x14ac:dyDescent="0.25">
      <c r="A192" s="65">
        <v>595</v>
      </c>
      <c r="B192" s="64" t="s">
        <v>202</v>
      </c>
      <c r="C192" s="66">
        <v>4321</v>
      </c>
      <c r="D192" s="66">
        <v>5567220.3300000001</v>
      </c>
      <c r="E192" s="66">
        <v>1313548.6219561915</v>
      </c>
      <c r="F192" s="66">
        <v>6880768.951956192</v>
      </c>
      <c r="G192" s="67">
        <v>1304.6400000000001</v>
      </c>
      <c r="H192" s="68">
        <v>5637349.4400000004</v>
      </c>
      <c r="I192" s="68">
        <v>1243419.5119561916</v>
      </c>
      <c r="J192" s="290">
        <v>623622.13603241125</v>
      </c>
      <c r="K192" s="291">
        <v>-278548.78499999997</v>
      </c>
      <c r="L192" s="291">
        <v>1588492.8629886031</v>
      </c>
      <c r="M192" s="291">
        <v>1949187.2111266449</v>
      </c>
      <c r="N192" s="291">
        <v>51487.443916164928</v>
      </c>
      <c r="O192" s="292">
        <f t="shared" si="6"/>
        <v>3589167.5180314127</v>
      </c>
      <c r="P192" s="293">
        <v>19756887.234269865</v>
      </c>
      <c r="Q192" s="294">
        <f t="shared" si="5"/>
        <v>-16167719.716238452</v>
      </c>
      <c r="R192" s="295">
        <v>87729.402139128491</v>
      </c>
      <c r="S192" s="296">
        <v>21447.609077899899</v>
      </c>
      <c r="T192" s="296">
        <v>13650.096160132849</v>
      </c>
      <c r="U192" s="296">
        <v>9083.907721468433</v>
      </c>
      <c r="V192" s="297">
        <v>3700.8049857113492</v>
      </c>
    </row>
    <row r="193" spans="1:22" ht="15.75" x14ac:dyDescent="0.25">
      <c r="A193" s="65">
        <v>598</v>
      </c>
      <c r="B193" s="64" t="s">
        <v>203</v>
      </c>
      <c r="C193" s="66">
        <v>19066</v>
      </c>
      <c r="D193" s="66">
        <v>26900853.609999999</v>
      </c>
      <c r="E193" s="66">
        <v>7893000.7953218389</v>
      </c>
      <c r="F193" s="66">
        <v>34793854.405321836</v>
      </c>
      <c r="G193" s="67">
        <v>1304.6400000000001</v>
      </c>
      <c r="H193" s="68">
        <v>24874266.240000002</v>
      </c>
      <c r="I193" s="68">
        <v>9919588.1653218344</v>
      </c>
      <c r="J193" s="290">
        <v>625041.94285181223</v>
      </c>
      <c r="K193" s="291">
        <v>-1464780.0365000002</v>
      </c>
      <c r="L193" s="291">
        <v>9079850.0716736466</v>
      </c>
      <c r="M193" s="291">
        <v>1680347.6988486948</v>
      </c>
      <c r="N193" s="291">
        <v>227183.43108206446</v>
      </c>
      <c r="O193" s="292">
        <f t="shared" si="6"/>
        <v>10987381.201604405</v>
      </c>
      <c r="P193" s="293">
        <v>38137257.254551813</v>
      </c>
      <c r="Q193" s="294">
        <f t="shared" si="5"/>
        <v>-27149876.052947409</v>
      </c>
      <c r="R193" s="295">
        <v>-1489738.2939557391</v>
      </c>
      <c r="S193" s="296">
        <v>-1210220.3783124585</v>
      </c>
      <c r="T193" s="296">
        <v>-937157.46390256286</v>
      </c>
      <c r="U193" s="296">
        <v>-671315.3344814973</v>
      </c>
      <c r="V193" s="297">
        <v>-409077.76141043607</v>
      </c>
    </row>
    <row r="194" spans="1:22" ht="15.75" x14ac:dyDescent="0.25">
      <c r="A194" s="65">
        <v>599</v>
      </c>
      <c r="B194" s="64" t="s">
        <v>353</v>
      </c>
      <c r="C194" s="66">
        <v>11174</v>
      </c>
      <c r="D194" s="66">
        <v>23255056.289999999</v>
      </c>
      <c r="E194" s="66">
        <v>4409516.7356895292</v>
      </c>
      <c r="F194" s="66">
        <v>27664573.025689527</v>
      </c>
      <c r="G194" s="67">
        <v>1304.6400000000001</v>
      </c>
      <c r="H194" s="68">
        <v>14578047.360000001</v>
      </c>
      <c r="I194" s="68">
        <v>13086525.665689526</v>
      </c>
      <c r="J194" s="290">
        <v>263642.89334869978</v>
      </c>
      <c r="K194" s="291">
        <v>-406280.19499999995</v>
      </c>
      <c r="L194" s="291">
        <v>12943888.364038225</v>
      </c>
      <c r="M194" s="291">
        <v>4450435.8352385489</v>
      </c>
      <c r="N194" s="291">
        <v>133145.26691025848</v>
      </c>
      <c r="O194" s="292">
        <f t="shared" si="6"/>
        <v>17527469.466187034</v>
      </c>
      <c r="P194" s="293">
        <v>26360091.622693948</v>
      </c>
      <c r="Q194" s="294">
        <f t="shared" si="5"/>
        <v>-8832622.1565069146</v>
      </c>
      <c r="R194" s="295">
        <v>-2285252.8109904737</v>
      </c>
      <c r="S194" s="296">
        <v>-2121435.9018643843</v>
      </c>
      <c r="T194" s="296">
        <v>-1961402.0717156285</v>
      </c>
      <c r="U194" s="296">
        <v>-1805600.1230032095</v>
      </c>
      <c r="V194" s="297">
        <v>-1651910.6946230542</v>
      </c>
    </row>
    <row r="195" spans="1:22" ht="15.75" x14ac:dyDescent="0.25">
      <c r="A195" s="65">
        <v>601</v>
      </c>
      <c r="B195" s="64" t="s">
        <v>205</v>
      </c>
      <c r="C195" s="66">
        <v>3931</v>
      </c>
      <c r="D195" s="66">
        <v>5241644.7699999996</v>
      </c>
      <c r="E195" s="66">
        <v>1188280.5405257316</v>
      </c>
      <c r="F195" s="66">
        <v>6429925.3105257312</v>
      </c>
      <c r="G195" s="67">
        <v>1304.6400000000001</v>
      </c>
      <c r="H195" s="68">
        <v>5128539.8400000008</v>
      </c>
      <c r="I195" s="68">
        <v>1301385.4705257304</v>
      </c>
      <c r="J195" s="290">
        <v>612328.1520309865</v>
      </c>
      <c r="K195" s="291">
        <v>-227724.48500000002</v>
      </c>
      <c r="L195" s="291">
        <v>1685989.1375567168</v>
      </c>
      <c r="M195" s="291">
        <v>1606389.4194509916</v>
      </c>
      <c r="N195" s="291">
        <v>46840.347612692509</v>
      </c>
      <c r="O195" s="292">
        <f t="shared" si="6"/>
        <v>3339218.9046204011</v>
      </c>
      <c r="P195" s="293">
        <v>16013468.756880181</v>
      </c>
      <c r="Q195" s="294">
        <f t="shared" si="5"/>
        <v>-12674249.852259779</v>
      </c>
      <c r="R195" s="295">
        <v>769734.45538456447</v>
      </c>
      <c r="S195" s="296">
        <v>709435.05049595318</v>
      </c>
      <c r="T195" s="296">
        <v>647804.76289211912</v>
      </c>
      <c r="U195" s="296">
        <v>584685.70439816173</v>
      </c>
      <c r="V195" s="297">
        <v>520823.46374686318</v>
      </c>
    </row>
    <row r="196" spans="1:22" ht="15.75" x14ac:dyDescent="0.25">
      <c r="A196" s="65">
        <v>604</v>
      </c>
      <c r="B196" s="64" t="s">
        <v>206</v>
      </c>
      <c r="C196" s="66">
        <v>19803</v>
      </c>
      <c r="D196" s="66">
        <v>35326420.409999996</v>
      </c>
      <c r="E196" s="66">
        <v>2538419.1837351066</v>
      </c>
      <c r="F196" s="66">
        <v>37864839.593735106</v>
      </c>
      <c r="G196" s="67">
        <v>1304.6400000000001</v>
      </c>
      <c r="H196" s="68">
        <v>25835785.920000002</v>
      </c>
      <c r="I196" s="68">
        <v>12029053.673735105</v>
      </c>
      <c r="J196" s="290">
        <v>819357.39669774403</v>
      </c>
      <c r="K196" s="291">
        <v>-1287478.085</v>
      </c>
      <c r="L196" s="291">
        <v>11560932.985432848</v>
      </c>
      <c r="M196" s="291">
        <v>-199115.89337610803</v>
      </c>
      <c r="N196" s="291">
        <v>235965.25153247258</v>
      </c>
      <c r="O196" s="292">
        <f t="shared" si="6"/>
        <v>11597782.343589213</v>
      </c>
      <c r="P196" s="293">
        <v>15053699.692705134</v>
      </c>
      <c r="Q196" s="294">
        <f t="shared" si="5"/>
        <v>-3455917.3491159212</v>
      </c>
      <c r="R196" s="295">
        <v>2326307.6639125608</v>
      </c>
      <c r="S196" s="296">
        <v>2022540.3998552798</v>
      </c>
      <c r="T196" s="296">
        <v>1712068.6152155634</v>
      </c>
      <c r="U196" s="296">
        <v>1394096.9247154775</v>
      </c>
      <c r="V196" s="297">
        <v>1072381.3430269337</v>
      </c>
    </row>
    <row r="197" spans="1:22" ht="15.75" x14ac:dyDescent="0.25">
      <c r="A197" s="65">
        <v>607</v>
      </c>
      <c r="B197" s="64" t="s">
        <v>207</v>
      </c>
      <c r="C197" s="66">
        <v>4201</v>
      </c>
      <c r="D197" s="66">
        <v>5062048.41</v>
      </c>
      <c r="E197" s="66">
        <v>1085647.8363625405</v>
      </c>
      <c r="F197" s="66">
        <v>6147696.2463625409</v>
      </c>
      <c r="G197" s="67">
        <v>1304.6400000000001</v>
      </c>
      <c r="H197" s="68">
        <v>5480792.6400000006</v>
      </c>
      <c r="I197" s="68">
        <v>666903.60636254027</v>
      </c>
      <c r="J197" s="290">
        <v>263120.29734675377</v>
      </c>
      <c r="K197" s="291">
        <v>-264801.47250000003</v>
      </c>
      <c r="L197" s="291">
        <v>665222.43120929401</v>
      </c>
      <c r="M197" s="291">
        <v>2218963.7079021223</v>
      </c>
      <c r="N197" s="291">
        <v>50057.568130481108</v>
      </c>
      <c r="O197" s="292">
        <f t="shared" si="6"/>
        <v>2934243.7072418975</v>
      </c>
      <c r="P197" s="293">
        <v>14321145.454780858</v>
      </c>
      <c r="Q197" s="294">
        <f t="shared" si="5"/>
        <v>-11386901.747538961</v>
      </c>
      <c r="R197" s="295">
        <v>347163.63301868807</v>
      </c>
      <c r="S197" s="296">
        <v>282722.57477980322</v>
      </c>
      <c r="T197" s="296">
        <v>216859.22239524286</v>
      </c>
      <c r="U197" s="296">
        <v>149404.84317033444</v>
      </c>
      <c r="V197" s="297">
        <v>81156.236460564614</v>
      </c>
    </row>
    <row r="198" spans="1:22" ht="15.75" x14ac:dyDescent="0.25">
      <c r="A198" s="65">
        <v>608</v>
      </c>
      <c r="B198" s="64" t="s">
        <v>208</v>
      </c>
      <c r="C198" s="66">
        <v>2063</v>
      </c>
      <c r="D198" s="66">
        <v>2857788.98</v>
      </c>
      <c r="E198" s="66">
        <v>428866.01329612732</v>
      </c>
      <c r="F198" s="66">
        <v>3286654.9932961273</v>
      </c>
      <c r="G198" s="67">
        <v>1304.6400000000001</v>
      </c>
      <c r="H198" s="68">
        <v>2691472.3200000003</v>
      </c>
      <c r="I198" s="68">
        <v>595182.673296127</v>
      </c>
      <c r="J198" s="290">
        <v>55675.091526923803</v>
      </c>
      <c r="K198" s="291">
        <v>-104194.86500000002</v>
      </c>
      <c r="L198" s="291">
        <v>546662.89982305083</v>
      </c>
      <c r="M198" s="291">
        <v>841862.01334082126</v>
      </c>
      <c r="N198" s="291">
        <v>24581.947882214361</v>
      </c>
      <c r="O198" s="292">
        <f t="shared" si="6"/>
        <v>1413106.8610460863</v>
      </c>
      <c r="P198" s="293">
        <v>6167153.867796082</v>
      </c>
      <c r="Q198" s="294">
        <f t="shared" si="5"/>
        <v>-4754047.006749996</v>
      </c>
      <c r="R198" s="295">
        <v>113798.98466249046</v>
      </c>
      <c r="S198" s="296">
        <v>82153.685175030478</v>
      </c>
      <c r="T198" s="296">
        <v>49809.934646740054</v>
      </c>
      <c r="U198" s="296">
        <v>16684.872913584608</v>
      </c>
      <c r="V198" s="297">
        <v>1766.8967103731807</v>
      </c>
    </row>
    <row r="199" spans="1:22" ht="15.75" x14ac:dyDescent="0.25">
      <c r="A199" s="69">
        <v>609</v>
      </c>
      <c r="B199" s="64" t="s">
        <v>209</v>
      </c>
      <c r="C199" s="66">
        <v>83684</v>
      </c>
      <c r="D199" s="66">
        <v>107188339.28</v>
      </c>
      <c r="E199" s="66">
        <v>14472999.95405861</v>
      </c>
      <c r="F199" s="66">
        <v>121661339.23405862</v>
      </c>
      <c r="G199" s="67">
        <v>1304.6400000000001</v>
      </c>
      <c r="H199" s="68">
        <v>109177493.76000001</v>
      </c>
      <c r="I199" s="68">
        <v>12483845.474058613</v>
      </c>
      <c r="J199" s="290">
        <v>2508967.7791472077</v>
      </c>
      <c r="K199" s="291">
        <v>-7079698.5349000003</v>
      </c>
      <c r="L199" s="291">
        <v>7913114.7183058206</v>
      </c>
      <c r="M199" s="291">
        <v>19775927.554105911</v>
      </c>
      <c r="N199" s="291">
        <v>997147.71040970739</v>
      </c>
      <c r="O199" s="292">
        <f t="shared" si="6"/>
        <v>28686189.982821442</v>
      </c>
      <c r="P199" s="293">
        <v>145742423.33060899</v>
      </c>
      <c r="Q199" s="294">
        <f t="shared" si="5"/>
        <v>-117056233.34778756</v>
      </c>
      <c r="R199" s="295">
        <v>-1578497.5974366355</v>
      </c>
      <c r="S199" s="296">
        <v>-351644.70471176942</v>
      </c>
      <c r="T199" s="296">
        <v>264358.86300961755</v>
      </c>
      <c r="U199" s="296">
        <v>175926.34430996628</v>
      </c>
      <c r="V199" s="297">
        <v>71672.798987333619</v>
      </c>
    </row>
    <row r="200" spans="1:22" ht="15.75" x14ac:dyDescent="0.25">
      <c r="A200" s="65">
        <v>611</v>
      </c>
      <c r="B200" s="64" t="s">
        <v>210</v>
      </c>
      <c r="C200" s="66">
        <v>5070</v>
      </c>
      <c r="D200" s="66">
        <v>9099887.9499999993</v>
      </c>
      <c r="E200" s="66">
        <v>739389.72442842065</v>
      </c>
      <c r="F200" s="66">
        <v>9839277.6744284201</v>
      </c>
      <c r="G200" s="67">
        <v>1304.6400000000001</v>
      </c>
      <c r="H200" s="68">
        <v>6614524.8000000007</v>
      </c>
      <c r="I200" s="68">
        <v>3224752.8744284194</v>
      </c>
      <c r="J200" s="290">
        <v>103492.66886888948</v>
      </c>
      <c r="K200" s="291">
        <v>-246547.45499999996</v>
      </c>
      <c r="L200" s="291">
        <v>3081698.0882973089</v>
      </c>
      <c r="M200" s="291">
        <v>944667.80787476921</v>
      </c>
      <c r="N200" s="291">
        <v>60412.251945141448</v>
      </c>
      <c r="O200" s="292">
        <f t="shared" si="6"/>
        <v>4086778.1481172196</v>
      </c>
      <c r="P200" s="293">
        <v>5281318.213587448</v>
      </c>
      <c r="Q200" s="294">
        <f t="shared" si="5"/>
        <v>-1194540.0654702284</v>
      </c>
      <c r="R200" s="295">
        <v>37990.649593068498</v>
      </c>
      <c r="S200" s="296">
        <v>19453.746839658575</v>
      </c>
      <c r="T200" s="296">
        <v>16016.197068241969</v>
      </c>
      <c r="U200" s="296">
        <v>10658.507787050441</v>
      </c>
      <c r="V200" s="297">
        <v>4342.3006890896877</v>
      </c>
    </row>
    <row r="201" spans="1:22" ht="15.75" x14ac:dyDescent="0.25">
      <c r="A201" s="65">
        <v>614</v>
      </c>
      <c r="B201" s="64" t="s">
        <v>211</v>
      </c>
      <c r="C201" s="66">
        <v>3117</v>
      </c>
      <c r="D201" s="66">
        <v>2524806.7599999998</v>
      </c>
      <c r="E201" s="66">
        <v>2598413.850584019</v>
      </c>
      <c r="F201" s="66">
        <v>5123220.6105840188</v>
      </c>
      <c r="G201" s="67">
        <v>1304.6400000000001</v>
      </c>
      <c r="H201" s="68">
        <v>4066562.8800000004</v>
      </c>
      <c r="I201" s="68">
        <v>1056657.7305840184</v>
      </c>
      <c r="J201" s="290">
        <v>1068442.2629498169</v>
      </c>
      <c r="K201" s="291">
        <v>-127513.20000000001</v>
      </c>
      <c r="L201" s="291">
        <v>1997586.7935338353</v>
      </c>
      <c r="M201" s="291">
        <v>1445675.4808752434</v>
      </c>
      <c r="N201" s="291">
        <v>37141.023533137253</v>
      </c>
      <c r="O201" s="292">
        <f t="shared" si="6"/>
        <v>3480403.297942216</v>
      </c>
      <c r="P201" s="293">
        <v>15883874.234715391</v>
      </c>
      <c r="Q201" s="294">
        <f t="shared" ref="Q201:Q264" si="7">O201-P201</f>
        <v>-12403470.936773175</v>
      </c>
      <c r="R201" s="295">
        <v>-318676.4685570306</v>
      </c>
      <c r="S201" s="296">
        <v>-272979.55556741002</v>
      </c>
      <c r="T201" s="296">
        <v>-228337.93675823949</v>
      </c>
      <c r="U201" s="296">
        <v>-184876.80608555194</v>
      </c>
      <c r="V201" s="297">
        <v>-142004.96536057041</v>
      </c>
    </row>
    <row r="202" spans="1:22" ht="15.75" x14ac:dyDescent="0.25">
      <c r="A202" s="65">
        <v>615</v>
      </c>
      <c r="B202" s="64" t="s">
        <v>212</v>
      </c>
      <c r="C202" s="66">
        <v>7779</v>
      </c>
      <c r="D202" s="66">
        <v>11031595.65</v>
      </c>
      <c r="E202" s="66">
        <v>5120034.4516378399</v>
      </c>
      <c r="F202" s="66">
        <v>16151630.10163784</v>
      </c>
      <c r="G202" s="67">
        <v>1304.6400000000001</v>
      </c>
      <c r="H202" s="68">
        <v>10148794.560000001</v>
      </c>
      <c r="I202" s="68">
        <v>6002835.5416378397</v>
      </c>
      <c r="J202" s="290">
        <v>2296610.1040981687</v>
      </c>
      <c r="K202" s="291">
        <v>-489268.01419999992</v>
      </c>
      <c r="L202" s="291">
        <v>7810177.6315360088</v>
      </c>
      <c r="M202" s="291">
        <v>3346819.1253290041</v>
      </c>
      <c r="N202" s="291">
        <v>92691.697806953714</v>
      </c>
      <c r="O202" s="292">
        <f t="shared" si="6"/>
        <v>11249688.454671968</v>
      </c>
      <c r="P202" s="293">
        <v>35000979.901595816</v>
      </c>
      <c r="Q202" s="294">
        <f t="shared" si="7"/>
        <v>-23751291.446923848</v>
      </c>
      <c r="R202" s="295">
        <v>519200.06404641783</v>
      </c>
      <c r="S202" s="296">
        <v>399874.42918798298</v>
      </c>
      <c r="T202" s="296">
        <v>277915.12944994553</v>
      </c>
      <c r="U202" s="296">
        <v>153009.722168212</v>
      </c>
      <c r="V202" s="297">
        <v>26633.642283589375</v>
      </c>
    </row>
    <row r="203" spans="1:22" ht="15.75" x14ac:dyDescent="0.25">
      <c r="A203" s="65">
        <v>616</v>
      </c>
      <c r="B203" s="64" t="s">
        <v>213</v>
      </c>
      <c r="C203" s="66">
        <v>1833</v>
      </c>
      <c r="D203" s="66">
        <v>2675759.9500000002</v>
      </c>
      <c r="E203" s="66">
        <v>345853.15910651244</v>
      </c>
      <c r="F203" s="66">
        <v>3021613.1091065127</v>
      </c>
      <c r="G203" s="67">
        <v>1304.6400000000001</v>
      </c>
      <c r="H203" s="68">
        <v>2391405.12</v>
      </c>
      <c r="I203" s="68">
        <v>630207.98910651263</v>
      </c>
      <c r="J203" s="290">
        <v>40670.805473684719</v>
      </c>
      <c r="K203" s="291">
        <v>-105834</v>
      </c>
      <c r="L203" s="291">
        <v>565044.79458019731</v>
      </c>
      <c r="M203" s="291">
        <v>671970.19105434534</v>
      </c>
      <c r="N203" s="291">
        <v>21841.352626320368</v>
      </c>
      <c r="O203" s="292">
        <f t="shared" ref="O203:O266" si="8">L203+M203+N203</f>
        <v>1258856.338260863</v>
      </c>
      <c r="P203" s="293">
        <v>3343854.242159836</v>
      </c>
      <c r="Q203" s="294">
        <f t="shared" si="7"/>
        <v>-2084997.903898973</v>
      </c>
      <c r="R203" s="295">
        <v>-53997.762741168663</v>
      </c>
      <c r="S203" s="296">
        <v>-27124.987152469756</v>
      </c>
      <c r="T203" s="296">
        <v>-872.79360828960409</v>
      </c>
      <c r="U203" s="296">
        <v>3853.4605076259286</v>
      </c>
      <c r="V203" s="297">
        <v>1569.9087106708871</v>
      </c>
    </row>
    <row r="204" spans="1:22" ht="15.75" x14ac:dyDescent="0.25">
      <c r="A204" s="65">
        <v>619</v>
      </c>
      <c r="B204" s="64" t="s">
        <v>214</v>
      </c>
      <c r="C204" s="66">
        <v>2785</v>
      </c>
      <c r="D204" s="66">
        <v>3320676.2199999997</v>
      </c>
      <c r="E204" s="66">
        <v>580399.38267009438</v>
      </c>
      <c r="F204" s="66">
        <v>3901075.602670094</v>
      </c>
      <c r="G204" s="67">
        <v>1304.6400000000001</v>
      </c>
      <c r="H204" s="68">
        <v>3633422.4000000004</v>
      </c>
      <c r="I204" s="68">
        <v>267653.20267009363</v>
      </c>
      <c r="J204" s="290">
        <v>158961.28622529117</v>
      </c>
      <c r="K204" s="291">
        <v>-185647.92</v>
      </c>
      <c r="L204" s="291">
        <v>240966.56889538481</v>
      </c>
      <c r="M204" s="291">
        <v>1510156.469280987</v>
      </c>
      <c r="N204" s="291">
        <v>33185.033859412019</v>
      </c>
      <c r="O204" s="292">
        <f t="shared" si="8"/>
        <v>1784308.0720357839</v>
      </c>
      <c r="P204" s="293">
        <v>9823475.365813233</v>
      </c>
      <c r="Q204" s="294">
        <f t="shared" si="7"/>
        <v>-8039167.2937774491</v>
      </c>
      <c r="R204" s="295">
        <v>516770.27323203173</v>
      </c>
      <c r="S204" s="296">
        <v>474049.8858968034</v>
      </c>
      <c r="T204" s="296">
        <v>430386.60658449656</v>
      </c>
      <c r="U204" s="296">
        <v>385668.57608190912</v>
      </c>
      <c r="V204" s="297">
        <v>340424.02247878868</v>
      </c>
    </row>
    <row r="205" spans="1:22" ht="15.75" x14ac:dyDescent="0.25">
      <c r="A205" s="65">
        <v>620</v>
      </c>
      <c r="B205" s="64" t="s">
        <v>215</v>
      </c>
      <c r="C205" s="66">
        <v>2491</v>
      </c>
      <c r="D205" s="66">
        <v>2187027.65</v>
      </c>
      <c r="E205" s="66">
        <v>2119761.2778598936</v>
      </c>
      <c r="F205" s="66">
        <v>4306788.9278598931</v>
      </c>
      <c r="G205" s="67">
        <v>1304.6400000000001</v>
      </c>
      <c r="H205" s="68">
        <v>3249858.24</v>
      </c>
      <c r="I205" s="68">
        <v>1056930.6878598928</v>
      </c>
      <c r="J205" s="290">
        <v>860805.02574591548</v>
      </c>
      <c r="K205" s="291">
        <v>-133407.4</v>
      </c>
      <c r="L205" s="291">
        <v>1784328.3136058084</v>
      </c>
      <c r="M205" s="291">
        <v>727018.05708384211</v>
      </c>
      <c r="N205" s="291">
        <v>29681.838184486656</v>
      </c>
      <c r="O205" s="292">
        <f t="shared" si="8"/>
        <v>2541028.2088741371</v>
      </c>
      <c r="P205" s="293">
        <v>13598827.951815693</v>
      </c>
      <c r="Q205" s="294">
        <f t="shared" si="7"/>
        <v>-11057799.742941555</v>
      </c>
      <c r="R205" s="295">
        <v>527306.17092637927</v>
      </c>
      <c r="S205" s="296">
        <v>489095.5839058932</v>
      </c>
      <c r="T205" s="296">
        <v>450041.64179926622</v>
      </c>
      <c r="U205" s="296">
        <v>410044.2938703809</v>
      </c>
      <c r="V205" s="297">
        <v>369576.00553092925</v>
      </c>
    </row>
    <row r="206" spans="1:22" ht="15.75" x14ac:dyDescent="0.25">
      <c r="A206" s="65">
        <v>623</v>
      </c>
      <c r="B206" s="64" t="s">
        <v>216</v>
      </c>
      <c r="C206" s="66">
        <v>2137</v>
      </c>
      <c r="D206" s="66">
        <v>1512938.93</v>
      </c>
      <c r="E206" s="66">
        <v>1608080.9258423166</v>
      </c>
      <c r="F206" s="66">
        <v>3121019.8558423165</v>
      </c>
      <c r="G206" s="67">
        <v>1304.6400000000001</v>
      </c>
      <c r="H206" s="68">
        <v>2788015.68</v>
      </c>
      <c r="I206" s="68">
        <v>333004.17584231636</v>
      </c>
      <c r="J206" s="290">
        <v>714778.38138308038</v>
      </c>
      <c r="K206" s="291">
        <v>-95817.665000000008</v>
      </c>
      <c r="L206" s="291">
        <v>951964.8922253967</v>
      </c>
      <c r="M206" s="291">
        <v>-80248.664694403851</v>
      </c>
      <c r="N206" s="291">
        <v>25463.704616719384</v>
      </c>
      <c r="O206" s="292">
        <f t="shared" si="8"/>
        <v>897179.93214771221</v>
      </c>
      <c r="P206" s="293">
        <v>7276810.0642651962</v>
      </c>
      <c r="Q206" s="294">
        <f t="shared" si="7"/>
        <v>-6379630.1321174838</v>
      </c>
      <c r="R206" s="295">
        <v>71766.752767928032</v>
      </c>
      <c r="S206" s="296">
        <v>38986.333473356062</v>
      </c>
      <c r="T206" s="296">
        <v>6750.8112691978477</v>
      </c>
      <c r="U206" s="296">
        <v>4492.550520892858</v>
      </c>
      <c r="V206" s="297">
        <v>1830.2754581034837</v>
      </c>
    </row>
    <row r="207" spans="1:22" ht="15.75" x14ac:dyDescent="0.25">
      <c r="A207" s="65">
        <v>624</v>
      </c>
      <c r="B207" s="64" t="s">
        <v>217</v>
      </c>
      <c r="C207" s="66">
        <v>5125</v>
      </c>
      <c r="D207" s="66">
        <v>7586502.4600000009</v>
      </c>
      <c r="E207" s="66">
        <v>1201950.6382944596</v>
      </c>
      <c r="F207" s="66">
        <v>8788453.0982944611</v>
      </c>
      <c r="G207" s="67">
        <v>1304.6400000000001</v>
      </c>
      <c r="H207" s="68">
        <v>6686280.0000000009</v>
      </c>
      <c r="I207" s="68">
        <v>2102173.0982944602</v>
      </c>
      <c r="J207" s="290">
        <v>118508.39369766314</v>
      </c>
      <c r="K207" s="291">
        <v>-304280.02500000002</v>
      </c>
      <c r="L207" s="291">
        <v>1916401.4669921235</v>
      </c>
      <c r="M207" s="291">
        <v>820915.25903459359</v>
      </c>
      <c r="N207" s="291">
        <v>61067.611680246533</v>
      </c>
      <c r="O207" s="292">
        <f t="shared" si="8"/>
        <v>2798384.3377069635</v>
      </c>
      <c r="P207" s="293">
        <v>8948368.5041040704</v>
      </c>
      <c r="Q207" s="294">
        <f t="shared" si="7"/>
        <v>-6149984.1663971068</v>
      </c>
      <c r="R207" s="295">
        <v>1302198.4133014437</v>
      </c>
      <c r="S207" s="296">
        <v>1223583.6969305121</v>
      </c>
      <c r="T207" s="296">
        <v>1143233.8561852437</v>
      </c>
      <c r="U207" s="296">
        <v>1060943.0460144139</v>
      </c>
      <c r="V207" s="297">
        <v>977683.31990454241</v>
      </c>
    </row>
    <row r="208" spans="1:22" ht="15.75" x14ac:dyDescent="0.25">
      <c r="A208" s="65">
        <v>625</v>
      </c>
      <c r="B208" s="64" t="s">
        <v>218</v>
      </c>
      <c r="C208" s="66">
        <v>3051</v>
      </c>
      <c r="D208" s="66">
        <v>4827400.82</v>
      </c>
      <c r="E208" s="66">
        <v>788293.01594035968</v>
      </c>
      <c r="F208" s="66">
        <v>5615693.8359403601</v>
      </c>
      <c r="G208" s="67">
        <v>1304.6400000000001</v>
      </c>
      <c r="H208" s="68">
        <v>3980456.64</v>
      </c>
      <c r="I208" s="68">
        <v>1635237.19594036</v>
      </c>
      <c r="J208" s="290">
        <v>225096.67437756812</v>
      </c>
      <c r="K208" s="291">
        <v>-140225.24000000002</v>
      </c>
      <c r="L208" s="291">
        <v>1720108.630317928</v>
      </c>
      <c r="M208" s="291">
        <v>852740.98919004388</v>
      </c>
      <c r="N208" s="291">
        <v>36354.591851011151</v>
      </c>
      <c r="O208" s="292">
        <f t="shared" si="8"/>
        <v>2609204.2113589831</v>
      </c>
      <c r="P208" s="293">
        <v>9262540.8012009058</v>
      </c>
      <c r="Q208" s="294">
        <f t="shared" si="7"/>
        <v>-6653336.5898419227</v>
      </c>
      <c r="R208" s="295">
        <v>542441.99206323118</v>
      </c>
      <c r="S208" s="296">
        <v>495641.30920514092</v>
      </c>
      <c r="T208" s="296">
        <v>447807.67718293332</v>
      </c>
      <c r="U208" s="296">
        <v>398818.55292318674</v>
      </c>
      <c r="V208" s="297">
        <v>349252.61646246124</v>
      </c>
    </row>
    <row r="209" spans="1:22" ht="15.75" x14ac:dyDescent="0.25">
      <c r="A209" s="65">
        <v>626</v>
      </c>
      <c r="B209" s="64" t="s">
        <v>219</v>
      </c>
      <c r="C209" s="66">
        <v>5033</v>
      </c>
      <c r="D209" s="66">
        <v>6650704.6500000004</v>
      </c>
      <c r="E209" s="66">
        <v>1514590.1681463921</v>
      </c>
      <c r="F209" s="66">
        <v>8165294.8181463927</v>
      </c>
      <c r="G209" s="67">
        <v>1304.6400000000001</v>
      </c>
      <c r="H209" s="68">
        <v>6566253.1200000001</v>
      </c>
      <c r="I209" s="68">
        <v>1599041.6981463926</v>
      </c>
      <c r="J209" s="290">
        <v>710597.15807759948</v>
      </c>
      <c r="K209" s="291">
        <v>-331078.09000000003</v>
      </c>
      <c r="L209" s="291">
        <v>1978560.766223992</v>
      </c>
      <c r="M209" s="291">
        <v>-28382.488140617392</v>
      </c>
      <c r="N209" s="291">
        <v>59971.373577888931</v>
      </c>
      <c r="O209" s="292">
        <f t="shared" si="8"/>
        <v>2010149.6516612633</v>
      </c>
      <c r="P209" s="293">
        <v>17627605.379427809</v>
      </c>
      <c r="Q209" s="294">
        <f t="shared" si="7"/>
        <v>-15617455.727766545</v>
      </c>
      <c r="R209" s="295">
        <v>-232392.41520157669</v>
      </c>
      <c r="S209" s="296">
        <v>-158605.90154204497</v>
      </c>
      <c r="T209" s="296">
        <v>-86523.364658325023</v>
      </c>
      <c r="U209" s="296">
        <v>-16346.954431941786</v>
      </c>
      <c r="V209" s="297">
        <v>4310.6113152245362</v>
      </c>
    </row>
    <row r="210" spans="1:22" ht="15.75" x14ac:dyDescent="0.25">
      <c r="A210" s="65">
        <v>630</v>
      </c>
      <c r="B210" s="64" t="s">
        <v>220</v>
      </c>
      <c r="C210" s="66">
        <v>1593</v>
      </c>
      <c r="D210" s="66">
        <v>3169155.71</v>
      </c>
      <c r="E210" s="66">
        <v>751307.40545306378</v>
      </c>
      <c r="F210" s="66">
        <v>3920463.1154530635</v>
      </c>
      <c r="G210" s="67">
        <v>1304.6400000000001</v>
      </c>
      <c r="H210" s="68">
        <v>2078291.5200000003</v>
      </c>
      <c r="I210" s="68">
        <v>1842171.5954530633</v>
      </c>
      <c r="J210" s="290">
        <v>514638.18958542246</v>
      </c>
      <c r="K210" s="291">
        <v>-59371.79</v>
      </c>
      <c r="L210" s="291">
        <v>2297437.9950384856</v>
      </c>
      <c r="M210" s="291">
        <v>555120.79166403285</v>
      </c>
      <c r="N210" s="291">
        <v>18981.601054952727</v>
      </c>
      <c r="O210" s="292">
        <f t="shared" si="8"/>
        <v>2871540.3877574713</v>
      </c>
      <c r="P210" s="293">
        <v>5981017.6394161042</v>
      </c>
      <c r="Q210" s="294">
        <f t="shared" si="7"/>
        <v>-3109477.2516586329</v>
      </c>
      <c r="R210" s="295">
        <v>-445625.82495327824</v>
      </c>
      <c r="S210" s="296">
        <v>-422271.57971989183</v>
      </c>
      <c r="T210" s="296">
        <v>-399456.66192617716</v>
      </c>
      <c r="U210" s="296">
        <v>-377245.05423878826</v>
      </c>
      <c r="V210" s="297">
        <v>-355334.6139837688</v>
      </c>
    </row>
    <row r="211" spans="1:22" ht="15.75" x14ac:dyDescent="0.25">
      <c r="A211" s="65">
        <v>631</v>
      </c>
      <c r="B211" s="64" t="s">
        <v>221</v>
      </c>
      <c r="C211" s="66">
        <v>1994</v>
      </c>
      <c r="D211" s="66">
        <v>2670327.89</v>
      </c>
      <c r="E211" s="66">
        <v>319443.92582959821</v>
      </c>
      <c r="F211" s="66">
        <v>2989771.8158295983</v>
      </c>
      <c r="G211" s="67">
        <v>1304.6400000000001</v>
      </c>
      <c r="H211" s="68">
        <v>2601452.16</v>
      </c>
      <c r="I211" s="68">
        <v>388319.6558295982</v>
      </c>
      <c r="J211" s="290">
        <v>28941.702650172811</v>
      </c>
      <c r="K211" s="291">
        <v>-76964.195000000007</v>
      </c>
      <c r="L211" s="291">
        <v>340297.163479771</v>
      </c>
      <c r="M211" s="291">
        <v>535999.12646647519</v>
      </c>
      <c r="N211" s="291">
        <v>23759.769305446163</v>
      </c>
      <c r="O211" s="292">
        <f t="shared" si="8"/>
        <v>900056.05925169238</v>
      </c>
      <c r="P211" s="293">
        <v>3658584.244654343</v>
      </c>
      <c r="Q211" s="294">
        <f t="shared" si="7"/>
        <v>-2758528.1854026504</v>
      </c>
      <c r="R211" s="295">
        <v>614060.86519247526</v>
      </c>
      <c r="S211" s="296">
        <v>583473.98822786286</v>
      </c>
      <c r="T211" s="296">
        <v>552212.02092131367</v>
      </c>
      <c r="U211" s="296">
        <v>520194.87448606791</v>
      </c>
      <c r="V211" s="297">
        <v>487800.74885424663</v>
      </c>
    </row>
    <row r="212" spans="1:22" ht="15.75" x14ac:dyDescent="0.25">
      <c r="A212" s="65">
        <v>635</v>
      </c>
      <c r="B212" s="64" t="s">
        <v>222</v>
      </c>
      <c r="C212" s="66">
        <v>6415</v>
      </c>
      <c r="D212" s="66">
        <v>8671974.1400000006</v>
      </c>
      <c r="E212" s="66">
        <v>1164518.3700772026</v>
      </c>
      <c r="F212" s="66">
        <v>9836492.5100772027</v>
      </c>
      <c r="G212" s="67">
        <v>1304.6400000000001</v>
      </c>
      <c r="H212" s="68">
        <v>8369265.6000000006</v>
      </c>
      <c r="I212" s="68">
        <v>1467226.9100772021</v>
      </c>
      <c r="J212" s="290">
        <v>312022.26630096138</v>
      </c>
      <c r="K212" s="291">
        <v>-366896.87</v>
      </c>
      <c r="L212" s="291">
        <v>1412352.3063781634</v>
      </c>
      <c r="M212" s="291">
        <v>1923081.3719635501</v>
      </c>
      <c r="N212" s="291">
        <v>76438.77637634761</v>
      </c>
      <c r="O212" s="292">
        <f t="shared" si="8"/>
        <v>3411872.4547180613</v>
      </c>
      <c r="P212" s="293">
        <v>15143344.403515484</v>
      </c>
      <c r="Q212" s="294">
        <f t="shared" si="7"/>
        <v>-11731471.948797423</v>
      </c>
      <c r="R212" s="295">
        <v>-106243.53919095029</v>
      </c>
      <c r="S212" s="296">
        <v>-12196.15490207768</v>
      </c>
      <c r="T212" s="296">
        <v>20265.069860507345</v>
      </c>
      <c r="U212" s="296">
        <v>13486.060641800508</v>
      </c>
      <c r="V212" s="297">
        <v>5494.2522525661434</v>
      </c>
    </row>
    <row r="213" spans="1:22" ht="15.75" x14ac:dyDescent="0.25">
      <c r="A213" s="65">
        <v>636</v>
      </c>
      <c r="B213" s="64" t="s">
        <v>223</v>
      </c>
      <c r="C213" s="66">
        <v>8229</v>
      </c>
      <c r="D213" s="66">
        <v>12878161.189999998</v>
      </c>
      <c r="E213" s="66">
        <v>1789619.6998164956</v>
      </c>
      <c r="F213" s="66">
        <v>14667780.889816493</v>
      </c>
      <c r="G213" s="67">
        <v>1304.6400000000001</v>
      </c>
      <c r="H213" s="68">
        <v>10735882.560000001</v>
      </c>
      <c r="I213" s="68">
        <v>3931898.3298164923</v>
      </c>
      <c r="J213" s="290">
        <v>194272.43127421531</v>
      </c>
      <c r="K213" s="291">
        <v>-466354.42</v>
      </c>
      <c r="L213" s="291">
        <v>3659816.3410907076</v>
      </c>
      <c r="M213" s="291">
        <v>2767768.6266806251</v>
      </c>
      <c r="N213" s="291">
        <v>98053.732003268044</v>
      </c>
      <c r="O213" s="292">
        <f t="shared" si="8"/>
        <v>6525638.6997746006</v>
      </c>
      <c r="P213" s="293">
        <v>18593964.022692434</v>
      </c>
      <c r="Q213" s="294">
        <f t="shared" si="7"/>
        <v>-12068325.322917834</v>
      </c>
      <c r="R213" s="295">
        <v>-149647.34882601048</v>
      </c>
      <c r="S213" s="296">
        <v>-29005.739268234527</v>
      </c>
      <c r="T213" s="296">
        <v>25995.519856915809</v>
      </c>
      <c r="U213" s="296">
        <v>17299.578023597252</v>
      </c>
      <c r="V213" s="297">
        <v>7047.888041522493</v>
      </c>
    </row>
    <row r="214" spans="1:22" ht="15.75" x14ac:dyDescent="0.25">
      <c r="A214" s="65">
        <v>638</v>
      </c>
      <c r="B214" s="64" t="s">
        <v>224</v>
      </c>
      <c r="C214" s="66">
        <v>50619</v>
      </c>
      <c r="D214" s="66">
        <v>77017184.609999999</v>
      </c>
      <c r="E214" s="66">
        <v>16011097.569961723</v>
      </c>
      <c r="F214" s="66">
        <v>93028282.179961726</v>
      </c>
      <c r="G214" s="67">
        <v>1304.6400000000001</v>
      </c>
      <c r="H214" s="68">
        <v>66039572.160000004</v>
      </c>
      <c r="I214" s="68">
        <v>26988710.019961722</v>
      </c>
      <c r="J214" s="290">
        <v>1558747.9446156702</v>
      </c>
      <c r="K214" s="291">
        <v>-4014003.1812500004</v>
      </c>
      <c r="L214" s="291">
        <v>24533454.783327393</v>
      </c>
      <c r="M214" s="291">
        <v>-2309038.9722892544</v>
      </c>
      <c r="N214" s="291">
        <v>603157.35329607793</v>
      </c>
      <c r="O214" s="292">
        <f t="shared" si="8"/>
        <v>22827573.164334219</v>
      </c>
      <c r="P214" s="293">
        <v>44359107.789523348</v>
      </c>
      <c r="Q214" s="294">
        <f t="shared" si="7"/>
        <v>-21531534.625189129</v>
      </c>
      <c r="R214" s="295">
        <v>6230351.0312569141</v>
      </c>
      <c r="S214" s="296">
        <v>5453883.0648217527</v>
      </c>
      <c r="T214" s="296">
        <v>4660277.4865418049</v>
      </c>
      <c r="U214" s="296">
        <v>3847501.1899491753</v>
      </c>
      <c r="V214" s="297">
        <v>3025155.0287871091</v>
      </c>
    </row>
    <row r="215" spans="1:22" ht="15.75" x14ac:dyDescent="0.25">
      <c r="A215" s="65">
        <v>678</v>
      </c>
      <c r="B215" s="64" t="s">
        <v>225</v>
      </c>
      <c r="C215" s="66">
        <v>24353</v>
      </c>
      <c r="D215" s="66">
        <v>39980512.079999998</v>
      </c>
      <c r="E215" s="66">
        <v>4256611.2198516279</v>
      </c>
      <c r="F215" s="66">
        <v>44237123.299851626</v>
      </c>
      <c r="G215" s="67">
        <v>1304.6400000000001</v>
      </c>
      <c r="H215" s="68">
        <v>31771897.920000002</v>
      </c>
      <c r="I215" s="68">
        <v>12465225.379851624</v>
      </c>
      <c r="J215" s="290">
        <v>1258106.4948248344</v>
      </c>
      <c r="K215" s="291">
        <v>-1708768.37</v>
      </c>
      <c r="L215" s="291">
        <v>12014563.504676457</v>
      </c>
      <c r="M215" s="291">
        <v>5769763.9028898869</v>
      </c>
      <c r="N215" s="291">
        <v>290181.37507298414</v>
      </c>
      <c r="O215" s="292">
        <f t="shared" si="8"/>
        <v>18074508.782639332</v>
      </c>
      <c r="P215" s="293">
        <v>59568212.701473638</v>
      </c>
      <c r="Q215" s="294">
        <f t="shared" si="7"/>
        <v>-41493703.918834306</v>
      </c>
      <c r="R215" s="295">
        <v>800083.71615171281</v>
      </c>
      <c r="S215" s="296">
        <v>426521.92341389763</v>
      </c>
      <c r="T215" s="296">
        <v>76931.4491524451</v>
      </c>
      <c r="U215" s="296">
        <v>51196.575964110336</v>
      </c>
      <c r="V215" s="297">
        <v>20857.603290217194</v>
      </c>
    </row>
    <row r="216" spans="1:22" ht="15.75" x14ac:dyDescent="0.25">
      <c r="A216" s="65">
        <v>680</v>
      </c>
      <c r="B216" s="64" t="s">
        <v>226</v>
      </c>
      <c r="C216" s="66">
        <v>24407</v>
      </c>
      <c r="D216" s="66">
        <v>34234498.710000001</v>
      </c>
      <c r="E216" s="66">
        <v>5665656.6233329633</v>
      </c>
      <c r="F216" s="66">
        <v>39900155.333332963</v>
      </c>
      <c r="G216" s="67">
        <v>1304.6400000000001</v>
      </c>
      <c r="H216" s="68">
        <v>31842348.480000004</v>
      </c>
      <c r="I216" s="68">
        <v>8057806.8533329591</v>
      </c>
      <c r="J216" s="290">
        <v>786941.07211708592</v>
      </c>
      <c r="K216" s="291">
        <v>-2209633.6448500003</v>
      </c>
      <c r="L216" s="291">
        <v>6635114.2806000449</v>
      </c>
      <c r="M216" s="291">
        <v>1270170.5480787556</v>
      </c>
      <c r="N216" s="291">
        <v>290824.81917654187</v>
      </c>
      <c r="O216" s="292">
        <f t="shared" si="8"/>
        <v>8196109.6478553424</v>
      </c>
      <c r="P216" s="293">
        <v>29155786.903133895</v>
      </c>
      <c r="Q216" s="294">
        <f t="shared" si="7"/>
        <v>-20959677.255278554</v>
      </c>
      <c r="R216" s="295">
        <v>577349.12044288695</v>
      </c>
      <c r="S216" s="296">
        <v>202958.99703501695</v>
      </c>
      <c r="T216" s="296">
        <v>77102.0358667814</v>
      </c>
      <c r="U216" s="296">
        <v>51310.09853225643</v>
      </c>
      <c r="V216" s="297">
        <v>20903.852646669035</v>
      </c>
    </row>
    <row r="217" spans="1:22" ht="15.75" x14ac:dyDescent="0.25">
      <c r="A217" s="65">
        <v>681</v>
      </c>
      <c r="B217" s="64" t="s">
        <v>227</v>
      </c>
      <c r="C217" s="66">
        <v>3364</v>
      </c>
      <c r="D217" s="66">
        <v>3516809.32</v>
      </c>
      <c r="E217" s="66">
        <v>913495.69181393634</v>
      </c>
      <c r="F217" s="66">
        <v>4430305.0118139358</v>
      </c>
      <c r="G217" s="67">
        <v>1304.6400000000001</v>
      </c>
      <c r="H217" s="68">
        <v>4388808.96</v>
      </c>
      <c r="I217" s="68">
        <v>41496.051813935861</v>
      </c>
      <c r="J217" s="290">
        <v>272566.06956675783</v>
      </c>
      <c r="K217" s="291">
        <v>-221953.495</v>
      </c>
      <c r="L217" s="291">
        <v>92108.626380693691</v>
      </c>
      <c r="M217" s="291">
        <v>1079969.7531078756</v>
      </c>
      <c r="N217" s="291">
        <v>40084.184525336452</v>
      </c>
      <c r="O217" s="292">
        <f t="shared" si="8"/>
        <v>1212162.5640139056</v>
      </c>
      <c r="P217" s="293">
        <v>9946544.9929679465</v>
      </c>
      <c r="Q217" s="294">
        <f t="shared" si="7"/>
        <v>-8734382.4289540406</v>
      </c>
      <c r="R217" s="295">
        <v>438658.12639755395</v>
      </c>
      <c r="S217" s="296">
        <v>387056.19354451686</v>
      </c>
      <c r="T217" s="296">
        <v>334315.34198020812</v>
      </c>
      <c r="U217" s="296">
        <v>280300.45702124794</v>
      </c>
      <c r="V217" s="297">
        <v>225649.58509273903</v>
      </c>
    </row>
    <row r="218" spans="1:22" ht="15.75" x14ac:dyDescent="0.25">
      <c r="A218" s="65">
        <v>683</v>
      </c>
      <c r="B218" s="64" t="s">
        <v>228</v>
      </c>
      <c r="C218" s="66">
        <v>3712</v>
      </c>
      <c r="D218" s="66">
        <v>5990788.96</v>
      </c>
      <c r="E218" s="66">
        <v>2913541.585074001</v>
      </c>
      <c r="F218" s="66">
        <v>8904330.545074001</v>
      </c>
      <c r="G218" s="67">
        <v>1304.6400000000001</v>
      </c>
      <c r="H218" s="68">
        <v>4842823.6800000006</v>
      </c>
      <c r="I218" s="68">
        <v>4061506.8650740003</v>
      </c>
      <c r="J218" s="290">
        <v>1263079.707501994</v>
      </c>
      <c r="K218" s="291">
        <v>-215012.40999999997</v>
      </c>
      <c r="L218" s="291">
        <v>5109574.1625759937</v>
      </c>
      <c r="M218" s="291">
        <v>2219112.7845174652</v>
      </c>
      <c r="N218" s="291">
        <v>44230.824303819536</v>
      </c>
      <c r="O218" s="292">
        <f t="shared" si="8"/>
        <v>7372917.7713972786</v>
      </c>
      <c r="P218" s="293">
        <v>18907122.239585593</v>
      </c>
      <c r="Q218" s="294">
        <f t="shared" si="7"/>
        <v>-11534204.468188316</v>
      </c>
      <c r="R218" s="295">
        <v>-229452.72984282419</v>
      </c>
      <c r="S218" s="296">
        <v>-175032.79368065816</v>
      </c>
      <c r="T218" s="296">
        <v>-121869.59540679198</v>
      </c>
      <c r="U218" s="296">
        <v>-70112.227085644627</v>
      </c>
      <c r="V218" s="297">
        <v>-19056.637489516484</v>
      </c>
    </row>
    <row r="219" spans="1:22" ht="15.75" x14ac:dyDescent="0.25">
      <c r="A219" s="65">
        <v>684</v>
      </c>
      <c r="B219" s="64" t="s">
        <v>229</v>
      </c>
      <c r="C219" s="66">
        <v>39040</v>
      </c>
      <c r="D219" s="66">
        <v>51334477.059999995</v>
      </c>
      <c r="E219" s="66">
        <v>8184040.6624908913</v>
      </c>
      <c r="F219" s="66">
        <v>59518517.722490884</v>
      </c>
      <c r="G219" s="67">
        <v>1304.6400000000001</v>
      </c>
      <c r="H219" s="68">
        <v>50933145.600000001</v>
      </c>
      <c r="I219" s="68">
        <v>8585372.1224908829</v>
      </c>
      <c r="J219" s="290">
        <v>1166148.0470888666</v>
      </c>
      <c r="K219" s="291">
        <v>-2641378.3183000004</v>
      </c>
      <c r="L219" s="291">
        <v>7110141.8512797495</v>
      </c>
      <c r="M219" s="291">
        <v>-423944.44010391377</v>
      </c>
      <c r="N219" s="291">
        <v>465186.25560913648</v>
      </c>
      <c r="O219" s="292">
        <f t="shared" si="8"/>
        <v>7151383.666784972</v>
      </c>
      <c r="P219" s="293">
        <v>44794956.400121339</v>
      </c>
      <c r="Q219" s="294">
        <f t="shared" si="7"/>
        <v>-37643572.733336367</v>
      </c>
      <c r="R219" s="295">
        <v>5165541.5313064419</v>
      </c>
      <c r="S219" s="296">
        <v>4566689.1357706022</v>
      </c>
      <c r="T219" s="296">
        <v>3954619.3245129879</v>
      </c>
      <c r="U219" s="296">
        <v>3327764.0603043651</v>
      </c>
      <c r="V219" s="297">
        <v>2693528.0198498508</v>
      </c>
    </row>
    <row r="220" spans="1:22" ht="15.75" x14ac:dyDescent="0.25">
      <c r="A220" s="65">
        <v>686</v>
      </c>
      <c r="B220" s="64" t="s">
        <v>230</v>
      </c>
      <c r="C220" s="66">
        <v>3053</v>
      </c>
      <c r="D220" s="66">
        <v>3653150.65</v>
      </c>
      <c r="E220" s="66">
        <v>750756.67356896889</v>
      </c>
      <c r="F220" s="66">
        <v>4403907.323568969</v>
      </c>
      <c r="G220" s="67">
        <v>1304.6400000000001</v>
      </c>
      <c r="H220" s="68">
        <v>3983065.9200000004</v>
      </c>
      <c r="I220" s="68">
        <v>420841.40356896864</v>
      </c>
      <c r="J220" s="290">
        <v>413168.62565302453</v>
      </c>
      <c r="K220" s="291">
        <v>-201341.94</v>
      </c>
      <c r="L220" s="291">
        <v>632668.08922199323</v>
      </c>
      <c r="M220" s="291">
        <v>1262952.437339846</v>
      </c>
      <c r="N220" s="291">
        <v>36378.423114105884</v>
      </c>
      <c r="O220" s="292">
        <f t="shared" si="8"/>
        <v>1931998.9496759451</v>
      </c>
      <c r="P220" s="293">
        <v>10812351.951884797</v>
      </c>
      <c r="Q220" s="294">
        <f t="shared" si="7"/>
        <v>-8880353.0022088513</v>
      </c>
      <c r="R220" s="295">
        <v>-799286.02030608081</v>
      </c>
      <c r="S220" s="296">
        <v>-754527.38207787694</v>
      </c>
      <c r="T220" s="296">
        <v>-710802.3701354973</v>
      </c>
      <c r="U220" s="296">
        <v>-668233.60788213986</v>
      </c>
      <c r="V220" s="297">
        <v>-626242.03594329837</v>
      </c>
    </row>
    <row r="221" spans="1:22" ht="15.75" x14ac:dyDescent="0.25">
      <c r="A221" s="65">
        <v>687</v>
      </c>
      <c r="B221" s="64" t="s">
        <v>231</v>
      </c>
      <c r="C221" s="66">
        <v>1561</v>
      </c>
      <c r="D221" s="66">
        <v>1530455.26</v>
      </c>
      <c r="E221" s="66">
        <v>1007664.495322447</v>
      </c>
      <c r="F221" s="66">
        <v>2538119.755322447</v>
      </c>
      <c r="G221" s="67">
        <v>1304.6400000000001</v>
      </c>
      <c r="H221" s="68">
        <v>2036543.0400000003</v>
      </c>
      <c r="I221" s="68">
        <v>501576.71532244678</v>
      </c>
      <c r="J221" s="290">
        <v>531954.90605636651</v>
      </c>
      <c r="K221" s="291">
        <v>-119420.215</v>
      </c>
      <c r="L221" s="291">
        <v>914111.40637881332</v>
      </c>
      <c r="M221" s="291">
        <v>62427.342513678966</v>
      </c>
      <c r="N221" s="291">
        <v>18600.300845437039</v>
      </c>
      <c r="O221" s="292">
        <f t="shared" si="8"/>
        <v>995139.04973792925</v>
      </c>
      <c r="P221" s="293">
        <v>7007502.1604075273</v>
      </c>
      <c r="Q221" s="294">
        <f t="shared" si="7"/>
        <v>-6012363.110669598</v>
      </c>
      <c r="R221" s="295">
        <v>-352603.88427035289</v>
      </c>
      <c r="S221" s="296">
        <v>-329718.77641767473</v>
      </c>
      <c r="T221" s="296">
        <v>-307362.16205735551</v>
      </c>
      <c r="U221" s="296">
        <v>-285596.73857963167</v>
      </c>
      <c r="V221" s="297">
        <v>-264126.43271768227</v>
      </c>
    </row>
    <row r="222" spans="1:22" ht="15.75" x14ac:dyDescent="0.25">
      <c r="A222" s="65">
        <v>689</v>
      </c>
      <c r="B222" s="64" t="s">
        <v>232</v>
      </c>
      <c r="C222" s="66">
        <v>3146</v>
      </c>
      <c r="D222" s="66">
        <v>2780824.29</v>
      </c>
      <c r="E222" s="66">
        <v>742590.23638087604</v>
      </c>
      <c r="F222" s="66">
        <v>3523414.5263808761</v>
      </c>
      <c r="G222" s="67">
        <v>1304.6400000000001</v>
      </c>
      <c r="H222" s="68">
        <v>4104397.4400000004</v>
      </c>
      <c r="I222" s="68">
        <v>-580982.91361912433</v>
      </c>
      <c r="J222" s="290">
        <v>253241.73278737676</v>
      </c>
      <c r="K222" s="291">
        <v>-192169.095</v>
      </c>
      <c r="L222" s="291">
        <v>-519910.27583174757</v>
      </c>
      <c r="M222" s="291">
        <v>326346.87440883566</v>
      </c>
      <c r="N222" s="291">
        <v>37486.576848010845</v>
      </c>
      <c r="O222" s="292">
        <f t="shared" si="8"/>
        <v>-156076.82457490105</v>
      </c>
      <c r="P222" s="293">
        <v>9577550.7974247448</v>
      </c>
      <c r="Q222" s="294">
        <f t="shared" si="7"/>
        <v>-9733627.6219996456</v>
      </c>
      <c r="R222" s="295">
        <v>789964.38609171181</v>
      </c>
      <c r="S222" s="296">
        <v>741706.45483259938</v>
      </c>
      <c r="T222" s="296">
        <v>692383.41112828441</v>
      </c>
      <c r="U222" s="296">
        <v>641868.89624098095</v>
      </c>
      <c r="V222" s="297">
        <v>590759.60875968228</v>
      </c>
    </row>
    <row r="223" spans="1:22" ht="15.75" x14ac:dyDescent="0.25">
      <c r="A223" s="65">
        <v>691</v>
      </c>
      <c r="B223" s="64" t="s">
        <v>233</v>
      </c>
      <c r="C223" s="66">
        <v>2710</v>
      </c>
      <c r="D223" s="66">
        <v>4668752.3100000005</v>
      </c>
      <c r="E223" s="66">
        <v>553708.89357006236</v>
      </c>
      <c r="F223" s="66">
        <v>5222461.2035700632</v>
      </c>
      <c r="G223" s="67">
        <v>1304.6400000000001</v>
      </c>
      <c r="H223" s="68">
        <v>3535574.4000000004</v>
      </c>
      <c r="I223" s="68">
        <v>1686886.8035700629</v>
      </c>
      <c r="J223" s="290">
        <v>356533.45159317274</v>
      </c>
      <c r="K223" s="291">
        <v>-129514.72749999999</v>
      </c>
      <c r="L223" s="291">
        <v>1913905.5276632356</v>
      </c>
      <c r="M223" s="291">
        <v>1605176.4232040907</v>
      </c>
      <c r="N223" s="291">
        <v>32291.361493359629</v>
      </c>
      <c r="O223" s="292">
        <f t="shared" si="8"/>
        <v>3551373.3123606858</v>
      </c>
      <c r="P223" s="293">
        <v>10892852.15610088</v>
      </c>
      <c r="Q223" s="294">
        <f t="shared" si="7"/>
        <v>-7341478.843740195</v>
      </c>
      <c r="R223" s="295">
        <v>58297.798095752107</v>
      </c>
      <c r="S223" s="296">
        <v>16727.870024488628</v>
      </c>
      <c r="T223" s="296">
        <v>8560.9258490997508</v>
      </c>
      <c r="U223" s="296">
        <v>5697.1511051098014</v>
      </c>
      <c r="V223" s="297">
        <v>2321.0325182313713</v>
      </c>
    </row>
    <row r="224" spans="1:22" ht="15.75" x14ac:dyDescent="0.25">
      <c r="A224" s="65">
        <v>694</v>
      </c>
      <c r="B224" s="64" t="s">
        <v>234</v>
      </c>
      <c r="C224" s="66">
        <v>28710</v>
      </c>
      <c r="D224" s="66">
        <v>40570569.269999996</v>
      </c>
      <c r="E224" s="66">
        <v>4930687.0396736553</v>
      </c>
      <c r="F224" s="66">
        <v>45501256.309673652</v>
      </c>
      <c r="G224" s="67">
        <v>1304.6400000000001</v>
      </c>
      <c r="H224" s="68">
        <v>37456214.400000006</v>
      </c>
      <c r="I224" s="68">
        <v>8045041.9096736461</v>
      </c>
      <c r="J224" s="290">
        <v>829362.94312547054</v>
      </c>
      <c r="K224" s="291">
        <v>-3015015.6900000004</v>
      </c>
      <c r="L224" s="291">
        <v>5859389.1627991172</v>
      </c>
      <c r="M224" s="291">
        <v>2351726.7370188762</v>
      </c>
      <c r="N224" s="291">
        <v>342097.7817248542</v>
      </c>
      <c r="O224" s="292">
        <f t="shared" si="8"/>
        <v>8553213.6815428473</v>
      </c>
      <c r="P224" s="293">
        <v>35411431.756750852</v>
      </c>
      <c r="Q224" s="294">
        <f t="shared" si="7"/>
        <v>-26858218.075208005</v>
      </c>
      <c r="R224" s="295">
        <v>1318536.44774536</v>
      </c>
      <c r="S224" s="296">
        <v>878140.64149961295</v>
      </c>
      <c r="T224" s="296">
        <v>428024.75314904668</v>
      </c>
      <c r="U224" s="296">
        <v>60356.165397676166</v>
      </c>
      <c r="V224" s="297">
        <v>24589.241180229768</v>
      </c>
    </row>
    <row r="225" spans="1:22" ht="15.75" x14ac:dyDescent="0.25">
      <c r="A225" s="65">
        <v>697</v>
      </c>
      <c r="B225" s="64" t="s">
        <v>235</v>
      </c>
      <c r="C225" s="66">
        <v>1235</v>
      </c>
      <c r="D225" s="66">
        <v>1111384.46</v>
      </c>
      <c r="E225" s="66">
        <v>718127.91779267683</v>
      </c>
      <c r="F225" s="66">
        <v>1829512.3777926769</v>
      </c>
      <c r="G225" s="67">
        <v>1304.6400000000001</v>
      </c>
      <c r="H225" s="68">
        <v>1611230.4000000001</v>
      </c>
      <c r="I225" s="68">
        <v>218281.97779267677</v>
      </c>
      <c r="J225" s="290">
        <v>156946.36443515366</v>
      </c>
      <c r="K225" s="291">
        <v>-53256.450000000004</v>
      </c>
      <c r="L225" s="291">
        <v>321971.89222783042</v>
      </c>
      <c r="M225" s="291">
        <v>385452.23206392303</v>
      </c>
      <c r="N225" s="291">
        <v>14715.804960995993</v>
      </c>
      <c r="O225" s="292">
        <f t="shared" si="8"/>
        <v>722139.92925274943</v>
      </c>
      <c r="P225" s="293">
        <v>5367023.3122101119</v>
      </c>
      <c r="Q225" s="294">
        <f t="shared" si="7"/>
        <v>-4644883.3829573626</v>
      </c>
      <c r="R225" s="295">
        <v>-34279.641955663748</v>
      </c>
      <c r="S225" s="296">
        <v>-16173.871168951717</v>
      </c>
      <c r="T225" s="296">
        <v>1513.7769636519308</v>
      </c>
      <c r="U225" s="296">
        <v>2596.3031788969024</v>
      </c>
      <c r="V225" s="297">
        <v>1057.739911444924</v>
      </c>
    </row>
    <row r="226" spans="1:22" ht="15.75" x14ac:dyDescent="0.25">
      <c r="A226" s="65">
        <v>698</v>
      </c>
      <c r="B226" s="64" t="s">
        <v>236</v>
      </c>
      <c r="C226" s="66">
        <v>63528</v>
      </c>
      <c r="D226" s="66">
        <v>92187256.299999997</v>
      </c>
      <c r="E226" s="66">
        <v>14849693.409766259</v>
      </c>
      <c r="F226" s="66">
        <v>107036949.70976625</v>
      </c>
      <c r="G226" s="67">
        <v>1304.6400000000001</v>
      </c>
      <c r="H226" s="68">
        <v>82881169.920000002</v>
      </c>
      <c r="I226" s="68">
        <v>24155779.789766252</v>
      </c>
      <c r="J226" s="290">
        <v>2339556.4371804371</v>
      </c>
      <c r="K226" s="291">
        <v>-4925975.2046499997</v>
      </c>
      <c r="L226" s="291">
        <v>21569361.022296689</v>
      </c>
      <c r="M226" s="291">
        <v>15635933.505402368</v>
      </c>
      <c r="N226" s="291">
        <v>756976.24094101496</v>
      </c>
      <c r="O226" s="292">
        <f t="shared" si="8"/>
        <v>37962270.768640071</v>
      </c>
      <c r="P226" s="293">
        <v>95474294.180892482</v>
      </c>
      <c r="Q226" s="294">
        <f t="shared" si="7"/>
        <v>-57512023.412252411</v>
      </c>
      <c r="R226" s="295">
        <v>-14239564.998743877</v>
      </c>
      <c r="S226" s="296">
        <v>-13308210.013692668</v>
      </c>
      <c r="T226" s="296">
        <v>-12398363.122544454</v>
      </c>
      <c r="U226" s="296">
        <v>-11512575.920306887</v>
      </c>
      <c r="V226" s="297">
        <v>-10638799.116464531</v>
      </c>
    </row>
    <row r="227" spans="1:22" ht="15.75" x14ac:dyDescent="0.25">
      <c r="A227" s="65">
        <v>700</v>
      </c>
      <c r="B227" s="64" t="s">
        <v>237</v>
      </c>
      <c r="C227" s="66">
        <v>4922</v>
      </c>
      <c r="D227" s="66">
        <v>5542486.1099999994</v>
      </c>
      <c r="E227" s="66">
        <v>1462120.9807622414</v>
      </c>
      <c r="F227" s="66">
        <v>7004607.0907622408</v>
      </c>
      <c r="G227" s="67">
        <v>1304.6400000000001</v>
      </c>
      <c r="H227" s="68">
        <v>6421438.0800000001</v>
      </c>
      <c r="I227" s="68">
        <v>583169.01076224074</v>
      </c>
      <c r="J227" s="290">
        <v>114467.91884140295</v>
      </c>
      <c r="K227" s="291">
        <v>-251485.41</v>
      </c>
      <c r="L227" s="291">
        <v>446151.51960364368</v>
      </c>
      <c r="M227" s="291">
        <v>-7659.4752443923999</v>
      </c>
      <c r="N227" s="291">
        <v>58648.738476131402</v>
      </c>
      <c r="O227" s="292">
        <f t="shared" si="8"/>
        <v>497140.78283538268</v>
      </c>
      <c r="P227" s="293">
        <v>10556172.220096385</v>
      </c>
      <c r="Q227" s="294">
        <f t="shared" si="7"/>
        <v>-10059031.437261002</v>
      </c>
      <c r="R227" s="295">
        <v>363257.22067607666</v>
      </c>
      <c r="S227" s="296">
        <v>287756.41404627636</v>
      </c>
      <c r="T227" s="296">
        <v>210589.21089540602</v>
      </c>
      <c r="U227" s="296">
        <v>131557.91964451357</v>
      </c>
      <c r="V227" s="297">
        <v>51596.090978603745</v>
      </c>
    </row>
    <row r="228" spans="1:22" ht="15.75" x14ac:dyDescent="0.25">
      <c r="A228" s="65">
        <v>702</v>
      </c>
      <c r="B228" s="64" t="s">
        <v>238</v>
      </c>
      <c r="C228" s="66">
        <v>4215</v>
      </c>
      <c r="D228" s="66">
        <v>4421681.57</v>
      </c>
      <c r="E228" s="66">
        <v>985944.19721304777</v>
      </c>
      <c r="F228" s="66">
        <v>5407625.7672130484</v>
      </c>
      <c r="G228" s="67">
        <v>1304.6400000000001</v>
      </c>
      <c r="H228" s="68">
        <v>5499057.6000000006</v>
      </c>
      <c r="I228" s="68">
        <v>-91431.832786952145</v>
      </c>
      <c r="J228" s="290">
        <v>512418.78585871996</v>
      </c>
      <c r="K228" s="291">
        <v>-219749.33875000002</v>
      </c>
      <c r="L228" s="291">
        <v>201237.61432176779</v>
      </c>
      <c r="M228" s="291">
        <v>896045.14710414631</v>
      </c>
      <c r="N228" s="291">
        <v>50224.386972144217</v>
      </c>
      <c r="O228" s="292">
        <f t="shared" si="8"/>
        <v>1147507.1483980583</v>
      </c>
      <c r="P228" s="293">
        <v>12744582.581159033</v>
      </c>
      <c r="Q228" s="294">
        <f t="shared" si="7"/>
        <v>-11597075.432760974</v>
      </c>
      <c r="R228" s="295">
        <v>-89933.549841044558</v>
      </c>
      <c r="S228" s="296">
        <v>-28139.360475869489</v>
      </c>
      <c r="T228" s="296">
        <v>13315.240757917139</v>
      </c>
      <c r="U228" s="296">
        <v>8861.0671247372011</v>
      </c>
      <c r="V228" s="297">
        <v>3610.0192119355097</v>
      </c>
    </row>
    <row r="229" spans="1:22" ht="15.75" x14ac:dyDescent="0.25">
      <c r="A229" s="65">
        <v>704</v>
      </c>
      <c r="B229" s="64" t="s">
        <v>239</v>
      </c>
      <c r="C229" s="66">
        <v>6354</v>
      </c>
      <c r="D229" s="66">
        <v>11231649.109999999</v>
      </c>
      <c r="E229" s="66">
        <v>700436.07296393136</v>
      </c>
      <c r="F229" s="66">
        <v>11932085.18296393</v>
      </c>
      <c r="G229" s="67">
        <v>1304.6400000000001</v>
      </c>
      <c r="H229" s="68">
        <v>8289682.5600000005</v>
      </c>
      <c r="I229" s="68">
        <v>3642402.6229639295</v>
      </c>
      <c r="J229" s="290">
        <v>207765.29613800012</v>
      </c>
      <c r="K229" s="291">
        <v>-273626.98250000004</v>
      </c>
      <c r="L229" s="291">
        <v>3576540.9366019298</v>
      </c>
      <c r="M229" s="291">
        <v>649577.12511181529</v>
      </c>
      <c r="N229" s="291">
        <v>75711.922851958327</v>
      </c>
      <c r="O229" s="292">
        <f t="shared" si="8"/>
        <v>4301829.9845657032</v>
      </c>
      <c r="P229" s="293">
        <v>5886857.7518143924</v>
      </c>
      <c r="Q229" s="294">
        <f t="shared" si="7"/>
        <v>-1585027.7672486892</v>
      </c>
      <c r="R229" s="295">
        <v>-62926.853982607601</v>
      </c>
      <c r="S229" s="296">
        <v>24380.494559998144</v>
      </c>
      <c r="T229" s="296">
        <v>20072.370053571889</v>
      </c>
      <c r="U229" s="296">
        <v>13357.822185191026</v>
      </c>
      <c r="V229" s="297">
        <v>5442.0076091668398</v>
      </c>
    </row>
    <row r="230" spans="1:22" ht="15.75" x14ac:dyDescent="0.25">
      <c r="A230" s="65">
        <v>707</v>
      </c>
      <c r="B230" s="64" t="s">
        <v>240</v>
      </c>
      <c r="C230" s="66">
        <v>2066</v>
      </c>
      <c r="D230" s="66">
        <v>1676964.3699999999</v>
      </c>
      <c r="E230" s="66">
        <v>766817.6464295492</v>
      </c>
      <c r="F230" s="66">
        <v>2443782.0164295491</v>
      </c>
      <c r="G230" s="67">
        <v>1304.6400000000001</v>
      </c>
      <c r="H230" s="68">
        <v>2695386.24</v>
      </c>
      <c r="I230" s="68">
        <v>-251604.22357045114</v>
      </c>
      <c r="J230" s="290">
        <v>320618.47464235267</v>
      </c>
      <c r="K230" s="291">
        <v>-115239.83500000001</v>
      </c>
      <c r="L230" s="291">
        <v>-46225.58392809848</v>
      </c>
      <c r="M230" s="291">
        <v>1192194.1653365425</v>
      </c>
      <c r="N230" s="291">
        <v>24617.694776856453</v>
      </c>
      <c r="O230" s="292">
        <f t="shared" si="8"/>
        <v>1170586.2761853004</v>
      </c>
      <c r="P230" s="293">
        <v>8748153.6473616119</v>
      </c>
      <c r="Q230" s="294">
        <f t="shared" si="7"/>
        <v>-7577567.3711763117</v>
      </c>
      <c r="R230" s="295">
        <v>279537.68185277825</v>
      </c>
      <c r="S230" s="296">
        <v>247846.36399475965</v>
      </c>
      <c r="T230" s="296">
        <v>215455.57941335006</v>
      </c>
      <c r="U230" s="296">
        <v>182282.34744985073</v>
      </c>
      <c r="V230" s="297">
        <v>148718.52420243711</v>
      </c>
    </row>
    <row r="231" spans="1:22" ht="15.75" x14ac:dyDescent="0.25">
      <c r="A231" s="65">
        <v>710</v>
      </c>
      <c r="B231" s="64" t="s">
        <v>241</v>
      </c>
      <c r="C231" s="66">
        <v>27528</v>
      </c>
      <c r="D231" s="66">
        <v>37206320.689999998</v>
      </c>
      <c r="E231" s="66">
        <v>11087650.219535952</v>
      </c>
      <c r="F231" s="66">
        <v>48293970.909535952</v>
      </c>
      <c r="G231" s="67">
        <v>1304.6400000000001</v>
      </c>
      <c r="H231" s="68">
        <v>35914129.920000002</v>
      </c>
      <c r="I231" s="68">
        <v>12379840.98953595</v>
      </c>
      <c r="J231" s="290">
        <v>709378.9024034699</v>
      </c>
      <c r="K231" s="291">
        <v>-2068199.9802999999</v>
      </c>
      <c r="L231" s="291">
        <v>11021019.91163942</v>
      </c>
      <c r="M231" s="291">
        <v>6183641.2237919075</v>
      </c>
      <c r="N231" s="291">
        <v>328013.50523586856</v>
      </c>
      <c r="O231" s="292">
        <f t="shared" si="8"/>
        <v>17532674.640667196</v>
      </c>
      <c r="P231" s="293">
        <v>56308755.336923987</v>
      </c>
      <c r="Q231" s="294">
        <f t="shared" si="7"/>
        <v>-38776080.696256787</v>
      </c>
      <c r="R231" s="295">
        <v>-1221505.3455643367</v>
      </c>
      <c r="S231" s="296">
        <v>-817929.9138099975</v>
      </c>
      <c r="T231" s="296">
        <v>-423674.38523160625</v>
      </c>
      <c r="U231" s="296">
        <v>-39844.418867235545</v>
      </c>
      <c r="V231" s="297">
        <v>23576.894155672766</v>
      </c>
    </row>
    <row r="232" spans="1:22" ht="15.75" x14ac:dyDescent="0.25">
      <c r="A232" s="65">
        <v>729</v>
      </c>
      <c r="B232" s="64" t="s">
        <v>242</v>
      </c>
      <c r="C232" s="66">
        <v>9208</v>
      </c>
      <c r="D232" s="66">
        <v>11849299.73</v>
      </c>
      <c r="E232" s="66">
        <v>2170588.2906651781</v>
      </c>
      <c r="F232" s="66">
        <v>14019888.020665178</v>
      </c>
      <c r="G232" s="67">
        <v>1304.6400000000001</v>
      </c>
      <c r="H232" s="68">
        <v>12013125.120000001</v>
      </c>
      <c r="I232" s="68">
        <v>2006762.900665177</v>
      </c>
      <c r="J232" s="290">
        <v>640334.13560864027</v>
      </c>
      <c r="K232" s="291">
        <v>-635403.05000000005</v>
      </c>
      <c r="L232" s="291">
        <v>2011693.9862738175</v>
      </c>
      <c r="M232" s="291">
        <v>4247235.202683378</v>
      </c>
      <c r="N232" s="291">
        <v>109719.13528813854</v>
      </c>
      <c r="O232" s="292">
        <f t="shared" si="8"/>
        <v>6368648.3242453346</v>
      </c>
      <c r="P232" s="293">
        <v>29678423.434602968</v>
      </c>
      <c r="Q232" s="294">
        <f t="shared" si="7"/>
        <v>-23309775.110357635</v>
      </c>
      <c r="R232" s="295">
        <v>283378.3403821871</v>
      </c>
      <c r="S232" s="296">
        <v>142132.62168100846</v>
      </c>
      <c r="T232" s="296">
        <v>29088.193807568452</v>
      </c>
      <c r="U232" s="296">
        <v>19357.700138690427</v>
      </c>
      <c r="V232" s="297">
        <v>7886.3717446031251</v>
      </c>
    </row>
    <row r="233" spans="1:22" ht="15.75" x14ac:dyDescent="0.25">
      <c r="A233" s="65">
        <v>732</v>
      </c>
      <c r="B233" s="64" t="s">
        <v>243</v>
      </c>
      <c r="C233" s="66">
        <v>3407</v>
      </c>
      <c r="D233" s="66">
        <v>2868642.84</v>
      </c>
      <c r="E233" s="66">
        <v>3174509.015045011</v>
      </c>
      <c r="F233" s="66">
        <v>6043151.8550450113</v>
      </c>
      <c r="G233" s="67">
        <v>1304.6400000000001</v>
      </c>
      <c r="H233" s="68">
        <v>4444908.4800000004</v>
      </c>
      <c r="I233" s="68">
        <v>1598243.3750450108</v>
      </c>
      <c r="J233" s="290">
        <v>1172872.3295513894</v>
      </c>
      <c r="K233" s="291">
        <v>-159496.89000000001</v>
      </c>
      <c r="L233" s="291">
        <v>2611618.8145964001</v>
      </c>
      <c r="M233" s="291">
        <v>1174044.5080424601</v>
      </c>
      <c r="N233" s="291">
        <v>40596.556681873153</v>
      </c>
      <c r="O233" s="292">
        <f t="shared" si="8"/>
        <v>3826259.8793207332</v>
      </c>
      <c r="P233" s="293">
        <v>19082220.837446362</v>
      </c>
      <c r="Q233" s="294">
        <f t="shared" si="7"/>
        <v>-15255960.958125629</v>
      </c>
      <c r="R233" s="295">
        <v>618966.55828274123</v>
      </c>
      <c r="S233" s="296">
        <v>566705.02878503106</v>
      </c>
      <c r="T233" s="296">
        <v>513290.02245934732</v>
      </c>
      <c r="U233" s="296">
        <v>458584.69753212453</v>
      </c>
      <c r="V233" s="297">
        <v>403235.25619430357</v>
      </c>
    </row>
    <row r="234" spans="1:22" ht="15.75" x14ac:dyDescent="0.25">
      <c r="A234" s="65">
        <v>734</v>
      </c>
      <c r="B234" s="64" t="s">
        <v>244</v>
      </c>
      <c r="C234" s="66">
        <v>51562</v>
      </c>
      <c r="D234" s="66">
        <v>67161949.5</v>
      </c>
      <c r="E234" s="66">
        <v>11958166.215760401</v>
      </c>
      <c r="F234" s="66">
        <v>79120115.715760395</v>
      </c>
      <c r="G234" s="67">
        <v>1304.6400000000001</v>
      </c>
      <c r="H234" s="68">
        <v>67269847.680000007</v>
      </c>
      <c r="I234" s="68">
        <v>11850268.035760388</v>
      </c>
      <c r="J234" s="290">
        <v>1467501.2921386361</v>
      </c>
      <c r="K234" s="291">
        <v>-3819509.3675000002</v>
      </c>
      <c r="L234" s="291">
        <v>9498259.9603990242</v>
      </c>
      <c r="M234" s="291">
        <v>14134759.779792037</v>
      </c>
      <c r="N234" s="291">
        <v>614393.79384524329</v>
      </c>
      <c r="O234" s="292">
        <f t="shared" si="8"/>
        <v>24247413.534036305</v>
      </c>
      <c r="P234" s="293">
        <v>103759315.8800616</v>
      </c>
      <c r="Q234" s="294">
        <f t="shared" si="7"/>
        <v>-79511902.346025288</v>
      </c>
      <c r="R234" s="295">
        <v>309393.39313882607</v>
      </c>
      <c r="S234" s="296">
        <v>197844.9890624212</v>
      </c>
      <c r="T234" s="296">
        <v>162885.04008534367</v>
      </c>
      <c r="U234" s="296">
        <v>108397.23442128103</v>
      </c>
      <c r="V234" s="297">
        <v>44161.283654998515</v>
      </c>
    </row>
    <row r="235" spans="1:22" ht="15.75" x14ac:dyDescent="0.25">
      <c r="A235" s="65">
        <v>738</v>
      </c>
      <c r="B235" s="64" t="s">
        <v>245</v>
      </c>
      <c r="C235" s="66">
        <v>2950</v>
      </c>
      <c r="D235" s="66">
        <v>4053263.5199999996</v>
      </c>
      <c r="E235" s="66">
        <v>497932.65162684466</v>
      </c>
      <c r="F235" s="66">
        <v>4551196.1716268444</v>
      </c>
      <c r="G235" s="67">
        <v>1304.6400000000001</v>
      </c>
      <c r="H235" s="68">
        <v>3848688.0000000005</v>
      </c>
      <c r="I235" s="68">
        <v>702508.17162684398</v>
      </c>
      <c r="J235" s="290">
        <v>55792.032257012936</v>
      </c>
      <c r="K235" s="291">
        <v>-137256.83000000002</v>
      </c>
      <c r="L235" s="291">
        <v>621043.37388385693</v>
      </c>
      <c r="M235" s="291">
        <v>706047.11705744721</v>
      </c>
      <c r="N235" s="291">
        <v>35151.113064727273</v>
      </c>
      <c r="O235" s="292">
        <f t="shared" si="8"/>
        <v>1362241.6040060315</v>
      </c>
      <c r="P235" s="293">
        <v>4124366.2573555699</v>
      </c>
      <c r="Q235" s="294">
        <f t="shared" si="7"/>
        <v>-2762124.6533495383</v>
      </c>
      <c r="R235" s="295">
        <v>-5136.5945934219262</v>
      </c>
      <c r="S235" s="296">
        <v>11319.241257789507</v>
      </c>
      <c r="T235" s="296">
        <v>9319.0890239277724</v>
      </c>
      <c r="U235" s="296">
        <v>6201.6958524257989</v>
      </c>
      <c r="V235" s="297">
        <v>2526.5852135728951</v>
      </c>
    </row>
    <row r="236" spans="1:22" ht="15.75" x14ac:dyDescent="0.25">
      <c r="A236" s="65">
        <v>739</v>
      </c>
      <c r="B236" s="64" t="s">
        <v>246</v>
      </c>
      <c r="C236" s="66">
        <v>3326</v>
      </c>
      <c r="D236" s="66">
        <v>3435712.41</v>
      </c>
      <c r="E236" s="66">
        <v>745514.83751443238</v>
      </c>
      <c r="F236" s="66">
        <v>4181227.2475144323</v>
      </c>
      <c r="G236" s="67">
        <v>1304.6400000000001</v>
      </c>
      <c r="H236" s="68">
        <v>4339232.6400000006</v>
      </c>
      <c r="I236" s="68">
        <v>-158005.3924855683</v>
      </c>
      <c r="J236" s="290">
        <v>210902.23647101223</v>
      </c>
      <c r="K236" s="291">
        <v>-189796.63500000001</v>
      </c>
      <c r="L236" s="291">
        <v>-136899.79101455607</v>
      </c>
      <c r="M236" s="291">
        <v>709764.8200036916</v>
      </c>
      <c r="N236" s="291">
        <v>39631.390526536576</v>
      </c>
      <c r="O236" s="292">
        <f t="shared" si="8"/>
        <v>612496.41951567214</v>
      </c>
      <c r="P236" s="293">
        <v>11119169.306277808</v>
      </c>
      <c r="Q236" s="294">
        <f t="shared" si="7"/>
        <v>-10506672.886762135</v>
      </c>
      <c r="R236" s="295">
        <v>1204309.2226618777</v>
      </c>
      <c r="S236" s="296">
        <v>1153290.1891692495</v>
      </c>
      <c r="T236" s="296">
        <v>1101145.1022777837</v>
      </c>
      <c r="U236" s="296">
        <v>1047740.3735698462</v>
      </c>
      <c r="V236" s="297">
        <v>993706.84204956668</v>
      </c>
    </row>
    <row r="237" spans="1:22" ht="15.75" x14ac:dyDescent="0.25">
      <c r="A237" s="65">
        <v>740</v>
      </c>
      <c r="B237" s="64" t="s">
        <v>247</v>
      </c>
      <c r="C237" s="66">
        <v>32662</v>
      </c>
      <c r="D237" s="66">
        <v>35567794.869999997</v>
      </c>
      <c r="E237" s="66">
        <v>8177366.20915478</v>
      </c>
      <c r="F237" s="66">
        <v>43745161.079154775</v>
      </c>
      <c r="G237" s="67">
        <v>1304.6400000000001</v>
      </c>
      <c r="H237" s="68">
        <v>42612151.68</v>
      </c>
      <c r="I237" s="68">
        <v>1133009.3991547748</v>
      </c>
      <c r="J237" s="290">
        <v>1682776.3046693716</v>
      </c>
      <c r="K237" s="291">
        <v>-2765313.3650000002</v>
      </c>
      <c r="L237" s="291">
        <v>50472.338824146427</v>
      </c>
      <c r="M237" s="291">
        <v>7126522.9054006077</v>
      </c>
      <c r="N237" s="291">
        <v>389188.35760004137</v>
      </c>
      <c r="O237" s="292">
        <f t="shared" si="8"/>
        <v>7566183.6018247958</v>
      </c>
      <c r="P237" s="293">
        <v>79465243.266171083</v>
      </c>
      <c r="Q237" s="294">
        <f t="shared" si="7"/>
        <v>-71899059.664346293</v>
      </c>
      <c r="R237" s="295">
        <v>129236.48823625229</v>
      </c>
      <c r="S237" s="296">
        <v>125325.10439387147</v>
      </c>
      <c r="T237" s="296">
        <v>103179.69006763693</v>
      </c>
      <c r="U237" s="296">
        <v>68664.335570146257</v>
      </c>
      <c r="V237" s="297">
        <v>27974.008896853527</v>
      </c>
    </row>
    <row r="238" spans="1:22" ht="15.75" x14ac:dyDescent="0.25">
      <c r="A238" s="65">
        <v>742</v>
      </c>
      <c r="B238" s="64" t="s">
        <v>248</v>
      </c>
      <c r="C238" s="66">
        <v>1009</v>
      </c>
      <c r="D238" s="66">
        <v>933835.54</v>
      </c>
      <c r="E238" s="66">
        <v>924410.73047206854</v>
      </c>
      <c r="F238" s="66">
        <v>1858246.2704720686</v>
      </c>
      <c r="G238" s="67">
        <v>1304.6400000000001</v>
      </c>
      <c r="H238" s="68">
        <v>1316381.76</v>
      </c>
      <c r="I238" s="68">
        <v>541864.51047206856</v>
      </c>
      <c r="J238" s="290">
        <v>370329.98599890649</v>
      </c>
      <c r="K238" s="291">
        <v>-54820.670000000006</v>
      </c>
      <c r="L238" s="291">
        <v>857373.82647097495</v>
      </c>
      <c r="M238" s="291">
        <v>-23560.998702267992</v>
      </c>
      <c r="N238" s="291">
        <v>12022.872231291463</v>
      </c>
      <c r="O238" s="292">
        <f t="shared" si="8"/>
        <v>845835.69999999844</v>
      </c>
      <c r="P238" s="293">
        <v>3859699.5680232779</v>
      </c>
      <c r="Q238" s="294">
        <f t="shared" si="7"/>
        <v>-3013863.8680232796</v>
      </c>
      <c r="R238" s="295">
        <v>52328.302802560662</v>
      </c>
      <c r="S238" s="296">
        <v>36850.790838020126</v>
      </c>
      <c r="T238" s="296">
        <v>21031.670972268774</v>
      </c>
      <c r="U238" s="296">
        <v>4830.4168332703039</v>
      </c>
      <c r="V238" s="297">
        <v>864.17778999832251</v>
      </c>
    </row>
    <row r="239" spans="1:22" ht="15.75" x14ac:dyDescent="0.25">
      <c r="A239" s="65">
        <v>743</v>
      </c>
      <c r="B239" s="64" t="s">
        <v>249</v>
      </c>
      <c r="C239" s="66">
        <v>64130</v>
      </c>
      <c r="D239" s="66">
        <v>98024737.25</v>
      </c>
      <c r="E239" s="66">
        <v>8366795.6409894843</v>
      </c>
      <c r="F239" s="66">
        <v>106391532.89098948</v>
      </c>
      <c r="G239" s="67">
        <v>1304.6400000000001</v>
      </c>
      <c r="H239" s="68">
        <v>83666563.200000003</v>
      </c>
      <c r="I239" s="68">
        <v>22724969.690989479</v>
      </c>
      <c r="J239" s="290">
        <v>2586659.6211454482</v>
      </c>
      <c r="K239" s="291">
        <v>-5556259.9545</v>
      </c>
      <c r="L239" s="291">
        <v>19755369.357634928</v>
      </c>
      <c r="M239" s="291">
        <v>10786080.797017327</v>
      </c>
      <c r="N239" s="291">
        <v>764149.45113252883</v>
      </c>
      <c r="O239" s="292">
        <f t="shared" si="8"/>
        <v>31305599.605784781</v>
      </c>
      <c r="P239" s="293">
        <v>94233433.827771187</v>
      </c>
      <c r="Q239" s="294">
        <f t="shared" si="7"/>
        <v>-62927834.221986406</v>
      </c>
      <c r="R239" s="295">
        <v>-1551476.2534244265</v>
      </c>
      <c r="S239" s="296">
        <v>-611295.62139864312</v>
      </c>
      <c r="T239" s="296">
        <v>202587.51834050444</v>
      </c>
      <c r="U239" s="296">
        <v>134818.56102239541</v>
      </c>
      <c r="V239" s="297">
        <v>54925.393134382975</v>
      </c>
    </row>
    <row r="240" spans="1:22" ht="15.75" x14ac:dyDescent="0.25">
      <c r="A240" s="65">
        <v>746</v>
      </c>
      <c r="B240" s="64" t="s">
        <v>250</v>
      </c>
      <c r="C240" s="66">
        <v>4834</v>
      </c>
      <c r="D240" s="66">
        <v>10983874.709999999</v>
      </c>
      <c r="E240" s="66">
        <v>1088801.243152061</v>
      </c>
      <c r="F240" s="66">
        <v>12072675.953152061</v>
      </c>
      <c r="G240" s="67">
        <v>1304.6400000000001</v>
      </c>
      <c r="H240" s="68">
        <v>6306629.7600000007</v>
      </c>
      <c r="I240" s="68">
        <v>5766046.1931520598</v>
      </c>
      <c r="J240" s="290">
        <v>207090.43057624582</v>
      </c>
      <c r="K240" s="291">
        <v>-259812.76500000001</v>
      </c>
      <c r="L240" s="291">
        <v>5713323.8587283064</v>
      </c>
      <c r="M240" s="291">
        <v>2156885.8664154117</v>
      </c>
      <c r="N240" s="291">
        <v>57600.162899963267</v>
      </c>
      <c r="O240" s="292">
        <f t="shared" si="8"/>
        <v>7927809.8880436812</v>
      </c>
      <c r="P240" s="293">
        <v>17884951.322538439</v>
      </c>
      <c r="Q240" s="294">
        <f t="shared" si="7"/>
        <v>-9957141.434494758</v>
      </c>
      <c r="R240" s="295">
        <v>-640250.2986837558</v>
      </c>
      <c r="S240" s="296">
        <v>-569381.23311050411</v>
      </c>
      <c r="T240" s="296">
        <v>-500148.77070321172</v>
      </c>
      <c r="U240" s="296">
        <v>-432747.06853068306</v>
      </c>
      <c r="V240" s="297">
        <v>-366259.26677753561</v>
      </c>
    </row>
    <row r="241" spans="1:22" ht="15.75" x14ac:dyDescent="0.25">
      <c r="A241" s="65">
        <v>747</v>
      </c>
      <c r="B241" s="64" t="s">
        <v>251</v>
      </c>
      <c r="C241" s="66">
        <v>1385</v>
      </c>
      <c r="D241" s="66">
        <v>1517925.98</v>
      </c>
      <c r="E241" s="66">
        <v>496952.58469195617</v>
      </c>
      <c r="F241" s="66">
        <v>2014878.5646919562</v>
      </c>
      <c r="G241" s="67">
        <v>1304.6400000000001</v>
      </c>
      <c r="H241" s="68">
        <v>1806926.4000000001</v>
      </c>
      <c r="I241" s="68">
        <v>207952.16469195602</v>
      </c>
      <c r="J241" s="290">
        <v>180242.28829883368</v>
      </c>
      <c r="K241" s="291">
        <v>-58592.490000000013</v>
      </c>
      <c r="L241" s="291">
        <v>329601.96299078967</v>
      </c>
      <c r="M241" s="291">
        <v>542301.61132008163</v>
      </c>
      <c r="N241" s="291">
        <v>16503.149693100771</v>
      </c>
      <c r="O241" s="292">
        <f t="shared" si="8"/>
        <v>888406.72400397202</v>
      </c>
      <c r="P241" s="293">
        <v>4908316.8668439873</v>
      </c>
      <c r="Q241" s="294">
        <f t="shared" si="7"/>
        <v>-4019910.1428400152</v>
      </c>
      <c r="R241" s="295">
        <v>259380.59317902187</v>
      </c>
      <c r="S241" s="296">
        <v>238135.44543780421</v>
      </c>
      <c r="T241" s="296">
        <v>216421.39091444877</v>
      </c>
      <c r="U241" s="296">
        <v>194182.80123901478</v>
      </c>
      <c r="V241" s="297">
        <v>171682.36793907877</v>
      </c>
    </row>
    <row r="242" spans="1:22" ht="15.75" x14ac:dyDescent="0.25">
      <c r="A242" s="65">
        <v>748</v>
      </c>
      <c r="B242" s="64" t="s">
        <v>252</v>
      </c>
      <c r="C242" s="66">
        <v>5034</v>
      </c>
      <c r="D242" s="66">
        <v>9578559.5199999996</v>
      </c>
      <c r="E242" s="66">
        <v>1274353.5303776939</v>
      </c>
      <c r="F242" s="66">
        <v>10852913.050377693</v>
      </c>
      <c r="G242" s="67">
        <v>1304.6400000000001</v>
      </c>
      <c r="H242" s="68">
        <v>6567557.7600000007</v>
      </c>
      <c r="I242" s="68">
        <v>4285355.2903776923</v>
      </c>
      <c r="J242" s="290">
        <v>294247.14758892363</v>
      </c>
      <c r="K242" s="291">
        <v>-235380.78500000003</v>
      </c>
      <c r="L242" s="291">
        <v>4344221.6529666157</v>
      </c>
      <c r="M242" s="291">
        <v>2469470.8141693366</v>
      </c>
      <c r="N242" s="291">
        <v>59983.289209436298</v>
      </c>
      <c r="O242" s="292">
        <f t="shared" si="8"/>
        <v>6873675.7563453894</v>
      </c>
      <c r="P242" s="293">
        <v>16711343.195511002</v>
      </c>
      <c r="Q242" s="294">
        <f t="shared" si="7"/>
        <v>-9837667.4391656127</v>
      </c>
      <c r="R242" s="295">
        <v>-42942.177892099084</v>
      </c>
      <c r="S242" s="296">
        <v>19315.613726004194</v>
      </c>
      <c r="T242" s="296">
        <v>15902.472592017766</v>
      </c>
      <c r="U242" s="296">
        <v>10582.826074953042</v>
      </c>
      <c r="V242" s="297">
        <v>4311.4677847884595</v>
      </c>
    </row>
    <row r="243" spans="1:22" ht="15.75" x14ac:dyDescent="0.25">
      <c r="A243" s="65">
        <v>749</v>
      </c>
      <c r="B243" s="64" t="s">
        <v>253</v>
      </c>
      <c r="C243" s="66">
        <v>21251</v>
      </c>
      <c r="D243" s="66">
        <v>36950091.759999998</v>
      </c>
      <c r="E243" s="66">
        <v>2117691.4308867957</v>
      </c>
      <c r="F243" s="66">
        <v>39067783.190886796</v>
      </c>
      <c r="G243" s="67">
        <v>1304.6400000000001</v>
      </c>
      <c r="H243" s="68">
        <v>27724904.640000001</v>
      </c>
      <c r="I243" s="68">
        <v>11342878.550886795</v>
      </c>
      <c r="J243" s="290">
        <v>591871.40538739681</v>
      </c>
      <c r="K243" s="291">
        <v>-1507362.48</v>
      </c>
      <c r="L243" s="291">
        <v>10427387.47627419</v>
      </c>
      <c r="M243" s="291">
        <v>4270719.5175730595</v>
      </c>
      <c r="N243" s="291">
        <v>253219.08601305736</v>
      </c>
      <c r="O243" s="292">
        <f t="shared" si="8"/>
        <v>14951326.079860309</v>
      </c>
      <c r="P243" s="293">
        <v>35776623.390493378</v>
      </c>
      <c r="Q243" s="294">
        <f t="shared" si="7"/>
        <v>-20825297.310633071</v>
      </c>
      <c r="R243" s="295">
        <v>-2733837.662116033</v>
      </c>
      <c r="S243" s="296">
        <v>-2422286.4596962617</v>
      </c>
      <c r="T243" s="296">
        <v>-2117930.0139748366</v>
      </c>
      <c r="U243" s="296">
        <v>-1821621.8689875782</v>
      </c>
      <c r="V243" s="297">
        <v>-1529331.3693897014</v>
      </c>
    </row>
    <row r="244" spans="1:22" ht="15.75" x14ac:dyDescent="0.25">
      <c r="A244" s="65">
        <v>751</v>
      </c>
      <c r="B244" s="64" t="s">
        <v>254</v>
      </c>
      <c r="C244" s="66">
        <v>2950</v>
      </c>
      <c r="D244" s="66">
        <v>3818844.1600000001</v>
      </c>
      <c r="E244" s="66">
        <v>1295418.2630692688</v>
      </c>
      <c r="F244" s="66">
        <v>5114262.4230692685</v>
      </c>
      <c r="G244" s="67">
        <v>1304.6400000000001</v>
      </c>
      <c r="H244" s="68">
        <v>3848688.0000000005</v>
      </c>
      <c r="I244" s="68">
        <v>1265574.423069268</v>
      </c>
      <c r="J244" s="290">
        <v>207938.06503505743</v>
      </c>
      <c r="K244" s="291">
        <v>-118826</v>
      </c>
      <c r="L244" s="291">
        <v>1354686.4881043255</v>
      </c>
      <c r="M244" s="291">
        <v>1074341.5770023458</v>
      </c>
      <c r="N244" s="291">
        <v>35151.113064727273</v>
      </c>
      <c r="O244" s="292">
        <f t="shared" si="8"/>
        <v>2464179.1781713986</v>
      </c>
      <c r="P244" s="293">
        <v>8020276.7512752758</v>
      </c>
      <c r="Q244" s="294">
        <f t="shared" si="7"/>
        <v>-5556097.5731038768</v>
      </c>
      <c r="R244" s="295">
        <v>-356370.87934155046</v>
      </c>
      <c r="S244" s="296">
        <v>-313122.27705750149</v>
      </c>
      <c r="T244" s="296">
        <v>-270872.42929136322</v>
      </c>
      <c r="U244" s="296">
        <v>-229739.82246286518</v>
      </c>
      <c r="V244" s="297">
        <v>-189164.93310171811</v>
      </c>
    </row>
    <row r="245" spans="1:22" ht="15.75" x14ac:dyDescent="0.25">
      <c r="A245" s="65">
        <v>753</v>
      </c>
      <c r="B245" s="64" t="s">
        <v>255</v>
      </c>
      <c r="C245" s="66">
        <v>21687</v>
      </c>
      <c r="D245" s="66">
        <v>34938952.969999999</v>
      </c>
      <c r="E245" s="66">
        <v>6014707.8639441924</v>
      </c>
      <c r="F245" s="66">
        <v>40953660.833944194</v>
      </c>
      <c r="G245" s="67">
        <v>1304.6400000000001</v>
      </c>
      <c r="H245" s="68">
        <v>28293727.680000003</v>
      </c>
      <c r="I245" s="68">
        <v>12659933.153944191</v>
      </c>
      <c r="J245" s="290">
        <v>986072.51759864669</v>
      </c>
      <c r="K245" s="291">
        <v>-1409911.5946499999</v>
      </c>
      <c r="L245" s="291">
        <v>12236094.076892838</v>
      </c>
      <c r="M245" s="291">
        <v>-722290.84855651692</v>
      </c>
      <c r="N245" s="291">
        <v>258414.3013677086</v>
      </c>
      <c r="O245" s="292">
        <f t="shared" si="8"/>
        <v>11772217.529704031</v>
      </c>
      <c r="P245" s="293">
        <v>13270018.376303587</v>
      </c>
      <c r="Q245" s="294">
        <f t="shared" si="7"/>
        <v>-1497800.8465995565</v>
      </c>
      <c r="R245" s="295">
        <v>2661905.797450779</v>
      </c>
      <c r="S245" s="296">
        <v>2329238.9966827012</v>
      </c>
      <c r="T245" s="296">
        <v>1989229.8266841385</v>
      </c>
      <c r="U245" s="296">
        <v>1641007.2315280833</v>
      </c>
      <c r="V245" s="297">
        <v>1288684.5622315397</v>
      </c>
    </row>
    <row r="246" spans="1:22" ht="15.75" x14ac:dyDescent="0.25">
      <c r="A246" s="65">
        <v>755</v>
      </c>
      <c r="B246" s="64" t="s">
        <v>256</v>
      </c>
      <c r="C246" s="66">
        <v>6149</v>
      </c>
      <c r="D246" s="66">
        <v>9768118.9100000001</v>
      </c>
      <c r="E246" s="66">
        <v>1813265.7069815244</v>
      </c>
      <c r="F246" s="66">
        <v>11581384.616981525</v>
      </c>
      <c r="G246" s="67">
        <v>1304.6400000000001</v>
      </c>
      <c r="H246" s="68">
        <v>8022231.3600000003</v>
      </c>
      <c r="I246" s="68">
        <v>3559153.2569815246</v>
      </c>
      <c r="J246" s="290">
        <v>128479.21390169773</v>
      </c>
      <c r="K246" s="291">
        <v>-395632.53</v>
      </c>
      <c r="L246" s="291">
        <v>3291999.940883222</v>
      </c>
      <c r="M246" s="291">
        <v>-7265.4301644126135</v>
      </c>
      <c r="N246" s="291">
        <v>73269.21838474847</v>
      </c>
      <c r="O246" s="292">
        <f t="shared" si="8"/>
        <v>3358003.7291035578</v>
      </c>
      <c r="P246" s="293">
        <v>5111000.0321626039</v>
      </c>
      <c r="Q246" s="294">
        <f t="shared" si="7"/>
        <v>-1752996.3030590462</v>
      </c>
      <c r="R246" s="295">
        <v>869640.71732149285</v>
      </c>
      <c r="S246" s="296">
        <v>775318.39713322744</v>
      </c>
      <c r="T246" s="296">
        <v>678914.26625661191</v>
      </c>
      <c r="U246" s="296">
        <v>580181.35079506424</v>
      </c>
      <c r="V246" s="297">
        <v>480285.92526343494</v>
      </c>
    </row>
    <row r="247" spans="1:22" ht="15.75" x14ac:dyDescent="0.25">
      <c r="A247" s="65">
        <v>758</v>
      </c>
      <c r="B247" s="64" t="s">
        <v>257</v>
      </c>
      <c r="C247" s="66">
        <v>8266</v>
      </c>
      <c r="D247" s="66">
        <v>9915422.1399999987</v>
      </c>
      <c r="E247" s="66">
        <v>7321851.0591161419</v>
      </c>
      <c r="F247" s="66">
        <v>17237273.199116141</v>
      </c>
      <c r="G247" s="67">
        <v>1304.6400000000001</v>
      </c>
      <c r="H247" s="68">
        <v>10784154.24</v>
      </c>
      <c r="I247" s="68">
        <v>6453118.9591161404</v>
      </c>
      <c r="J247" s="290">
        <v>1426701.6423925348</v>
      </c>
      <c r="K247" s="291">
        <v>-422872.06500000006</v>
      </c>
      <c r="L247" s="291">
        <v>7456948.5365086747</v>
      </c>
      <c r="M247" s="291">
        <v>-60324.552572306777</v>
      </c>
      <c r="N247" s="291">
        <v>98494.610370520546</v>
      </c>
      <c r="O247" s="292">
        <f t="shared" si="8"/>
        <v>7495118.5943068881</v>
      </c>
      <c r="P247" s="293">
        <v>23348661.589468494</v>
      </c>
      <c r="Q247" s="294">
        <f t="shared" si="7"/>
        <v>-15853542.995161606</v>
      </c>
      <c r="R247" s="295">
        <v>-2288051.4440695071</v>
      </c>
      <c r="S247" s="296">
        <v>-2166867.3944152873</v>
      </c>
      <c r="T247" s="296">
        <v>-2048481.8887763387</v>
      </c>
      <c r="U247" s="296">
        <v>-1933226.9301172318</v>
      </c>
      <c r="V247" s="297">
        <v>-1819534.7147073194</v>
      </c>
    </row>
    <row r="248" spans="1:22" ht="15.75" x14ac:dyDescent="0.25">
      <c r="A248" s="65">
        <v>759</v>
      </c>
      <c r="B248" s="64" t="s">
        <v>258</v>
      </c>
      <c r="C248" s="66">
        <v>2007</v>
      </c>
      <c r="D248" s="66">
        <v>2738706.82</v>
      </c>
      <c r="E248" s="66">
        <v>590879.76373699016</v>
      </c>
      <c r="F248" s="66">
        <v>3329586.5837369901</v>
      </c>
      <c r="G248" s="67">
        <v>1304.6400000000001</v>
      </c>
      <c r="H248" s="68">
        <v>2618412.48</v>
      </c>
      <c r="I248" s="68">
        <v>711174.10373699013</v>
      </c>
      <c r="J248" s="290">
        <v>258338.16777821537</v>
      </c>
      <c r="K248" s="291">
        <v>-108320.755</v>
      </c>
      <c r="L248" s="291">
        <v>861191.5165152055</v>
      </c>
      <c r="M248" s="291">
        <v>1065813.6527861264</v>
      </c>
      <c r="N248" s="291">
        <v>23914.67251556191</v>
      </c>
      <c r="O248" s="292">
        <f t="shared" si="8"/>
        <v>1950919.8418168938</v>
      </c>
      <c r="P248" s="293">
        <v>7522064.8513454823</v>
      </c>
      <c r="Q248" s="294">
        <f t="shared" si="7"/>
        <v>-5571145.0095285885</v>
      </c>
      <c r="R248" s="295">
        <v>11432.504784708492</v>
      </c>
      <c r="S248" s="296">
        <v>7700.9210862317086</v>
      </c>
      <c r="T248" s="296">
        <v>6340.1395494993358</v>
      </c>
      <c r="U248" s="296">
        <v>4219.2554494300266</v>
      </c>
      <c r="V248" s="297">
        <v>1718.9344147934917</v>
      </c>
    </row>
    <row r="249" spans="1:22" ht="15.75" x14ac:dyDescent="0.25">
      <c r="A249" s="65">
        <v>761</v>
      </c>
      <c r="B249" s="64" t="s">
        <v>259</v>
      </c>
      <c r="C249" s="66">
        <v>8646</v>
      </c>
      <c r="D249" s="66">
        <v>10637237.359999999</v>
      </c>
      <c r="E249" s="66">
        <v>1666733.8237763527</v>
      </c>
      <c r="F249" s="66">
        <v>12303971.183776353</v>
      </c>
      <c r="G249" s="67">
        <v>1304.6400000000001</v>
      </c>
      <c r="H249" s="68">
        <v>11279917.440000001</v>
      </c>
      <c r="I249" s="68">
        <v>1024053.7437763512</v>
      </c>
      <c r="J249" s="290">
        <v>221424.60328374774</v>
      </c>
      <c r="K249" s="291">
        <v>-496685.79499999998</v>
      </c>
      <c r="L249" s="291">
        <v>748792.55206009909</v>
      </c>
      <c r="M249" s="291">
        <v>3634970.3194675618</v>
      </c>
      <c r="N249" s="291">
        <v>103022.55035851932</v>
      </c>
      <c r="O249" s="292">
        <f t="shared" si="8"/>
        <v>4486785.4218861796</v>
      </c>
      <c r="P249" s="293">
        <v>24089168.405292146</v>
      </c>
      <c r="Q249" s="294">
        <f t="shared" si="7"/>
        <v>-19602382.983405966</v>
      </c>
      <c r="R249" s="295">
        <v>1717946.3211660339</v>
      </c>
      <c r="S249" s="296">
        <v>1585321.3772161652</v>
      </c>
      <c r="T249" s="296">
        <v>1449769.2361266844</v>
      </c>
      <c r="U249" s="296">
        <v>1310942.6322755634</v>
      </c>
      <c r="V249" s="297">
        <v>1170481.4436031831</v>
      </c>
    </row>
    <row r="250" spans="1:22" ht="15.75" x14ac:dyDescent="0.25">
      <c r="A250" s="65">
        <v>762</v>
      </c>
      <c r="B250" s="64" t="s">
        <v>260</v>
      </c>
      <c r="C250" s="66">
        <v>3841</v>
      </c>
      <c r="D250" s="66">
        <v>4313711.88</v>
      </c>
      <c r="E250" s="66">
        <v>1457845.5935996822</v>
      </c>
      <c r="F250" s="66">
        <v>5771557.4735996816</v>
      </c>
      <c r="G250" s="67">
        <v>1304.6400000000001</v>
      </c>
      <c r="H250" s="68">
        <v>5011122.24</v>
      </c>
      <c r="I250" s="68">
        <v>760435.23359968141</v>
      </c>
      <c r="J250" s="290">
        <v>470395.73176968389</v>
      </c>
      <c r="K250" s="291">
        <v>-184500.78499999997</v>
      </c>
      <c r="L250" s="291">
        <v>1046330.1803693653</v>
      </c>
      <c r="M250" s="291">
        <v>683650.74235711037</v>
      </c>
      <c r="N250" s="291">
        <v>45767.94077342964</v>
      </c>
      <c r="O250" s="292">
        <f t="shared" si="8"/>
        <v>1775748.8634999052</v>
      </c>
      <c r="P250" s="293">
        <v>13559654.440321909</v>
      </c>
      <c r="Q250" s="294">
        <f t="shared" si="7"/>
        <v>-11783905.576822003</v>
      </c>
      <c r="R250" s="295">
        <v>765273.78337257635</v>
      </c>
      <c r="S250" s="296">
        <v>706354.92960072285</v>
      </c>
      <c r="T250" s="296">
        <v>646135.66359046416</v>
      </c>
      <c r="U250" s="296">
        <v>584461.71200682386</v>
      </c>
      <c r="V250" s="297">
        <v>522061.59337501577</v>
      </c>
    </row>
    <row r="251" spans="1:22" ht="15.75" x14ac:dyDescent="0.25">
      <c r="A251" s="65">
        <v>765</v>
      </c>
      <c r="B251" s="64" t="s">
        <v>261</v>
      </c>
      <c r="C251" s="66">
        <v>10301</v>
      </c>
      <c r="D251" s="66">
        <v>14105881.529999999</v>
      </c>
      <c r="E251" s="66">
        <v>3106538.3643808872</v>
      </c>
      <c r="F251" s="66">
        <v>17212419.894380886</v>
      </c>
      <c r="G251" s="67">
        <v>1304.6400000000001</v>
      </c>
      <c r="H251" s="68">
        <v>13439096.640000001</v>
      </c>
      <c r="I251" s="68">
        <v>3773323.2543808855</v>
      </c>
      <c r="J251" s="290">
        <v>656465.15242585796</v>
      </c>
      <c r="K251" s="291">
        <v>-547141.96475000004</v>
      </c>
      <c r="L251" s="291">
        <v>3882646.4420567434</v>
      </c>
      <c r="M251" s="291">
        <v>1730047.6516944671</v>
      </c>
      <c r="N251" s="291">
        <v>122742.92056940868</v>
      </c>
      <c r="O251" s="292">
        <f t="shared" si="8"/>
        <v>5735437.0143206194</v>
      </c>
      <c r="P251" s="293">
        <v>23156506.883818228</v>
      </c>
      <c r="Q251" s="294">
        <f t="shared" si="7"/>
        <v>-17421069.869497608</v>
      </c>
      <c r="R251" s="295">
        <v>-984452.81385013321</v>
      </c>
      <c r="S251" s="296">
        <v>-833434.55889149313</v>
      </c>
      <c r="T251" s="296">
        <v>-685903.81928505574</v>
      </c>
      <c r="U251" s="296">
        <v>-542274.33354256139</v>
      </c>
      <c r="V251" s="297">
        <v>-400592.32157334912</v>
      </c>
    </row>
    <row r="252" spans="1:22" ht="15.75" x14ac:dyDescent="0.25">
      <c r="A252" s="65">
        <v>768</v>
      </c>
      <c r="B252" s="64" t="s">
        <v>262</v>
      </c>
      <c r="C252" s="66">
        <v>2482</v>
      </c>
      <c r="D252" s="66">
        <v>1992739.2600000002</v>
      </c>
      <c r="E252" s="66">
        <v>1732429.1625225665</v>
      </c>
      <c r="F252" s="66">
        <v>3725168.4225225667</v>
      </c>
      <c r="G252" s="67">
        <v>1304.6400000000001</v>
      </c>
      <c r="H252" s="68">
        <v>3238116.4800000004</v>
      </c>
      <c r="I252" s="68">
        <v>487051.9425225663</v>
      </c>
      <c r="J252" s="290">
        <v>325569.11400922702</v>
      </c>
      <c r="K252" s="291">
        <v>-193472.39500000002</v>
      </c>
      <c r="L252" s="291">
        <v>619148.6615317933</v>
      </c>
      <c r="M252" s="291">
        <v>420134.3337522088</v>
      </c>
      <c r="N252" s="291">
        <v>29574.597500560369</v>
      </c>
      <c r="O252" s="292">
        <f t="shared" si="8"/>
        <v>1068857.5927845624</v>
      </c>
      <c r="P252" s="293">
        <v>9148354.6797984522</v>
      </c>
      <c r="Q252" s="294">
        <f t="shared" si="7"/>
        <v>-8079497.08701389</v>
      </c>
      <c r="R252" s="295">
        <v>498210.80131743796</v>
      </c>
      <c r="S252" s="296">
        <v>460138.26940862765</v>
      </c>
      <c r="T252" s="296">
        <v>421225.42946135817</v>
      </c>
      <c r="U252" s="296">
        <v>381372.59222350462</v>
      </c>
      <c r="V252" s="297">
        <v>341050.516086002</v>
      </c>
    </row>
    <row r="253" spans="1:22" ht="15.75" x14ac:dyDescent="0.25">
      <c r="A253" s="65">
        <v>777</v>
      </c>
      <c r="B253" s="64" t="s">
        <v>263</v>
      </c>
      <c r="C253" s="66">
        <v>7594</v>
      </c>
      <c r="D253" s="66">
        <v>7444619</v>
      </c>
      <c r="E253" s="66">
        <v>4842224.6912401123</v>
      </c>
      <c r="F253" s="66">
        <v>12286843.691240113</v>
      </c>
      <c r="G253" s="67">
        <v>1304.6400000000001</v>
      </c>
      <c r="H253" s="68">
        <v>9907436.1600000001</v>
      </c>
      <c r="I253" s="68">
        <v>2379407.5312401131</v>
      </c>
      <c r="J253" s="290">
        <v>1186545.3049056556</v>
      </c>
      <c r="K253" s="291">
        <v>-384089.39499999996</v>
      </c>
      <c r="L253" s="291">
        <v>3181863.4411457689</v>
      </c>
      <c r="M253" s="291">
        <v>2750619.1530948863</v>
      </c>
      <c r="N253" s="291">
        <v>90487.305970691144</v>
      </c>
      <c r="O253" s="292">
        <f t="shared" si="8"/>
        <v>6022969.9002113463</v>
      </c>
      <c r="P253" s="293">
        <v>30609935.55313864</v>
      </c>
      <c r="Q253" s="294">
        <f t="shared" si="7"/>
        <v>-24586965.652927294</v>
      </c>
      <c r="R253" s="295">
        <v>35274.828092681608</v>
      </c>
      <c r="S253" s="296">
        <v>29138.41291920458</v>
      </c>
      <c r="T253" s="296">
        <v>23989.546456850003</v>
      </c>
      <c r="U253" s="296">
        <v>15964.636712990345</v>
      </c>
      <c r="V253" s="297">
        <v>6504.0298684313784</v>
      </c>
    </row>
    <row r="254" spans="1:22" ht="15.75" x14ac:dyDescent="0.25">
      <c r="A254" s="65">
        <v>778</v>
      </c>
      <c r="B254" s="64" t="s">
        <v>264</v>
      </c>
      <c r="C254" s="66">
        <v>6931</v>
      </c>
      <c r="D254" s="66">
        <v>8153375.0999999996</v>
      </c>
      <c r="E254" s="66">
        <v>1302254.5588615923</v>
      </c>
      <c r="F254" s="66">
        <v>9455629.6588615924</v>
      </c>
      <c r="G254" s="67">
        <v>1304.6400000000001</v>
      </c>
      <c r="H254" s="68">
        <v>9042459.8399999999</v>
      </c>
      <c r="I254" s="68">
        <v>413169.81886159256</v>
      </c>
      <c r="J254" s="290">
        <v>338466.08904223982</v>
      </c>
      <c r="K254" s="291">
        <v>-569724.505</v>
      </c>
      <c r="L254" s="291">
        <v>181911.40290383238</v>
      </c>
      <c r="M254" s="291">
        <v>2862331.8829465522</v>
      </c>
      <c r="N254" s="291">
        <v>82587.242254788041</v>
      </c>
      <c r="O254" s="292">
        <f t="shared" si="8"/>
        <v>3126830.5281051728</v>
      </c>
      <c r="P254" s="293">
        <v>23123005.971962586</v>
      </c>
      <c r="Q254" s="294">
        <f t="shared" si="7"/>
        <v>-19996175.443857413</v>
      </c>
      <c r="R254" s="295">
        <v>-365307.188666542</v>
      </c>
      <c r="S254" s="296">
        <v>-263694.96411374758</v>
      </c>
      <c r="T254" s="296">
        <v>-164429.3048367631</v>
      </c>
      <c r="U254" s="296">
        <v>-67788.593674620788</v>
      </c>
      <c r="V254" s="297">
        <v>5936.1905475504191</v>
      </c>
    </row>
    <row r="255" spans="1:22" ht="15.75" x14ac:dyDescent="0.25">
      <c r="A255" s="65">
        <v>781</v>
      </c>
      <c r="B255" s="64" t="s">
        <v>265</v>
      </c>
      <c r="C255" s="66">
        <v>3631</v>
      </c>
      <c r="D255" s="66">
        <v>3019359.82</v>
      </c>
      <c r="E255" s="66">
        <v>939337.84061132697</v>
      </c>
      <c r="F255" s="66">
        <v>3958697.6606113268</v>
      </c>
      <c r="G255" s="67">
        <v>1304.6400000000001</v>
      </c>
      <c r="H255" s="68">
        <v>4737147.8400000008</v>
      </c>
      <c r="I255" s="68">
        <v>-778450.17938867398</v>
      </c>
      <c r="J255" s="290">
        <v>438815.18782911974</v>
      </c>
      <c r="K255" s="291">
        <v>-201829.30500000002</v>
      </c>
      <c r="L255" s="291">
        <v>-541464.29655955429</v>
      </c>
      <c r="M255" s="291">
        <v>575959.77652681398</v>
      </c>
      <c r="N255" s="291">
        <v>43265.658148482958</v>
      </c>
      <c r="O255" s="292">
        <f t="shared" si="8"/>
        <v>77761.138115742651</v>
      </c>
      <c r="P255" s="293">
        <v>13163584.857310014</v>
      </c>
      <c r="Q255" s="294">
        <f t="shared" si="7"/>
        <v>-13085823.719194271</v>
      </c>
      <c r="R255" s="295">
        <v>1306112.8193550841</v>
      </c>
      <c r="S255" s="296">
        <v>1250415.2515223327</v>
      </c>
      <c r="T255" s="296">
        <v>1193488.3692304168</v>
      </c>
      <c r="U255" s="296">
        <v>1135186.3337708495</v>
      </c>
      <c r="V255" s="297">
        <v>1076197.8331845191</v>
      </c>
    </row>
    <row r="256" spans="1:22" ht="15.75" x14ac:dyDescent="0.25">
      <c r="A256" s="65">
        <v>783</v>
      </c>
      <c r="B256" s="64" t="s">
        <v>266</v>
      </c>
      <c r="C256" s="66">
        <v>6646</v>
      </c>
      <c r="D256" s="66">
        <v>8067156.6899999995</v>
      </c>
      <c r="E256" s="66">
        <v>1035637.1781373315</v>
      </c>
      <c r="F256" s="66">
        <v>9102793.8681373317</v>
      </c>
      <c r="G256" s="67">
        <v>1304.6400000000001</v>
      </c>
      <c r="H256" s="68">
        <v>8670637.4400000013</v>
      </c>
      <c r="I256" s="68">
        <v>432156.42813733034</v>
      </c>
      <c r="J256" s="290">
        <v>201325.41112026945</v>
      </c>
      <c r="K256" s="291">
        <v>-354448.07500000001</v>
      </c>
      <c r="L256" s="291">
        <v>279033.76425759977</v>
      </c>
      <c r="M256" s="291">
        <v>1348860.6817041528</v>
      </c>
      <c r="N256" s="291">
        <v>79191.287263788967</v>
      </c>
      <c r="O256" s="292">
        <f t="shared" si="8"/>
        <v>1707085.7332255417</v>
      </c>
      <c r="P256" s="293">
        <v>12420568.307536524</v>
      </c>
      <c r="Q256" s="294">
        <f t="shared" si="7"/>
        <v>-10713482.574310983</v>
      </c>
      <c r="R256" s="295">
        <v>197928.02868102744</v>
      </c>
      <c r="S256" s="296">
        <v>95981.998436888302</v>
      </c>
      <c r="T256" s="296">
        <v>20994.801916279313</v>
      </c>
      <c r="U256" s="296">
        <v>13971.684961092156</v>
      </c>
      <c r="V256" s="297">
        <v>5692.0967218323594</v>
      </c>
    </row>
    <row r="257" spans="1:22" ht="15.75" x14ac:dyDescent="0.25">
      <c r="A257" s="65">
        <v>785</v>
      </c>
      <c r="B257" s="64" t="s">
        <v>267</v>
      </c>
      <c r="C257" s="66">
        <v>2737</v>
      </c>
      <c r="D257" s="66">
        <v>2960443.05</v>
      </c>
      <c r="E257" s="66">
        <v>1264162.1606501972</v>
      </c>
      <c r="F257" s="66">
        <v>4224605.2106501972</v>
      </c>
      <c r="G257" s="67">
        <v>1304.6400000000001</v>
      </c>
      <c r="H257" s="68">
        <v>3570799.68</v>
      </c>
      <c r="I257" s="68">
        <v>653805.53065019706</v>
      </c>
      <c r="J257" s="290">
        <v>907046.0344927574</v>
      </c>
      <c r="K257" s="291">
        <v>-172299.28000000003</v>
      </c>
      <c r="L257" s="291">
        <v>1388552.2851429544</v>
      </c>
      <c r="M257" s="291">
        <v>1090429.3991740432</v>
      </c>
      <c r="N257" s="291">
        <v>32613.083545138488</v>
      </c>
      <c r="O257" s="292">
        <f t="shared" si="8"/>
        <v>2511594.767862136</v>
      </c>
      <c r="P257" s="293">
        <v>13232871.244262075</v>
      </c>
      <c r="Q257" s="294">
        <f t="shared" si="7"/>
        <v>-10721276.47639994</v>
      </c>
      <c r="R257" s="295">
        <v>523216.70295990806</v>
      </c>
      <c r="S257" s="296">
        <v>481232.60955361725</v>
      </c>
      <c r="T257" s="296">
        <v>438321.87509121734</v>
      </c>
      <c r="U257" s="296">
        <v>394374.56827413233</v>
      </c>
      <c r="V257" s="297">
        <v>349909.81308140676</v>
      </c>
    </row>
    <row r="258" spans="1:22" ht="15.75" x14ac:dyDescent="0.25">
      <c r="A258" s="65">
        <v>790</v>
      </c>
      <c r="B258" s="64" t="s">
        <v>268</v>
      </c>
      <c r="C258" s="66">
        <v>24052</v>
      </c>
      <c r="D258" s="66">
        <v>31646746.729999997</v>
      </c>
      <c r="E258" s="66">
        <v>3984732.6840064405</v>
      </c>
      <c r="F258" s="66">
        <v>35631479.414006434</v>
      </c>
      <c r="G258" s="67">
        <v>1304.6400000000001</v>
      </c>
      <c r="H258" s="68">
        <v>31379201.280000001</v>
      </c>
      <c r="I258" s="68">
        <v>4252278.1340064332</v>
      </c>
      <c r="J258" s="290">
        <v>744403.02514027664</v>
      </c>
      <c r="K258" s="291">
        <v>-1848363.8924999998</v>
      </c>
      <c r="L258" s="291">
        <v>3148317.2666467093</v>
      </c>
      <c r="M258" s="291">
        <v>9345787.7038797103</v>
      </c>
      <c r="N258" s="291">
        <v>286594.7699772272</v>
      </c>
      <c r="O258" s="292">
        <f t="shared" si="8"/>
        <v>12780699.740503646</v>
      </c>
      <c r="P258" s="293">
        <v>63238582.903746292</v>
      </c>
      <c r="Q258" s="294">
        <f t="shared" si="7"/>
        <v>-50457883.163242646</v>
      </c>
      <c r="R258" s="295">
        <v>1922700.5173990726</v>
      </c>
      <c r="S258" s="296">
        <v>1553755.9011739702</v>
      </c>
      <c r="T258" s="296">
        <v>1176668.2192997865</v>
      </c>
      <c r="U258" s="296">
        <v>790471.42588928959</v>
      </c>
      <c r="V258" s="297">
        <v>399727.43908058113</v>
      </c>
    </row>
    <row r="259" spans="1:22" ht="15.75" x14ac:dyDescent="0.25">
      <c r="A259" s="65">
        <v>791</v>
      </c>
      <c r="B259" s="64" t="s">
        <v>269</v>
      </c>
      <c r="C259" s="66">
        <v>5203</v>
      </c>
      <c r="D259" s="66">
        <v>7237108.8100000005</v>
      </c>
      <c r="E259" s="66">
        <v>2026549.9475750087</v>
      </c>
      <c r="F259" s="66">
        <v>9263658.757575009</v>
      </c>
      <c r="G259" s="67">
        <v>1304.6400000000001</v>
      </c>
      <c r="H259" s="68">
        <v>6788041.9200000009</v>
      </c>
      <c r="I259" s="68">
        <v>2475616.8375750082</v>
      </c>
      <c r="J259" s="290">
        <v>796125.83045466791</v>
      </c>
      <c r="K259" s="291">
        <v>-232123.87500000003</v>
      </c>
      <c r="L259" s="291">
        <v>3039618.7930296762</v>
      </c>
      <c r="M259" s="291">
        <v>2557911.867243079</v>
      </c>
      <c r="N259" s="291">
        <v>61997.030940941011</v>
      </c>
      <c r="O259" s="292">
        <f t="shared" si="8"/>
        <v>5659527.6912136953</v>
      </c>
      <c r="P259" s="293">
        <v>21149646.280204192</v>
      </c>
      <c r="Q259" s="294">
        <f t="shared" si="7"/>
        <v>-15490118.588990496</v>
      </c>
      <c r="R259" s="295">
        <v>316944.30279168376</v>
      </c>
      <c r="S259" s="296">
        <v>237133.10878622846</v>
      </c>
      <c r="T259" s="296">
        <v>155560.38265986147</v>
      </c>
      <c r="U259" s="296">
        <v>72017.14650009037</v>
      </c>
      <c r="V259" s="297">
        <v>4456.2111410914486</v>
      </c>
    </row>
    <row r="260" spans="1:22" ht="15.75" x14ac:dyDescent="0.25">
      <c r="A260" s="65">
        <v>831</v>
      </c>
      <c r="B260" s="64" t="s">
        <v>270</v>
      </c>
      <c r="C260" s="66">
        <v>4628</v>
      </c>
      <c r="D260" s="66">
        <v>6566775.5099999998</v>
      </c>
      <c r="E260" s="66">
        <v>1528021.9008129044</v>
      </c>
      <c r="F260" s="66">
        <v>8094797.4108129041</v>
      </c>
      <c r="G260" s="67">
        <v>1304.6400000000001</v>
      </c>
      <c r="H260" s="68">
        <v>6037873.9200000009</v>
      </c>
      <c r="I260" s="68">
        <v>2056923.4908129033</v>
      </c>
      <c r="J260" s="290">
        <v>103176.66871855309</v>
      </c>
      <c r="K260" s="291">
        <v>-221513.11000000002</v>
      </c>
      <c r="L260" s="291">
        <v>1938587.0495314563</v>
      </c>
      <c r="M260" s="291">
        <v>423036.276497196</v>
      </c>
      <c r="N260" s="291">
        <v>55145.542801206037</v>
      </c>
      <c r="O260" s="292">
        <f t="shared" si="8"/>
        <v>2416768.8688298585</v>
      </c>
      <c r="P260" s="293">
        <v>5943343.450215077</v>
      </c>
      <c r="Q260" s="294">
        <f t="shared" si="7"/>
        <v>-3526574.5813852185</v>
      </c>
      <c r="R260" s="295">
        <v>410581.82918630476</v>
      </c>
      <c r="S260" s="296">
        <v>339590.82287124667</v>
      </c>
      <c r="T260" s="296">
        <v>267032.95692605618</v>
      </c>
      <c r="U260" s="296">
        <v>192722.34824886595</v>
      </c>
      <c r="V260" s="297">
        <v>117536.78484662485</v>
      </c>
    </row>
    <row r="261" spans="1:22" ht="15.75" x14ac:dyDescent="0.25">
      <c r="A261" s="65">
        <v>832</v>
      </c>
      <c r="B261" s="64" t="s">
        <v>271</v>
      </c>
      <c r="C261" s="66">
        <v>3916</v>
      </c>
      <c r="D261" s="66">
        <v>5229005.09</v>
      </c>
      <c r="E261" s="66">
        <v>2261198.2989684055</v>
      </c>
      <c r="F261" s="66">
        <v>7490203.3889684053</v>
      </c>
      <c r="G261" s="67">
        <v>1304.6400000000001</v>
      </c>
      <c r="H261" s="68">
        <v>5108970.24</v>
      </c>
      <c r="I261" s="68">
        <v>2381233.1489684051</v>
      </c>
      <c r="J261" s="290">
        <v>1298947.9490124534</v>
      </c>
      <c r="K261" s="291">
        <v>-204394.16499999998</v>
      </c>
      <c r="L261" s="291">
        <v>3475786.9329808587</v>
      </c>
      <c r="M261" s="291">
        <v>1577225.2357595954</v>
      </c>
      <c r="N261" s="291">
        <v>46661.613139482033</v>
      </c>
      <c r="O261" s="292">
        <f t="shared" si="8"/>
        <v>5099673.7818799363</v>
      </c>
      <c r="P261" s="293">
        <v>18062006.902684331</v>
      </c>
      <c r="Q261" s="294">
        <f t="shared" si="7"/>
        <v>-12962333.120804396</v>
      </c>
      <c r="R261" s="295">
        <v>1114186.5040817787</v>
      </c>
      <c r="S261" s="296">
        <v>1054117.1910459602</v>
      </c>
      <c r="T261" s="296">
        <v>992722.07370772213</v>
      </c>
      <c r="U261" s="296">
        <v>929843.86636548431</v>
      </c>
      <c r="V261" s="297">
        <v>866225.31271743414</v>
      </c>
    </row>
    <row r="262" spans="1:22" ht="15.75" x14ac:dyDescent="0.25">
      <c r="A262" s="65">
        <v>833</v>
      </c>
      <c r="B262" s="64" t="s">
        <v>272</v>
      </c>
      <c r="C262" s="66">
        <v>1659</v>
      </c>
      <c r="D262" s="66">
        <v>2002283.32</v>
      </c>
      <c r="E262" s="66">
        <v>429161.79039944836</v>
      </c>
      <c r="F262" s="66">
        <v>2431445.1103994483</v>
      </c>
      <c r="G262" s="67">
        <v>1304.6400000000001</v>
      </c>
      <c r="H262" s="68">
        <v>2164397.7600000002</v>
      </c>
      <c r="I262" s="68">
        <v>267047.35039944807</v>
      </c>
      <c r="J262" s="290">
        <v>84891.279786478321</v>
      </c>
      <c r="K262" s="291">
        <v>-72267.91</v>
      </c>
      <c r="L262" s="291">
        <v>279670.72018592642</v>
      </c>
      <c r="M262" s="291">
        <v>194432.12208222214</v>
      </c>
      <c r="N262" s="291">
        <v>19768.032737078829</v>
      </c>
      <c r="O262" s="292">
        <f t="shared" si="8"/>
        <v>493870.8750052274</v>
      </c>
      <c r="P262" s="293">
        <v>4329434.612071367</v>
      </c>
      <c r="Q262" s="294">
        <f t="shared" si="7"/>
        <v>-3835563.7370661395</v>
      </c>
      <c r="R262" s="295">
        <v>643403.33240608778</v>
      </c>
      <c r="S262" s="296">
        <v>617955.17348718515</v>
      </c>
      <c r="T262" s="296">
        <v>591945.34211227775</v>
      </c>
      <c r="U262" s="296">
        <v>565307.20473210094</v>
      </c>
      <c r="V262" s="297">
        <v>538355.42217282741</v>
      </c>
    </row>
    <row r="263" spans="1:22" ht="15.75" x14ac:dyDescent="0.25">
      <c r="A263" s="65">
        <v>834</v>
      </c>
      <c r="B263" s="64" t="s">
        <v>273</v>
      </c>
      <c r="C263" s="66">
        <v>6016</v>
      </c>
      <c r="D263" s="66">
        <v>8387172.8099999996</v>
      </c>
      <c r="E263" s="66">
        <v>1039217.6844291082</v>
      </c>
      <c r="F263" s="66">
        <v>9426390.4944291078</v>
      </c>
      <c r="G263" s="67">
        <v>1304.6400000000001</v>
      </c>
      <c r="H263" s="68">
        <v>7848714.2400000002</v>
      </c>
      <c r="I263" s="68">
        <v>1577676.2544291075</v>
      </c>
      <c r="J263" s="290">
        <v>157301.95671292595</v>
      </c>
      <c r="K263" s="291">
        <v>-335453.51999999996</v>
      </c>
      <c r="L263" s="291">
        <v>1399524.6911420336</v>
      </c>
      <c r="M263" s="291">
        <v>1489200.517618678</v>
      </c>
      <c r="N263" s="291">
        <v>71684.4393889489</v>
      </c>
      <c r="O263" s="292">
        <f t="shared" si="8"/>
        <v>2960409.6481496603</v>
      </c>
      <c r="P263" s="293">
        <v>11964721.532287501</v>
      </c>
      <c r="Q263" s="294">
        <f t="shared" si="7"/>
        <v>-9004311.8841378409</v>
      </c>
      <c r="R263" s="295">
        <v>786595.51759243896</v>
      </c>
      <c r="S263" s="296">
        <v>694313.34516560461</v>
      </c>
      <c r="T263" s="296">
        <v>599994.39064393949</v>
      </c>
      <c r="U263" s="296">
        <v>503397.02206097136</v>
      </c>
      <c r="V263" s="297">
        <v>405662.28795814456</v>
      </c>
    </row>
    <row r="264" spans="1:22" ht="15.75" x14ac:dyDescent="0.25">
      <c r="A264" s="65">
        <v>837</v>
      </c>
      <c r="B264" s="64" t="s">
        <v>274</v>
      </c>
      <c r="C264" s="66">
        <v>241009</v>
      </c>
      <c r="D264" s="66">
        <v>288140567.13999999</v>
      </c>
      <c r="E264" s="66">
        <v>56176158.126150042</v>
      </c>
      <c r="F264" s="66">
        <v>344316725.26615</v>
      </c>
      <c r="G264" s="67">
        <v>1304.6400000000001</v>
      </c>
      <c r="H264" s="68">
        <v>314429981.76000005</v>
      </c>
      <c r="I264" s="68">
        <v>29886743.506149948</v>
      </c>
      <c r="J264" s="290">
        <v>11285074.563391024</v>
      </c>
      <c r="K264" s="291">
        <v>-32117548.707350001</v>
      </c>
      <c r="L264" s="291">
        <v>9054269.3621909693</v>
      </c>
      <c r="M264" s="291">
        <v>5039847.9360698424</v>
      </c>
      <c r="N264" s="291">
        <v>2871774.443598934</v>
      </c>
      <c r="O264" s="292">
        <f t="shared" si="8"/>
        <v>16965891.741859745</v>
      </c>
      <c r="P264" s="293">
        <v>179171682.19027096</v>
      </c>
      <c r="Q264" s="294">
        <f t="shared" si="7"/>
        <v>-162205790.44841123</v>
      </c>
      <c r="R264" s="295">
        <v>-16714506.631136214</v>
      </c>
      <c r="S264" s="296">
        <v>-13181183.787788294</v>
      </c>
      <c r="T264" s="296">
        <v>-9729457.157188559</v>
      </c>
      <c r="U264" s="296">
        <v>-6369006.8388395831</v>
      </c>
      <c r="V264" s="297">
        <v>-3054120.9032325661</v>
      </c>
    </row>
    <row r="265" spans="1:22" ht="15.75" x14ac:dyDescent="0.25">
      <c r="A265" s="65">
        <v>844</v>
      </c>
      <c r="B265" s="64" t="s">
        <v>275</v>
      </c>
      <c r="C265" s="66">
        <v>1503</v>
      </c>
      <c r="D265" s="66">
        <v>1280577.7899999998</v>
      </c>
      <c r="E265" s="66">
        <v>459505.17724942509</v>
      </c>
      <c r="F265" s="66">
        <v>1740082.9672494249</v>
      </c>
      <c r="G265" s="67">
        <v>1304.6400000000001</v>
      </c>
      <c r="H265" s="68">
        <v>1960873.9200000002</v>
      </c>
      <c r="I265" s="68">
        <v>-220790.95275057526</v>
      </c>
      <c r="J265" s="290">
        <v>233854.80152959767</v>
      </c>
      <c r="K265" s="291">
        <v>-70828.5</v>
      </c>
      <c r="L265" s="291">
        <v>-57764.651220977597</v>
      </c>
      <c r="M265" s="291">
        <v>633547.54652963334</v>
      </c>
      <c r="N265" s="291">
        <v>17909.194215689862</v>
      </c>
      <c r="O265" s="292">
        <f t="shared" si="8"/>
        <v>593692.08952434559</v>
      </c>
      <c r="P265" s="293">
        <v>5999576.4214789765</v>
      </c>
      <c r="Q265" s="294">
        <f t="shared" ref="Q265:Q303" si="9">O265-P265</f>
        <v>-5405884.331954631</v>
      </c>
      <c r="R265" s="295">
        <v>-119917.78270891006</v>
      </c>
      <c r="S265" s="296">
        <v>-97882.986358765789</v>
      </c>
      <c r="T265" s="296">
        <v>-76357.046971475662</v>
      </c>
      <c r="U265" s="296">
        <v>-55400.332373769728</v>
      </c>
      <c r="V265" s="297">
        <v>-34727.770099259869</v>
      </c>
    </row>
    <row r="266" spans="1:22" ht="15.75" x14ac:dyDescent="0.25">
      <c r="A266" s="65">
        <v>845</v>
      </c>
      <c r="B266" s="64" t="s">
        <v>276</v>
      </c>
      <c r="C266" s="66">
        <v>2925</v>
      </c>
      <c r="D266" s="66">
        <v>4087791.25</v>
      </c>
      <c r="E266" s="66">
        <v>1441586.9259364705</v>
      </c>
      <c r="F266" s="66">
        <v>5529378.1759364707</v>
      </c>
      <c r="G266" s="67">
        <v>1304.6400000000001</v>
      </c>
      <c r="H266" s="68">
        <v>3816072.0000000005</v>
      </c>
      <c r="I266" s="68">
        <v>1713306.1759364703</v>
      </c>
      <c r="J266" s="290">
        <v>424696.98426732572</v>
      </c>
      <c r="K266" s="291">
        <v>-151849.14500000002</v>
      </c>
      <c r="L266" s="291">
        <v>1986154.0152037959</v>
      </c>
      <c r="M266" s="291">
        <v>1226803.8878291785</v>
      </c>
      <c r="N266" s="291">
        <v>34853.22227604314</v>
      </c>
      <c r="O266" s="292">
        <f t="shared" si="8"/>
        <v>3247811.1253090175</v>
      </c>
      <c r="P266" s="293">
        <v>10212063.45080452</v>
      </c>
      <c r="Q266" s="294">
        <f t="shared" si="9"/>
        <v>-6964252.3254955029</v>
      </c>
      <c r="R266" s="295">
        <v>98475.382616933959</v>
      </c>
      <c r="S266" s="296">
        <v>53607.471322304569</v>
      </c>
      <c r="T266" s="296">
        <v>9240.1136932165209</v>
      </c>
      <c r="U266" s="296">
        <v>6149.1391079137156</v>
      </c>
      <c r="V266" s="297">
        <v>2505.1734744748196</v>
      </c>
    </row>
    <row r="267" spans="1:22" ht="15.75" x14ac:dyDescent="0.25">
      <c r="A267" s="65">
        <v>846</v>
      </c>
      <c r="B267" s="64" t="s">
        <v>277</v>
      </c>
      <c r="C267" s="66">
        <v>4994</v>
      </c>
      <c r="D267" s="66">
        <v>6378746.2199999997</v>
      </c>
      <c r="E267" s="66">
        <v>890898.7997133414</v>
      </c>
      <c r="F267" s="66">
        <v>7269645.0197133413</v>
      </c>
      <c r="G267" s="67">
        <v>1304.6400000000001</v>
      </c>
      <c r="H267" s="68">
        <v>6515372.1600000001</v>
      </c>
      <c r="I267" s="68">
        <v>754272.85971334111</v>
      </c>
      <c r="J267" s="290">
        <v>178221.39164916507</v>
      </c>
      <c r="K267" s="291">
        <v>-252040.6</v>
      </c>
      <c r="L267" s="291">
        <v>680453.65136250621</v>
      </c>
      <c r="M267" s="291">
        <v>2667439.8235130869</v>
      </c>
      <c r="N267" s="291">
        <v>59506.663947541689</v>
      </c>
      <c r="O267" s="292">
        <f t="shared" ref="O267:O303" si="10">L267+M267+N267</f>
        <v>3407400.1388231348</v>
      </c>
      <c r="P267" s="293">
        <v>17636654.314308032</v>
      </c>
      <c r="Q267" s="294">
        <f t="shared" si="9"/>
        <v>-14229254.175484898</v>
      </c>
      <c r="R267" s="295">
        <v>798628.76218654879</v>
      </c>
      <c r="S267" s="296">
        <v>722023.51466334227</v>
      </c>
      <c r="T267" s="296">
        <v>643727.49423761142</v>
      </c>
      <c r="U267" s="296">
        <v>563540.11745846551</v>
      </c>
      <c r="V267" s="297">
        <v>482408.59117696329</v>
      </c>
    </row>
    <row r="268" spans="1:22" ht="15.75" x14ac:dyDescent="0.25">
      <c r="A268" s="65">
        <v>848</v>
      </c>
      <c r="B268" s="64" t="s">
        <v>278</v>
      </c>
      <c r="C268" s="66">
        <v>4307</v>
      </c>
      <c r="D268" s="66">
        <v>5085109.33</v>
      </c>
      <c r="E268" s="66">
        <v>1449405.029781824</v>
      </c>
      <c r="F268" s="66">
        <v>6534514.3597818241</v>
      </c>
      <c r="G268" s="67">
        <v>1304.6400000000001</v>
      </c>
      <c r="H268" s="68">
        <v>5619084.4800000004</v>
      </c>
      <c r="I268" s="68">
        <v>915429.87978182361</v>
      </c>
      <c r="J268" s="290">
        <v>356365.85041767138</v>
      </c>
      <c r="K268" s="291">
        <v>-238244.96500000003</v>
      </c>
      <c r="L268" s="291">
        <v>1033550.7651994948</v>
      </c>
      <c r="M268" s="291">
        <v>2243793.7910447437</v>
      </c>
      <c r="N268" s="291">
        <v>51320.625074501819</v>
      </c>
      <c r="O268" s="292">
        <f t="shared" si="10"/>
        <v>3328665.1813187399</v>
      </c>
      <c r="P268" s="293">
        <v>15212006.361189684</v>
      </c>
      <c r="Q268" s="294">
        <f t="shared" si="9"/>
        <v>-11883341.179870944</v>
      </c>
      <c r="R268" s="295">
        <v>576729.73097316187</v>
      </c>
      <c r="S268" s="296">
        <v>510662.69030787336</v>
      </c>
      <c r="T268" s="296">
        <v>443137.46804643527</v>
      </c>
      <c r="U268" s="296">
        <v>373981.0740160424</v>
      </c>
      <c r="V268" s="297">
        <v>304010.41248331714</v>
      </c>
    </row>
    <row r="269" spans="1:22" ht="15.75" x14ac:dyDescent="0.25">
      <c r="A269" s="65">
        <v>849</v>
      </c>
      <c r="B269" s="64" t="s">
        <v>279</v>
      </c>
      <c r="C269" s="66">
        <v>2966</v>
      </c>
      <c r="D269" s="66">
        <v>5049202.25</v>
      </c>
      <c r="E269" s="66">
        <v>717761.07761724456</v>
      </c>
      <c r="F269" s="66">
        <v>5766963.3276172448</v>
      </c>
      <c r="G269" s="67">
        <v>1304.6400000000001</v>
      </c>
      <c r="H269" s="68">
        <v>3869562.24</v>
      </c>
      <c r="I269" s="68">
        <v>1897401.0876172446</v>
      </c>
      <c r="J269" s="290">
        <v>226273.42431666629</v>
      </c>
      <c r="K269" s="291">
        <v>-141539.1925</v>
      </c>
      <c r="L269" s="291">
        <v>1982135.3194339108</v>
      </c>
      <c r="M269" s="291">
        <v>1530178.9822858225</v>
      </c>
      <c r="N269" s="291">
        <v>35341.763169485115</v>
      </c>
      <c r="O269" s="292">
        <f t="shared" si="10"/>
        <v>3547656.0648892187</v>
      </c>
      <c r="P269" s="293">
        <v>9717859.3795839269</v>
      </c>
      <c r="Q269" s="294">
        <f t="shared" si="9"/>
        <v>-6170203.3146947082</v>
      </c>
      <c r="R269" s="295">
        <v>101848.67149310854</v>
      </c>
      <c r="S269" s="296">
        <v>56351.842467511691</v>
      </c>
      <c r="T269" s="296">
        <v>9850.8419503476507</v>
      </c>
      <c r="U269" s="296">
        <v>6235.3321689135319</v>
      </c>
      <c r="V269" s="297">
        <v>2540.2887265956633</v>
      </c>
    </row>
    <row r="270" spans="1:22" ht="15.75" x14ac:dyDescent="0.25">
      <c r="A270" s="65">
        <v>850</v>
      </c>
      <c r="B270" s="64" t="s">
        <v>280</v>
      </c>
      <c r="C270" s="66">
        <v>2401</v>
      </c>
      <c r="D270" s="66">
        <v>3976914.04</v>
      </c>
      <c r="E270" s="66">
        <v>474272.29752978875</v>
      </c>
      <c r="F270" s="66">
        <v>4451186.3375297887</v>
      </c>
      <c r="G270" s="67">
        <v>1304.6400000000001</v>
      </c>
      <c r="H270" s="68">
        <v>3132440.64</v>
      </c>
      <c r="I270" s="68">
        <v>1318745.6975297886</v>
      </c>
      <c r="J270" s="290">
        <v>92898.559728290944</v>
      </c>
      <c r="K270" s="291">
        <v>-124110.8925</v>
      </c>
      <c r="L270" s="291">
        <v>1287533.3647580794</v>
      </c>
      <c r="M270" s="291">
        <v>775925.42923884699</v>
      </c>
      <c r="N270" s="291">
        <v>28609.431345223788</v>
      </c>
      <c r="O270" s="292">
        <f t="shared" si="10"/>
        <v>2092068.2253421501</v>
      </c>
      <c r="P270" s="293">
        <v>6191611.2020898554</v>
      </c>
      <c r="Q270" s="294">
        <f t="shared" si="9"/>
        <v>-4099542.9767477056</v>
      </c>
      <c r="R270" s="295">
        <v>406017.78741767467</v>
      </c>
      <c r="S270" s="296">
        <v>369187.75151394645</v>
      </c>
      <c r="T270" s="296">
        <v>331544.83100089495</v>
      </c>
      <c r="U270" s="296">
        <v>292992.58998232667</v>
      </c>
      <c r="V270" s="297">
        <v>253986.42366236539</v>
      </c>
    </row>
    <row r="271" spans="1:22" ht="15.75" x14ac:dyDescent="0.25">
      <c r="A271" s="65">
        <v>851</v>
      </c>
      <c r="B271" s="64" t="s">
        <v>281</v>
      </c>
      <c r="C271" s="66">
        <v>21467</v>
      </c>
      <c r="D271" s="66">
        <v>32842642.259999998</v>
      </c>
      <c r="E271" s="66">
        <v>3504325.0882444023</v>
      </c>
      <c r="F271" s="66">
        <v>36346967.348244399</v>
      </c>
      <c r="G271" s="67">
        <v>1304.6400000000001</v>
      </c>
      <c r="H271" s="68">
        <v>28006706.880000003</v>
      </c>
      <c r="I271" s="68">
        <v>8340260.4682443962</v>
      </c>
      <c r="J271" s="290">
        <v>814847.36413847422</v>
      </c>
      <c r="K271" s="291">
        <v>-1498641.9649999999</v>
      </c>
      <c r="L271" s="291">
        <v>7656465.867382871</v>
      </c>
      <c r="M271" s="291">
        <v>5214312.3704779083</v>
      </c>
      <c r="N271" s="291">
        <v>255792.86242728826</v>
      </c>
      <c r="O271" s="292">
        <f t="shared" si="10"/>
        <v>13126571.100288069</v>
      </c>
      <c r="P271" s="293">
        <v>36199523.042406701</v>
      </c>
      <c r="Q271" s="294">
        <f t="shared" si="9"/>
        <v>-23072951.94211863</v>
      </c>
      <c r="R271" s="295">
        <v>-2353377.4286165251</v>
      </c>
      <c r="S271" s="296">
        <v>-2038659.5488769726</v>
      </c>
      <c r="T271" s="296">
        <v>-1731209.5549801285</v>
      </c>
      <c r="U271" s="296">
        <v>-1431889.6665776311</v>
      </c>
      <c r="V271" s="297">
        <v>-1136628.2598265314</v>
      </c>
    </row>
    <row r="272" spans="1:22" ht="15.75" x14ac:dyDescent="0.25">
      <c r="A272" s="65">
        <v>853</v>
      </c>
      <c r="B272" s="64" t="s">
        <v>282</v>
      </c>
      <c r="C272" s="66">
        <v>194391</v>
      </c>
      <c r="D272" s="66">
        <v>219594615.36999997</v>
      </c>
      <c r="E272" s="66">
        <v>66177123.719954029</v>
      </c>
      <c r="F272" s="66">
        <v>285771739.08995402</v>
      </c>
      <c r="G272" s="67">
        <v>1304.6400000000001</v>
      </c>
      <c r="H272" s="68">
        <v>253610274.24000001</v>
      </c>
      <c r="I272" s="68">
        <v>32161464.849954009</v>
      </c>
      <c r="J272" s="290">
        <v>7756155.1444806531</v>
      </c>
      <c r="K272" s="291">
        <v>-21235160.301549997</v>
      </c>
      <c r="L272" s="291">
        <v>18682459.692884665</v>
      </c>
      <c r="M272" s="291">
        <v>-1769904.0229749666</v>
      </c>
      <c r="N272" s="291">
        <v>2316291.5321238642</v>
      </c>
      <c r="O272" s="292">
        <f t="shared" si="10"/>
        <v>19228847.202033561</v>
      </c>
      <c r="P272" s="293">
        <v>172728395.39301252</v>
      </c>
      <c r="Q272" s="294">
        <f t="shared" si="9"/>
        <v>-153499548.19097897</v>
      </c>
      <c r="R272" s="295">
        <v>3279958.0116260764</v>
      </c>
      <c r="S272" s="296">
        <v>745884.28045524063</v>
      </c>
      <c r="T272" s="296">
        <v>614083.74049164192</v>
      </c>
      <c r="U272" s="296">
        <v>408662.3248979334</v>
      </c>
      <c r="V272" s="297">
        <v>166489.97500055886</v>
      </c>
    </row>
    <row r="273" spans="1:22" ht="15.75" x14ac:dyDescent="0.25">
      <c r="A273" s="65">
        <v>854</v>
      </c>
      <c r="B273" s="64" t="s">
        <v>283</v>
      </c>
      <c r="C273" s="66">
        <v>3304</v>
      </c>
      <c r="D273" s="66">
        <v>2960576.41</v>
      </c>
      <c r="E273" s="66">
        <v>1628660.2674857564</v>
      </c>
      <c r="F273" s="66">
        <v>4589236.6774857566</v>
      </c>
      <c r="G273" s="67">
        <v>1304.6400000000001</v>
      </c>
      <c r="H273" s="68">
        <v>4310530.5600000005</v>
      </c>
      <c r="I273" s="68">
        <v>278706.11748575605</v>
      </c>
      <c r="J273" s="290">
        <v>1106987.8237081619</v>
      </c>
      <c r="K273" s="291">
        <v>-149803.965</v>
      </c>
      <c r="L273" s="291">
        <v>1235889.9761939179</v>
      </c>
      <c r="M273" s="291">
        <v>1321736.3638219498</v>
      </c>
      <c r="N273" s="291">
        <v>39369.246632494542</v>
      </c>
      <c r="O273" s="292">
        <f t="shared" si="10"/>
        <v>2596995.5866483622</v>
      </c>
      <c r="P273" s="293">
        <v>15045788.050876277</v>
      </c>
      <c r="Q273" s="294">
        <f t="shared" si="9"/>
        <v>-12448792.464227915</v>
      </c>
      <c r="R273" s="295">
        <v>324962.2577487462</v>
      </c>
      <c r="S273" s="296">
        <v>274280.69230688107</v>
      </c>
      <c r="T273" s="296">
        <v>222480.52180495593</v>
      </c>
      <c r="U273" s="296">
        <v>169429.0414528737</v>
      </c>
      <c r="V273" s="297">
        <v>115752.91753735847</v>
      </c>
    </row>
    <row r="274" spans="1:22" ht="15.75" x14ac:dyDescent="0.25">
      <c r="A274" s="65">
        <v>857</v>
      </c>
      <c r="B274" s="64" t="s">
        <v>284</v>
      </c>
      <c r="C274" s="66">
        <v>2433</v>
      </c>
      <c r="D274" s="66">
        <v>2412191.65</v>
      </c>
      <c r="E274" s="66">
        <v>725397.84850169229</v>
      </c>
      <c r="F274" s="66">
        <v>3137589.498501692</v>
      </c>
      <c r="G274" s="67">
        <v>1304.6400000000001</v>
      </c>
      <c r="H274" s="68">
        <v>3174189.12</v>
      </c>
      <c r="I274" s="68">
        <v>-36599.621498308145</v>
      </c>
      <c r="J274" s="290">
        <v>303221.27385586902</v>
      </c>
      <c r="K274" s="291">
        <v>-151752.98499999999</v>
      </c>
      <c r="L274" s="291">
        <v>114868.66735756089</v>
      </c>
      <c r="M274" s="291">
        <v>977330.21273323568</v>
      </c>
      <c r="N274" s="291">
        <v>28990.731554739476</v>
      </c>
      <c r="O274" s="292">
        <f t="shared" si="10"/>
        <v>1121189.611645536</v>
      </c>
      <c r="P274" s="293">
        <v>9154402.3067669235</v>
      </c>
      <c r="Q274" s="294">
        <f t="shared" si="9"/>
        <v>-8033212.695121387</v>
      </c>
      <c r="R274" s="295">
        <v>-788546.30127169937</v>
      </c>
      <c r="S274" s="296">
        <v>-752877.19979471934</v>
      </c>
      <c r="T274" s="296">
        <v>-718031.81687437545</v>
      </c>
      <c r="U274" s="296">
        <v>-684107.87368327857</v>
      </c>
      <c r="V274" s="297">
        <v>-650643.90561016975</v>
      </c>
    </row>
    <row r="275" spans="1:22" ht="15.75" x14ac:dyDescent="0.25">
      <c r="A275" s="65">
        <v>858</v>
      </c>
      <c r="B275" s="64" t="s">
        <v>285</v>
      </c>
      <c r="C275" s="66">
        <v>38783</v>
      </c>
      <c r="D275" s="66">
        <v>63994068.260000005</v>
      </c>
      <c r="E275" s="66">
        <v>7199104.1691159466</v>
      </c>
      <c r="F275" s="66">
        <v>71193172.429115951</v>
      </c>
      <c r="G275" s="67">
        <v>1304.6400000000001</v>
      </c>
      <c r="H275" s="68">
        <v>50597853.120000005</v>
      </c>
      <c r="I275" s="68">
        <v>20595319.309115946</v>
      </c>
      <c r="J275" s="290">
        <v>1166963.0572750499</v>
      </c>
      <c r="K275" s="291">
        <v>-2500803.5889500002</v>
      </c>
      <c r="L275" s="291">
        <v>19261478.777440995</v>
      </c>
      <c r="M275" s="291">
        <v>-800089.22293227492</v>
      </c>
      <c r="N275" s="291">
        <v>462123.93830146367</v>
      </c>
      <c r="O275" s="292">
        <f t="shared" si="10"/>
        <v>18923513.492810182</v>
      </c>
      <c r="P275" s="293">
        <v>24656839.418875162</v>
      </c>
      <c r="Q275" s="294">
        <f t="shared" si="9"/>
        <v>-5733325.9260649793</v>
      </c>
      <c r="R275" s="295">
        <v>827785.34779093298</v>
      </c>
      <c r="S275" s="296">
        <v>232875.1926662793</v>
      </c>
      <c r="T275" s="296">
        <v>122516.01003897993</v>
      </c>
      <c r="U275" s="296">
        <v>81532.328896484672</v>
      </c>
      <c r="V275" s="297">
        <v>33216.459097626306</v>
      </c>
    </row>
    <row r="276" spans="1:22" ht="15.75" x14ac:dyDescent="0.25">
      <c r="A276" s="65">
        <v>859</v>
      </c>
      <c r="B276" s="64" t="s">
        <v>286</v>
      </c>
      <c r="C276" s="66">
        <v>6603</v>
      </c>
      <c r="D276" s="66">
        <v>17765500.789999999</v>
      </c>
      <c r="E276" s="66">
        <v>857137.44425713131</v>
      </c>
      <c r="F276" s="66">
        <v>18622638.234257132</v>
      </c>
      <c r="G276" s="67">
        <v>1304.6400000000001</v>
      </c>
      <c r="H276" s="68">
        <v>8614537.9199999999</v>
      </c>
      <c r="I276" s="68">
        <v>10008100.314257132</v>
      </c>
      <c r="J276" s="290">
        <v>148829.06828622727</v>
      </c>
      <c r="K276" s="291">
        <v>-278494.02499999997</v>
      </c>
      <c r="L276" s="291">
        <v>9878435.3575433586</v>
      </c>
      <c r="M276" s="291">
        <v>4239993.5309818108</v>
      </c>
      <c r="N276" s="291">
        <v>78678.915107252265</v>
      </c>
      <c r="O276" s="292">
        <f t="shared" si="10"/>
        <v>14197107.803632421</v>
      </c>
      <c r="P276" s="293">
        <v>20115761.316652197</v>
      </c>
      <c r="Q276" s="294">
        <f t="shared" si="9"/>
        <v>-5918653.513019776</v>
      </c>
      <c r="R276" s="295">
        <v>-1816796.2250790051</v>
      </c>
      <c r="S276" s="296">
        <v>-1719992.6586784713</v>
      </c>
      <c r="T276" s="296">
        <v>-1625424.6095937896</v>
      </c>
      <c r="U276" s="296">
        <v>-1533357.2865807142</v>
      </c>
      <c r="V276" s="297">
        <v>-1442538.3054106617</v>
      </c>
    </row>
    <row r="277" spans="1:22" ht="15.75" x14ac:dyDescent="0.25">
      <c r="A277" s="65">
        <v>886</v>
      </c>
      <c r="B277" s="64" t="s">
        <v>287</v>
      </c>
      <c r="C277" s="66">
        <v>12735</v>
      </c>
      <c r="D277" s="66">
        <v>18895588.740000002</v>
      </c>
      <c r="E277" s="66">
        <v>1606471.4137274125</v>
      </c>
      <c r="F277" s="66">
        <v>20502060.153727416</v>
      </c>
      <c r="G277" s="67">
        <v>1304.6400000000001</v>
      </c>
      <c r="H277" s="68">
        <v>16614590.4</v>
      </c>
      <c r="I277" s="68">
        <v>3887469.7537274156</v>
      </c>
      <c r="J277" s="290">
        <v>295033.46690684545</v>
      </c>
      <c r="K277" s="291">
        <v>-748346.67500000005</v>
      </c>
      <c r="L277" s="291">
        <v>3434156.5456342613</v>
      </c>
      <c r="M277" s="291">
        <v>3594507.9337209137</v>
      </c>
      <c r="N277" s="291">
        <v>151745.56775569552</v>
      </c>
      <c r="O277" s="292">
        <f t="shared" si="10"/>
        <v>7180410.0471108705</v>
      </c>
      <c r="P277" s="293">
        <v>20470043.645640135</v>
      </c>
      <c r="Q277" s="294">
        <f t="shared" si="9"/>
        <v>-13289633.598529264</v>
      </c>
      <c r="R277" s="295">
        <v>-826780.32890435145</v>
      </c>
      <c r="S277" s="296">
        <v>-640078.3119255841</v>
      </c>
      <c r="T277" s="296">
        <v>-457687.86741650925</v>
      </c>
      <c r="U277" s="296">
        <v>-280120.4952263661</v>
      </c>
      <c r="V277" s="297">
        <v>-104960.76098426159</v>
      </c>
    </row>
    <row r="278" spans="1:22" ht="15.75" x14ac:dyDescent="0.25">
      <c r="A278" s="65">
        <v>887</v>
      </c>
      <c r="B278" s="64" t="s">
        <v>288</v>
      </c>
      <c r="C278" s="66">
        <v>4644</v>
      </c>
      <c r="D278" s="66">
        <v>5682144.0599999996</v>
      </c>
      <c r="E278" s="66">
        <v>979016.12395771174</v>
      </c>
      <c r="F278" s="66">
        <v>6661160.1839577109</v>
      </c>
      <c r="G278" s="67">
        <v>1304.6400000000001</v>
      </c>
      <c r="H278" s="68">
        <v>6058748.1600000001</v>
      </c>
      <c r="I278" s="68">
        <v>602412.02395771071</v>
      </c>
      <c r="J278" s="290">
        <v>118289.82923670991</v>
      </c>
      <c r="K278" s="291">
        <v>-364865.18</v>
      </c>
      <c r="L278" s="291">
        <v>355836.67319442058</v>
      </c>
      <c r="M278" s="291">
        <v>2071222.3827926987</v>
      </c>
      <c r="N278" s="291">
        <v>55336.192905963879</v>
      </c>
      <c r="O278" s="292">
        <f t="shared" si="10"/>
        <v>2482395.2488930831</v>
      </c>
      <c r="P278" s="293">
        <v>13119352.724165142</v>
      </c>
      <c r="Q278" s="294">
        <f t="shared" si="9"/>
        <v>-10636957.475272059</v>
      </c>
      <c r="R278" s="295">
        <v>-57867.185681172916</v>
      </c>
      <c r="S278" s="296">
        <v>10216.376694123179</v>
      </c>
      <c r="T278" s="296">
        <v>14670.457432922229</v>
      </c>
      <c r="U278" s="296">
        <v>9762.9408605645458</v>
      </c>
      <c r="V278" s="297">
        <v>3977.4446548584833</v>
      </c>
    </row>
    <row r="279" spans="1:22" ht="15.75" x14ac:dyDescent="0.25">
      <c r="A279" s="65">
        <v>889</v>
      </c>
      <c r="B279" s="64" t="s">
        <v>289</v>
      </c>
      <c r="C279" s="66">
        <v>2619</v>
      </c>
      <c r="D279" s="66">
        <v>3629947.7199999997</v>
      </c>
      <c r="E279" s="66">
        <v>1496571.6043133552</v>
      </c>
      <c r="F279" s="66">
        <v>5126519.3243133547</v>
      </c>
      <c r="G279" s="67">
        <v>1304.6400000000001</v>
      </c>
      <c r="H279" s="68">
        <v>3416852.16</v>
      </c>
      <c r="I279" s="68">
        <v>1709667.1643133545</v>
      </c>
      <c r="J279" s="290">
        <v>388769.40146117989</v>
      </c>
      <c r="K279" s="291">
        <v>-122148.88000000002</v>
      </c>
      <c r="L279" s="291">
        <v>1976287.6857745342</v>
      </c>
      <c r="M279" s="291">
        <v>1051036.0536276677</v>
      </c>
      <c r="N279" s="291">
        <v>31207.039022549397</v>
      </c>
      <c r="O279" s="292">
        <f t="shared" si="10"/>
        <v>3058530.7784247515</v>
      </c>
      <c r="P279" s="293">
        <v>10617682.045177545</v>
      </c>
      <c r="Q279" s="294">
        <f t="shared" si="9"/>
        <v>-7559151.2667527944</v>
      </c>
      <c r="R279" s="295">
        <v>354238.36625619186</v>
      </c>
      <c r="S279" s="296">
        <v>314064.32875853905</v>
      </c>
      <c r="T279" s="296">
        <v>273003.60038549372</v>
      </c>
      <c r="U279" s="296">
        <v>230950.98929526872</v>
      </c>
      <c r="V279" s="297">
        <v>188403.23852809728</v>
      </c>
    </row>
    <row r="280" spans="1:22" ht="15.75" x14ac:dyDescent="0.25">
      <c r="A280" s="65">
        <v>890</v>
      </c>
      <c r="B280" s="64" t="s">
        <v>290</v>
      </c>
      <c r="C280" s="66">
        <v>1219</v>
      </c>
      <c r="D280" s="66">
        <v>1508656.12</v>
      </c>
      <c r="E280" s="66">
        <v>1163523.1001885491</v>
      </c>
      <c r="F280" s="66">
        <v>2672179.2201885493</v>
      </c>
      <c r="G280" s="67">
        <v>1304.6400000000001</v>
      </c>
      <c r="H280" s="68">
        <v>1590356.1600000001</v>
      </c>
      <c r="I280" s="68">
        <v>1081823.0601885491</v>
      </c>
      <c r="J280" s="290">
        <v>893038.87488306651</v>
      </c>
      <c r="K280" s="291">
        <v>-59729.600000000006</v>
      </c>
      <c r="L280" s="291">
        <v>1915132.3350716154</v>
      </c>
      <c r="M280" s="291">
        <v>372630.37963106349</v>
      </c>
      <c r="N280" s="291">
        <v>14525.15485623815</v>
      </c>
      <c r="O280" s="292">
        <f t="shared" si="10"/>
        <v>2302287.8695589169</v>
      </c>
      <c r="P280" s="293">
        <v>6917772.2364386749</v>
      </c>
      <c r="Q280" s="294">
        <f t="shared" si="9"/>
        <v>-4615484.3668797575</v>
      </c>
      <c r="R280" s="295">
        <v>577443.83337277023</v>
      </c>
      <c r="S280" s="296">
        <v>558745.03546912805</v>
      </c>
      <c r="T280" s="296">
        <v>539633.53188503394</v>
      </c>
      <c r="U280" s="296">
        <v>520060.36162196245</v>
      </c>
      <c r="V280" s="297">
        <v>500256.7311579755</v>
      </c>
    </row>
    <row r="281" spans="1:22" ht="15.75" x14ac:dyDescent="0.25">
      <c r="A281" s="65">
        <v>892</v>
      </c>
      <c r="B281" s="64" t="s">
        <v>291</v>
      </c>
      <c r="C281" s="66">
        <v>3646</v>
      </c>
      <c r="D281" s="66">
        <v>8050193.7299999995</v>
      </c>
      <c r="E281" s="66">
        <v>597147.64515605592</v>
      </c>
      <c r="F281" s="66">
        <v>8647341.3751560561</v>
      </c>
      <c r="G281" s="67">
        <v>1304.6400000000001</v>
      </c>
      <c r="H281" s="68">
        <v>4756717.4400000004</v>
      </c>
      <c r="I281" s="68">
        <v>3890623.9351560557</v>
      </c>
      <c r="J281" s="290">
        <v>95990.742761732821</v>
      </c>
      <c r="K281" s="291">
        <v>-189572.255</v>
      </c>
      <c r="L281" s="291">
        <v>3797042.4229177888</v>
      </c>
      <c r="M281" s="291">
        <v>1893638.7422874852</v>
      </c>
      <c r="N281" s="291">
        <v>43444.392621693434</v>
      </c>
      <c r="O281" s="292">
        <f t="shared" si="10"/>
        <v>5734125.557826967</v>
      </c>
      <c r="P281" s="293">
        <v>9450434.8282212391</v>
      </c>
      <c r="Q281" s="294">
        <f t="shared" si="9"/>
        <v>-3716309.2703942722</v>
      </c>
      <c r="R281" s="295">
        <v>71417.300230313907</v>
      </c>
      <c r="S281" s="296">
        <v>15489.640544769025</v>
      </c>
      <c r="T281" s="296">
        <v>11517.762230929036</v>
      </c>
      <c r="U281" s="296">
        <v>7664.8756196421909</v>
      </c>
      <c r="V281" s="297">
        <v>3122.6880300633138</v>
      </c>
    </row>
    <row r="282" spans="1:22" ht="15.75" x14ac:dyDescent="0.25">
      <c r="A282" s="65">
        <v>893</v>
      </c>
      <c r="B282" s="64" t="s">
        <v>292</v>
      </c>
      <c r="C282" s="66">
        <v>7479</v>
      </c>
      <c r="D282" s="66">
        <v>12113677.74</v>
      </c>
      <c r="E282" s="66">
        <v>3737938.7532519707</v>
      </c>
      <c r="F282" s="66">
        <v>15851616.493251972</v>
      </c>
      <c r="G282" s="67">
        <v>1304.6400000000001</v>
      </c>
      <c r="H282" s="68">
        <v>9757402.5600000005</v>
      </c>
      <c r="I282" s="68">
        <v>6094213.9332519714</v>
      </c>
      <c r="J282" s="290">
        <v>210488.56246099574</v>
      </c>
      <c r="K282" s="291">
        <v>-295865.35500000004</v>
      </c>
      <c r="L282" s="291">
        <v>6008837.1407129671</v>
      </c>
      <c r="M282" s="291">
        <v>2003575.7020431489</v>
      </c>
      <c r="N282" s="291">
        <v>89117.008342744157</v>
      </c>
      <c r="O282" s="292">
        <f t="shared" si="10"/>
        <v>8101529.8510988597</v>
      </c>
      <c r="P282" s="293">
        <v>19934989.776236251</v>
      </c>
      <c r="Q282" s="294">
        <f t="shared" si="9"/>
        <v>-11833459.925137391</v>
      </c>
      <c r="R282" s="295">
        <v>-191486.01911852192</v>
      </c>
      <c r="S282" s="296">
        <v>-81839.816921097387</v>
      </c>
      <c r="T282" s="296">
        <v>23626.25993557824</v>
      </c>
      <c r="U282" s="296">
        <v>15722.875688234762</v>
      </c>
      <c r="V282" s="297">
        <v>6405.5358685802312</v>
      </c>
    </row>
    <row r="283" spans="1:22" ht="15.75" x14ac:dyDescent="0.25">
      <c r="A283" s="65">
        <v>895</v>
      </c>
      <c r="B283" s="64" t="s">
        <v>293</v>
      </c>
      <c r="C283" s="66">
        <v>15378</v>
      </c>
      <c r="D283" s="66">
        <v>18747245.260000002</v>
      </c>
      <c r="E283" s="66">
        <v>3591451.9993167291</v>
      </c>
      <c r="F283" s="66">
        <v>22338697.259316731</v>
      </c>
      <c r="G283" s="67">
        <v>1304.6400000000001</v>
      </c>
      <c r="H283" s="68">
        <v>20062753.920000002</v>
      </c>
      <c r="I283" s="68">
        <v>2275943.3393167295</v>
      </c>
      <c r="J283" s="290">
        <v>492377.99201144022</v>
      </c>
      <c r="K283" s="291">
        <v>-981764.07015000004</v>
      </c>
      <c r="L283" s="291">
        <v>1786557.2611781694</v>
      </c>
      <c r="M283" s="291">
        <v>1817301.7001113943</v>
      </c>
      <c r="N283" s="291">
        <v>183238.58193538169</v>
      </c>
      <c r="O283" s="292">
        <f t="shared" si="10"/>
        <v>3787097.5432249452</v>
      </c>
      <c r="P283" s="293">
        <v>27207371.691499125</v>
      </c>
      <c r="Q283" s="294">
        <f t="shared" si="9"/>
        <v>-23420274.14827418</v>
      </c>
      <c r="R283" s="295">
        <v>1531202.1685080451</v>
      </c>
      <c r="S283" s="296">
        <v>1295312.0010246909</v>
      </c>
      <c r="T283" s="296">
        <v>1054215.4447357671</v>
      </c>
      <c r="U283" s="296">
        <v>807294.84399293398</v>
      </c>
      <c r="V283" s="297">
        <v>557466.92826266959</v>
      </c>
    </row>
    <row r="284" spans="1:22" ht="15.75" x14ac:dyDescent="0.25">
      <c r="A284" s="65">
        <v>905</v>
      </c>
      <c r="B284" s="64" t="s">
        <v>294</v>
      </c>
      <c r="C284" s="66">
        <v>67551</v>
      </c>
      <c r="D284" s="66">
        <v>92060990.870000005</v>
      </c>
      <c r="E284" s="66">
        <v>21615333.165008802</v>
      </c>
      <c r="F284" s="66">
        <v>113676324.0350088</v>
      </c>
      <c r="G284" s="67">
        <v>1304.6400000000001</v>
      </c>
      <c r="H284" s="68">
        <v>88129736.640000001</v>
      </c>
      <c r="I284" s="68">
        <v>25546587.395008802</v>
      </c>
      <c r="J284" s="290">
        <v>2450828.5070335306</v>
      </c>
      <c r="K284" s="291">
        <v>-5938460.5053499993</v>
      </c>
      <c r="L284" s="291">
        <v>22058955.396692336</v>
      </c>
      <c r="M284" s="291">
        <v>1880180.3755512191</v>
      </c>
      <c r="N284" s="291">
        <v>804912.82665606507</v>
      </c>
      <c r="O284" s="292">
        <f t="shared" si="10"/>
        <v>24744048.598899622</v>
      </c>
      <c r="P284" s="293">
        <v>78580626.972830459</v>
      </c>
      <c r="Q284" s="294">
        <f t="shared" si="9"/>
        <v>-53836578.373930842</v>
      </c>
      <c r="R284" s="295">
        <v>-3166228.8408458158</v>
      </c>
      <c r="S284" s="296">
        <v>-2175894.4907136825</v>
      </c>
      <c r="T284" s="296">
        <v>-1208430.2647982908</v>
      </c>
      <c r="U284" s="296">
        <v>-266549.34145189408</v>
      </c>
      <c r="V284" s="297">
        <v>57855.375512563609</v>
      </c>
    </row>
    <row r="285" spans="1:22" ht="15.75" x14ac:dyDescent="0.25">
      <c r="A285" s="65">
        <v>908</v>
      </c>
      <c r="B285" s="64" t="s">
        <v>295</v>
      </c>
      <c r="C285" s="66">
        <v>20765</v>
      </c>
      <c r="D285" s="66">
        <v>29460963.850000001</v>
      </c>
      <c r="E285" s="66">
        <v>3016809.6170356637</v>
      </c>
      <c r="F285" s="66">
        <v>32477773.467035666</v>
      </c>
      <c r="G285" s="67">
        <v>1304.6400000000001</v>
      </c>
      <c r="H285" s="68">
        <v>27090849.600000001</v>
      </c>
      <c r="I285" s="68">
        <v>5386923.8670356646</v>
      </c>
      <c r="J285" s="290">
        <v>613504.08992497425</v>
      </c>
      <c r="K285" s="291">
        <v>-1549383.51125</v>
      </c>
      <c r="L285" s="291">
        <v>4451044.4457106385</v>
      </c>
      <c r="M285" s="291">
        <v>3483125.1812113053</v>
      </c>
      <c r="N285" s="291">
        <v>247428.08908103791</v>
      </c>
      <c r="O285" s="292">
        <f t="shared" si="10"/>
        <v>8181597.7160029821</v>
      </c>
      <c r="P285" s="293">
        <v>36190069.359767623</v>
      </c>
      <c r="Q285" s="294">
        <f t="shared" si="9"/>
        <v>-28008471.643764641</v>
      </c>
      <c r="R285" s="295">
        <v>1249969.9709115387</v>
      </c>
      <c r="S285" s="296">
        <v>931446.14936180215</v>
      </c>
      <c r="T285" s="296">
        <v>605892.11168853461</v>
      </c>
      <c r="U285" s="296">
        <v>272473.83399150468</v>
      </c>
      <c r="V285" s="297">
        <v>17784.590494861412</v>
      </c>
    </row>
    <row r="286" spans="1:22" ht="15.75" x14ac:dyDescent="0.25">
      <c r="A286" s="65">
        <v>915</v>
      </c>
      <c r="B286" s="64" t="s">
        <v>296</v>
      </c>
      <c r="C286" s="66">
        <v>20278</v>
      </c>
      <c r="D286" s="66">
        <v>22772267.560000002</v>
      </c>
      <c r="E286" s="66">
        <v>3445661.9380758312</v>
      </c>
      <c r="F286" s="66">
        <v>26217929.498075835</v>
      </c>
      <c r="G286" s="67">
        <v>1304.6400000000001</v>
      </c>
      <c r="H286" s="68">
        <v>26455489.920000002</v>
      </c>
      <c r="I286" s="68">
        <v>-237560.42192416638</v>
      </c>
      <c r="J286" s="290">
        <v>731271.81091756257</v>
      </c>
      <c r="K286" s="291">
        <v>-1885076.0024999999</v>
      </c>
      <c r="L286" s="291">
        <v>-1391364.6135066038</v>
      </c>
      <c r="M286" s="291">
        <v>4941748.3499793839</v>
      </c>
      <c r="N286" s="291">
        <v>241625.17651747106</v>
      </c>
      <c r="O286" s="292">
        <f t="shared" si="10"/>
        <v>3792008.9129902511</v>
      </c>
      <c r="P286" s="293">
        <v>50659517.332217485</v>
      </c>
      <c r="Q286" s="294">
        <f t="shared" si="9"/>
        <v>-46867508.419227235</v>
      </c>
      <c r="R286" s="295">
        <v>865412.26053147286</v>
      </c>
      <c r="S286" s="296">
        <v>554358.75446908153</v>
      </c>
      <c r="T286" s="296">
        <v>236439.91141882783</v>
      </c>
      <c r="U286" s="296">
        <v>42629.826608640797</v>
      </c>
      <c r="V286" s="297">
        <v>17367.489817230904</v>
      </c>
    </row>
    <row r="287" spans="1:22" ht="15.75" x14ac:dyDescent="0.25">
      <c r="A287" s="65">
        <v>918</v>
      </c>
      <c r="B287" s="64" t="s">
        <v>297</v>
      </c>
      <c r="C287" s="66">
        <v>2292</v>
      </c>
      <c r="D287" s="66">
        <v>2997326.04</v>
      </c>
      <c r="E287" s="66">
        <v>417485.69141716487</v>
      </c>
      <c r="F287" s="66">
        <v>3414811.7314171651</v>
      </c>
      <c r="G287" s="67">
        <v>1304.6400000000001</v>
      </c>
      <c r="H287" s="68">
        <v>2990234.8800000004</v>
      </c>
      <c r="I287" s="68">
        <v>424576.85141716478</v>
      </c>
      <c r="J287" s="290">
        <v>47972.795537412065</v>
      </c>
      <c r="K287" s="291">
        <v>-141505.255</v>
      </c>
      <c r="L287" s="291">
        <v>331044.39195457683</v>
      </c>
      <c r="M287" s="291">
        <v>562854.50485784211</v>
      </c>
      <c r="N287" s="291">
        <v>27310.627506560984</v>
      </c>
      <c r="O287" s="292">
        <f t="shared" si="10"/>
        <v>921209.52431897994</v>
      </c>
      <c r="P287" s="293">
        <v>5279439.819993658</v>
      </c>
      <c r="Q287" s="294">
        <f t="shared" si="9"/>
        <v>-4358230.2956746779</v>
      </c>
      <c r="R287" s="295">
        <v>-13395.547478323122</v>
      </c>
      <c r="S287" s="296">
        <v>8794.4749026622194</v>
      </c>
      <c r="T287" s="296">
        <v>7240.4583196076119</v>
      </c>
      <c r="U287" s="296">
        <v>4818.4023368677736</v>
      </c>
      <c r="V287" s="297">
        <v>1963.0282405115511</v>
      </c>
    </row>
    <row r="288" spans="1:22" ht="15.75" x14ac:dyDescent="0.25">
      <c r="A288" s="65">
        <v>921</v>
      </c>
      <c r="B288" s="64" t="s">
        <v>298</v>
      </c>
      <c r="C288" s="66">
        <v>1972</v>
      </c>
      <c r="D288" s="66">
        <v>1713889.5</v>
      </c>
      <c r="E288" s="66">
        <v>519601.2624891476</v>
      </c>
      <c r="F288" s="66">
        <v>2233490.7624891475</v>
      </c>
      <c r="G288" s="67">
        <v>1304.6400000000001</v>
      </c>
      <c r="H288" s="68">
        <v>2572750.08</v>
      </c>
      <c r="I288" s="68">
        <v>-339259.31751085259</v>
      </c>
      <c r="J288" s="290">
        <v>610543.01339653519</v>
      </c>
      <c r="K288" s="291">
        <v>-98303.553750000006</v>
      </c>
      <c r="L288" s="291">
        <v>172980.14213568257</v>
      </c>
      <c r="M288" s="291">
        <v>933516.2712358837</v>
      </c>
      <c r="N288" s="291">
        <v>23497.625411404129</v>
      </c>
      <c r="O288" s="292">
        <f t="shared" si="10"/>
        <v>1129994.0387829703</v>
      </c>
      <c r="P288" s="293">
        <v>9518236.4415020589</v>
      </c>
      <c r="Q288" s="294">
        <f t="shared" si="9"/>
        <v>-8388242.4027190888</v>
      </c>
      <c r="R288" s="295">
        <v>-56439.522818091667</v>
      </c>
      <c r="S288" s="296">
        <v>-27528.93173194096</v>
      </c>
      <c r="T288" s="296">
        <v>714.017351050451</v>
      </c>
      <c r="U288" s="296">
        <v>4145.6760071131102</v>
      </c>
      <c r="V288" s="297">
        <v>1688.9579800561862</v>
      </c>
    </row>
    <row r="289" spans="1:22" ht="15.75" x14ac:dyDescent="0.25">
      <c r="A289" s="65">
        <v>922</v>
      </c>
      <c r="B289" s="64" t="s">
        <v>299</v>
      </c>
      <c r="C289" s="66">
        <v>4367</v>
      </c>
      <c r="D289" s="66">
        <v>7832728.0999999996</v>
      </c>
      <c r="E289" s="66">
        <v>609987.11970937147</v>
      </c>
      <c r="F289" s="66">
        <v>8442715.2197093703</v>
      </c>
      <c r="G289" s="67">
        <v>1304.6400000000001</v>
      </c>
      <c r="H289" s="68">
        <v>5697362.8800000008</v>
      </c>
      <c r="I289" s="68">
        <v>2745352.3397093695</v>
      </c>
      <c r="J289" s="290">
        <v>103564.66273670533</v>
      </c>
      <c r="K289" s="291">
        <v>-196944.37</v>
      </c>
      <c r="L289" s="291">
        <v>2651972.6324460749</v>
      </c>
      <c r="M289" s="291">
        <v>1186727.5342422179</v>
      </c>
      <c r="N289" s="291">
        <v>52035.562967343729</v>
      </c>
      <c r="O289" s="292">
        <f t="shared" si="10"/>
        <v>3890735.7296556365</v>
      </c>
      <c r="P289" s="293">
        <v>6519476.5543413125</v>
      </c>
      <c r="Q289" s="294">
        <f t="shared" si="9"/>
        <v>-2628740.824685676</v>
      </c>
      <c r="R289" s="295">
        <v>-413867.62787282886</v>
      </c>
      <c r="S289" s="296">
        <v>-349845.03594928927</v>
      </c>
      <c r="T289" s="296">
        <v>-287300.939273111</v>
      </c>
      <c r="U289" s="296">
        <v>-226410.73791038193</v>
      </c>
      <c r="V289" s="297">
        <v>-166346.14745610076</v>
      </c>
    </row>
    <row r="290" spans="1:22" ht="15.75" x14ac:dyDescent="0.25">
      <c r="A290" s="65">
        <v>924</v>
      </c>
      <c r="B290" s="64" t="s">
        <v>300</v>
      </c>
      <c r="C290" s="66">
        <v>3065</v>
      </c>
      <c r="D290" s="66">
        <v>4277324.58</v>
      </c>
      <c r="E290" s="66">
        <v>660548.71408099425</v>
      </c>
      <c r="F290" s="66">
        <v>4937873.2940809941</v>
      </c>
      <c r="G290" s="67">
        <v>1304.6400000000001</v>
      </c>
      <c r="H290" s="68">
        <v>3998721.6</v>
      </c>
      <c r="I290" s="68">
        <v>939151.694080994</v>
      </c>
      <c r="J290" s="290">
        <v>252737.53027135399</v>
      </c>
      <c r="K290" s="291">
        <v>-125648.93</v>
      </c>
      <c r="L290" s="291">
        <v>1066240.294352348</v>
      </c>
      <c r="M290" s="291">
        <v>1521468.1893322638</v>
      </c>
      <c r="N290" s="291">
        <v>36521.410692674268</v>
      </c>
      <c r="O290" s="292">
        <f t="shared" si="10"/>
        <v>2624229.8943772856</v>
      </c>
      <c r="P290" s="293">
        <v>9732113.1617573351</v>
      </c>
      <c r="Q290" s="294">
        <f t="shared" si="9"/>
        <v>-7107883.2673800495</v>
      </c>
      <c r="R290" s="295">
        <v>-369151.36498249811</v>
      </c>
      <c r="S290" s="296">
        <v>-324216.80023652856</v>
      </c>
      <c r="T290" s="296">
        <v>-280319.92450662557</v>
      </c>
      <c r="U290" s="296">
        <v>-237583.8431746437</v>
      </c>
      <c r="V290" s="297">
        <v>-195427.22083840106</v>
      </c>
    </row>
    <row r="291" spans="1:22" ht="15.75" x14ac:dyDescent="0.25">
      <c r="A291" s="65">
        <v>925</v>
      </c>
      <c r="B291" s="64" t="s">
        <v>301</v>
      </c>
      <c r="C291" s="66">
        <v>3522</v>
      </c>
      <c r="D291" s="66">
        <v>4666278.51</v>
      </c>
      <c r="E291" s="66">
        <v>1150308.2288392126</v>
      </c>
      <c r="F291" s="66">
        <v>5816586.7388392128</v>
      </c>
      <c r="G291" s="67">
        <v>1304.6400000000001</v>
      </c>
      <c r="H291" s="68">
        <v>4594942.08</v>
      </c>
      <c r="I291" s="68">
        <v>1221644.6588392127</v>
      </c>
      <c r="J291" s="290">
        <v>279965.52165703039</v>
      </c>
      <c r="K291" s="291">
        <v>-167878.69499999998</v>
      </c>
      <c r="L291" s="291">
        <v>1333731.485496243</v>
      </c>
      <c r="M291" s="291">
        <v>-50212.151968850521</v>
      </c>
      <c r="N291" s="291">
        <v>41966.854309820155</v>
      </c>
      <c r="O291" s="292">
        <f t="shared" si="10"/>
        <v>1325486.1878372126</v>
      </c>
      <c r="P291" s="293">
        <v>8750702.5840404592</v>
      </c>
      <c r="Q291" s="294">
        <f t="shared" si="9"/>
        <v>-7425216.3962032469</v>
      </c>
      <c r="R291" s="295">
        <v>756434.14729145542</v>
      </c>
      <c r="S291" s="296">
        <v>702408.5802556657</v>
      </c>
      <c r="T291" s="296">
        <v>647190.60189374676</v>
      </c>
      <c r="U291" s="296">
        <v>590638.7514700077</v>
      </c>
      <c r="V291" s="297">
        <v>533421.04310728237</v>
      </c>
    </row>
    <row r="292" spans="1:22" ht="15.75" x14ac:dyDescent="0.25">
      <c r="A292" s="65">
        <v>927</v>
      </c>
      <c r="B292" s="64" t="s">
        <v>302</v>
      </c>
      <c r="C292" s="66">
        <v>29160</v>
      </c>
      <c r="D292" s="66">
        <v>48131858.390000001</v>
      </c>
      <c r="E292" s="66">
        <v>5611500.642831862</v>
      </c>
      <c r="F292" s="66">
        <v>53743359.032831863</v>
      </c>
      <c r="G292" s="67">
        <v>1304.6400000000001</v>
      </c>
      <c r="H292" s="68">
        <v>38043302.400000006</v>
      </c>
      <c r="I292" s="68">
        <v>15700056.632831857</v>
      </c>
      <c r="J292" s="290">
        <v>804136.88827577385</v>
      </c>
      <c r="K292" s="291">
        <v>-2481199.2274499997</v>
      </c>
      <c r="L292" s="291">
        <v>14022994.293657631</v>
      </c>
      <c r="M292" s="291">
        <v>1752907.1892990398</v>
      </c>
      <c r="N292" s="291">
        <v>347459.81592116854</v>
      </c>
      <c r="O292" s="292">
        <f t="shared" si="10"/>
        <v>16123361.298877839</v>
      </c>
      <c r="P292" s="293">
        <v>25646613.24895731</v>
      </c>
      <c r="Q292" s="294">
        <f t="shared" si="9"/>
        <v>-9523251.9500794709</v>
      </c>
      <c r="R292" s="295">
        <v>103457.98705784844</v>
      </c>
      <c r="S292" s="296">
        <v>111887.82206004814</v>
      </c>
      <c r="T292" s="296">
        <v>92116.825741604698</v>
      </c>
      <c r="U292" s="296">
        <v>61302.186798893657</v>
      </c>
      <c r="V292" s="297">
        <v>24974.652483995127</v>
      </c>
    </row>
    <row r="293" spans="1:22" ht="15.75" x14ac:dyDescent="0.25">
      <c r="A293" s="65">
        <v>931</v>
      </c>
      <c r="B293" s="64" t="s">
        <v>303</v>
      </c>
      <c r="C293" s="66">
        <v>6097</v>
      </c>
      <c r="D293" s="66">
        <v>6459448.6699999999</v>
      </c>
      <c r="E293" s="66">
        <v>1614878.2836620999</v>
      </c>
      <c r="F293" s="66">
        <v>8074326.9536620993</v>
      </c>
      <c r="G293" s="67">
        <v>1304.6400000000001</v>
      </c>
      <c r="H293" s="68">
        <v>7954390.080000001</v>
      </c>
      <c r="I293" s="68">
        <v>119936.87366209831</v>
      </c>
      <c r="J293" s="290">
        <v>961709.75475644297</v>
      </c>
      <c r="K293" s="291">
        <v>-467782.64999999997</v>
      </c>
      <c r="L293" s="291">
        <v>613863.97841854137</v>
      </c>
      <c r="M293" s="291">
        <v>1952422.0606017394</v>
      </c>
      <c r="N293" s="291">
        <v>72649.605544285485</v>
      </c>
      <c r="O293" s="292">
        <f t="shared" si="10"/>
        <v>2638935.6445645662</v>
      </c>
      <c r="P293" s="293">
        <v>23369710.188685969</v>
      </c>
      <c r="Q293" s="294">
        <f t="shared" si="9"/>
        <v>-20730774.544121403</v>
      </c>
      <c r="R293" s="295">
        <v>1716352.4846798589</v>
      </c>
      <c r="S293" s="296">
        <v>1622827.8162479424</v>
      </c>
      <c r="T293" s="296">
        <v>1527238.9422920593</v>
      </c>
      <c r="U293" s="296">
        <v>1429340.977489806</v>
      </c>
      <c r="V293" s="297">
        <v>1330290.3335694377</v>
      </c>
    </row>
    <row r="294" spans="1:22" ht="15.75" x14ac:dyDescent="0.25">
      <c r="A294" s="65">
        <v>934</v>
      </c>
      <c r="B294" s="64" t="s">
        <v>304</v>
      </c>
      <c r="C294" s="66">
        <v>2784</v>
      </c>
      <c r="D294" s="66">
        <v>3808193.74</v>
      </c>
      <c r="E294" s="66">
        <v>424449.20250338636</v>
      </c>
      <c r="F294" s="66">
        <v>4232642.9425033862</v>
      </c>
      <c r="G294" s="67">
        <v>1304.6400000000001</v>
      </c>
      <c r="H294" s="68">
        <v>3632117.7600000002</v>
      </c>
      <c r="I294" s="68">
        <v>600525.18250338593</v>
      </c>
      <c r="J294" s="290">
        <v>172445.745376331</v>
      </c>
      <c r="K294" s="291">
        <v>-123718.69499999999</v>
      </c>
      <c r="L294" s="291">
        <v>649252.23287971702</v>
      </c>
      <c r="M294" s="291">
        <v>1107904.3770206433</v>
      </c>
      <c r="N294" s="291">
        <v>33173.118227864652</v>
      </c>
      <c r="O294" s="292">
        <f t="shared" si="10"/>
        <v>1790329.7281282251</v>
      </c>
      <c r="P294" s="293">
        <v>8053908.6197256371</v>
      </c>
      <c r="Q294" s="294">
        <f t="shared" si="9"/>
        <v>-6263578.8915974125</v>
      </c>
      <c r="R294" s="295">
        <v>91106.442690656535</v>
      </c>
      <c r="S294" s="296">
        <v>48401.394812281069</v>
      </c>
      <c r="T294" s="296">
        <v>8794.6928280050579</v>
      </c>
      <c r="U294" s="296">
        <v>5852.7190688655674</v>
      </c>
      <c r="V294" s="297">
        <v>2384.4112659616749</v>
      </c>
    </row>
    <row r="295" spans="1:22" ht="15.75" x14ac:dyDescent="0.25">
      <c r="A295" s="65">
        <v>935</v>
      </c>
      <c r="B295" s="64" t="s">
        <v>305</v>
      </c>
      <c r="C295" s="66">
        <v>3087</v>
      </c>
      <c r="D295" s="66">
        <v>3319128.65</v>
      </c>
      <c r="E295" s="66">
        <v>878841.93709899334</v>
      </c>
      <c r="F295" s="66">
        <v>4197970.5870989934</v>
      </c>
      <c r="G295" s="67">
        <v>1304.6400000000001</v>
      </c>
      <c r="H295" s="68">
        <v>4027423.68</v>
      </c>
      <c r="I295" s="68">
        <v>170546.90709899319</v>
      </c>
      <c r="J295" s="290">
        <v>214924.68441182509</v>
      </c>
      <c r="K295" s="291">
        <v>-173069.69</v>
      </c>
      <c r="L295" s="291">
        <v>212401.90151081828</v>
      </c>
      <c r="M295" s="291">
        <v>790684.61445749807</v>
      </c>
      <c r="N295" s="291">
        <v>36783.554586716302</v>
      </c>
      <c r="O295" s="292">
        <f t="shared" si="10"/>
        <v>1039870.0705550327</v>
      </c>
      <c r="P295" s="293">
        <v>8249605.1626605671</v>
      </c>
      <c r="Q295" s="294">
        <f t="shared" si="9"/>
        <v>-7209735.0921055339</v>
      </c>
      <c r="R295" s="295">
        <v>141505.90552974556</v>
      </c>
      <c r="S295" s="296">
        <v>94153.002224952084</v>
      </c>
      <c r="T295" s="296">
        <v>45754.961565314392</v>
      </c>
      <c r="U295" s="296">
        <v>6489.7068123520139</v>
      </c>
      <c r="V295" s="297">
        <v>2643.9215438303481</v>
      </c>
    </row>
    <row r="296" spans="1:22" ht="15.75" x14ac:dyDescent="0.25">
      <c r="A296" s="65">
        <v>936</v>
      </c>
      <c r="B296" s="64" t="s">
        <v>306</v>
      </c>
      <c r="C296" s="66">
        <v>6510</v>
      </c>
      <c r="D296" s="66">
        <v>7178746.919999999</v>
      </c>
      <c r="E296" s="66">
        <v>1575797.4567384217</v>
      </c>
      <c r="F296" s="66">
        <v>8754544.3767384216</v>
      </c>
      <c r="G296" s="67">
        <v>1304.6400000000001</v>
      </c>
      <c r="H296" s="68">
        <v>8493206.4000000004</v>
      </c>
      <c r="I296" s="68">
        <v>261337.97673842125</v>
      </c>
      <c r="J296" s="290">
        <v>798022.00849755446</v>
      </c>
      <c r="K296" s="291">
        <v>-402246.69000000006</v>
      </c>
      <c r="L296" s="291">
        <v>657113.29523597553</v>
      </c>
      <c r="M296" s="291">
        <v>1659292.876681142</v>
      </c>
      <c r="N296" s="291">
        <v>77570.761373347297</v>
      </c>
      <c r="O296" s="292">
        <f t="shared" si="10"/>
        <v>2393976.9332904648</v>
      </c>
      <c r="P296" s="293">
        <v>22643713.687847346</v>
      </c>
      <c r="Q296" s="294">
        <f t="shared" si="9"/>
        <v>-20249736.754556879</v>
      </c>
      <c r="R296" s="295">
        <v>1345893.1229531642</v>
      </c>
      <c r="S296" s="296">
        <v>1246033.2588410147</v>
      </c>
      <c r="T296" s="296">
        <v>1143969.3635723912</v>
      </c>
      <c r="U296" s="296">
        <v>1039439.9637261273</v>
      </c>
      <c r="V296" s="297">
        <v>933679.80431631976</v>
      </c>
    </row>
    <row r="297" spans="1:22" ht="15.75" x14ac:dyDescent="0.25">
      <c r="A297" s="65">
        <v>946</v>
      </c>
      <c r="B297" s="64" t="s">
        <v>307</v>
      </c>
      <c r="C297" s="66">
        <v>6388</v>
      </c>
      <c r="D297" s="66">
        <v>9803868.3000000007</v>
      </c>
      <c r="E297" s="66">
        <v>3157598.0066914349</v>
      </c>
      <c r="F297" s="66">
        <v>12961466.306691436</v>
      </c>
      <c r="G297" s="67">
        <v>1304.6400000000001</v>
      </c>
      <c r="H297" s="68">
        <v>8334040.3200000003</v>
      </c>
      <c r="I297" s="68">
        <v>4627425.9866914358</v>
      </c>
      <c r="J297" s="290">
        <v>304927.82326502464</v>
      </c>
      <c r="K297" s="291">
        <v>-270148.09000000003</v>
      </c>
      <c r="L297" s="291">
        <v>4662205.7199564604</v>
      </c>
      <c r="M297" s="291">
        <v>1942132.9296412938</v>
      </c>
      <c r="N297" s="291">
        <v>76117.054324568744</v>
      </c>
      <c r="O297" s="292">
        <f t="shared" si="10"/>
        <v>6680455.7039223239</v>
      </c>
      <c r="P297" s="293">
        <v>17541706.467270099</v>
      </c>
      <c r="Q297" s="294">
        <f t="shared" si="9"/>
        <v>-10861250.763347775</v>
      </c>
      <c r="R297" s="295">
        <v>248680.01792598719</v>
      </c>
      <c r="S297" s="296">
        <v>150691.56754988717</v>
      </c>
      <c r="T297" s="296">
        <v>50540.390441443531</v>
      </c>
      <c r="U297" s="296">
        <v>13429.299357727459</v>
      </c>
      <c r="V297" s="297">
        <v>5471.1275743402221</v>
      </c>
    </row>
    <row r="298" spans="1:22" ht="15.75" x14ac:dyDescent="0.25">
      <c r="A298" s="65">
        <v>976</v>
      </c>
      <c r="B298" s="64" t="s">
        <v>308</v>
      </c>
      <c r="C298" s="66">
        <v>3890</v>
      </c>
      <c r="D298" s="66">
        <v>3562382.3</v>
      </c>
      <c r="E298" s="66">
        <v>2016177.9452802595</v>
      </c>
      <c r="F298" s="66">
        <v>5578560.2452802593</v>
      </c>
      <c r="G298" s="67">
        <v>1304.6400000000001</v>
      </c>
      <c r="H298" s="68">
        <v>5075049.6000000006</v>
      </c>
      <c r="I298" s="68">
        <v>503510.64528025873</v>
      </c>
      <c r="J298" s="290">
        <v>1291739.0181246386</v>
      </c>
      <c r="K298" s="291">
        <v>-181427.71000000002</v>
      </c>
      <c r="L298" s="291">
        <v>1613821.9534048974</v>
      </c>
      <c r="M298" s="291">
        <v>1703200.3276558882</v>
      </c>
      <c r="N298" s="291">
        <v>46351.80671925054</v>
      </c>
      <c r="O298" s="292">
        <f t="shared" si="10"/>
        <v>3363374.087780036</v>
      </c>
      <c r="P298" s="293">
        <v>18307040.938894469</v>
      </c>
      <c r="Q298" s="294">
        <f t="shared" si="9"/>
        <v>-14943666.851114433</v>
      </c>
      <c r="R298" s="295">
        <v>315883.86778970098</v>
      </c>
      <c r="S298" s="296">
        <v>256213.38063205709</v>
      </c>
      <c r="T298" s="296">
        <v>195225.89175418517</v>
      </c>
      <c r="U298" s="296">
        <v>132765.15974159443</v>
      </c>
      <c r="V298" s="297">
        <v>69568.996899174846</v>
      </c>
    </row>
    <row r="299" spans="1:22" ht="15.75" x14ac:dyDescent="0.25">
      <c r="A299" s="65">
        <v>977</v>
      </c>
      <c r="B299" s="64" t="s">
        <v>309</v>
      </c>
      <c r="C299" s="66">
        <v>15304</v>
      </c>
      <c r="D299" s="66">
        <v>28388619.519999996</v>
      </c>
      <c r="E299" s="66">
        <v>2001730.0509483905</v>
      </c>
      <c r="F299" s="66">
        <v>30390349.570948385</v>
      </c>
      <c r="G299" s="67">
        <v>1304.6400000000001</v>
      </c>
      <c r="H299" s="68">
        <v>19966210.560000002</v>
      </c>
      <c r="I299" s="68">
        <v>10424139.010948382</v>
      </c>
      <c r="J299" s="290">
        <v>469769.23857225332</v>
      </c>
      <c r="K299" s="291">
        <v>-1043940.7200000002</v>
      </c>
      <c r="L299" s="291">
        <v>9849967.5295206346</v>
      </c>
      <c r="M299" s="291">
        <v>5687649.9836113313</v>
      </c>
      <c r="N299" s="291">
        <v>182356.82520087666</v>
      </c>
      <c r="O299" s="292">
        <f t="shared" si="10"/>
        <v>15719974.338332841</v>
      </c>
      <c r="P299" s="293">
        <v>39865368.86434558</v>
      </c>
      <c r="Q299" s="294">
        <f t="shared" si="9"/>
        <v>-24145394.526012741</v>
      </c>
      <c r="R299" s="295">
        <v>-408394.49690884101</v>
      </c>
      <c r="S299" s="296">
        <v>-184029.54458508317</v>
      </c>
      <c r="T299" s="296">
        <v>35154.072436266004</v>
      </c>
      <c r="U299" s="296">
        <v>32173.136720516755</v>
      </c>
      <c r="V299" s="297">
        <v>13107.410206277826</v>
      </c>
    </row>
    <row r="300" spans="1:22" ht="15.75" x14ac:dyDescent="0.25">
      <c r="A300" s="65">
        <v>980</v>
      </c>
      <c r="B300" s="64" t="s">
        <v>310</v>
      </c>
      <c r="C300" s="66">
        <v>33352</v>
      </c>
      <c r="D300" s="66">
        <v>61513300.710000001</v>
      </c>
      <c r="E300" s="66">
        <v>4448672.4461087594</v>
      </c>
      <c r="F300" s="66">
        <v>65961973.156108759</v>
      </c>
      <c r="G300" s="67">
        <v>1304.6400000000001</v>
      </c>
      <c r="H300" s="68">
        <v>43512353.280000001</v>
      </c>
      <c r="I300" s="68">
        <v>22449619.876108758</v>
      </c>
      <c r="J300" s="290">
        <v>1024802.2997919886</v>
      </c>
      <c r="K300" s="291">
        <v>-2226187.0749999997</v>
      </c>
      <c r="L300" s="291">
        <v>21248235.100900747</v>
      </c>
      <c r="M300" s="291">
        <v>5730415.2414567424</v>
      </c>
      <c r="N300" s="291">
        <v>397410.14336772339</v>
      </c>
      <c r="O300" s="292">
        <f t="shared" si="10"/>
        <v>27376060.485725213</v>
      </c>
      <c r="P300" s="293">
        <v>41901095.010995068</v>
      </c>
      <c r="Q300" s="294">
        <f t="shared" si="9"/>
        <v>-14525034.525269855</v>
      </c>
      <c r="R300" s="295">
        <v>-948007.07198615419</v>
      </c>
      <c r="S300" s="296">
        <v>-459048.63694289938</v>
      </c>
      <c r="T300" s="296">
        <v>18618.116513454326</v>
      </c>
      <c r="U300" s="296">
        <v>70114.901718679743</v>
      </c>
      <c r="V300" s="297">
        <v>28564.972895960407</v>
      </c>
    </row>
    <row r="301" spans="1:22" ht="15.75" x14ac:dyDescent="0.25">
      <c r="A301" s="65">
        <v>981</v>
      </c>
      <c r="B301" s="64" t="s">
        <v>311</v>
      </c>
      <c r="C301" s="66">
        <v>2314</v>
      </c>
      <c r="D301" s="66">
        <v>2695554.98</v>
      </c>
      <c r="E301" s="66">
        <v>363027.74196588935</v>
      </c>
      <c r="F301" s="66">
        <v>3058582.7219658894</v>
      </c>
      <c r="G301" s="67">
        <v>1304.6400000000001</v>
      </c>
      <c r="H301" s="68">
        <v>3018936.9600000004</v>
      </c>
      <c r="I301" s="68">
        <v>39645.761965889018</v>
      </c>
      <c r="J301" s="290">
        <v>47475.580635272476</v>
      </c>
      <c r="K301" s="291">
        <v>-125475.36500000001</v>
      </c>
      <c r="L301" s="291">
        <v>-38354.022398838511</v>
      </c>
      <c r="M301" s="291">
        <v>1067974.3935624675</v>
      </c>
      <c r="N301" s="291">
        <v>27572.771400603018</v>
      </c>
      <c r="O301" s="292">
        <f t="shared" si="10"/>
        <v>1057193.142564232</v>
      </c>
      <c r="P301" s="293">
        <v>4647657.8413396757</v>
      </c>
      <c r="Q301" s="294">
        <f t="shared" si="9"/>
        <v>-3590464.6987754437</v>
      </c>
      <c r="R301" s="295">
        <v>141844.8768570988</v>
      </c>
      <c r="S301" s="296">
        <v>106349.37369956978</v>
      </c>
      <c r="T301" s="296">
        <v>70070.440726974499</v>
      </c>
      <c r="U301" s="296">
        <v>32915.136388379397</v>
      </c>
      <c r="V301" s="297">
        <v>1981.8705709178575</v>
      </c>
    </row>
    <row r="302" spans="1:22" ht="15.75" x14ac:dyDescent="0.25">
      <c r="A302" s="65">
        <v>989</v>
      </c>
      <c r="B302" s="64" t="s">
        <v>312</v>
      </c>
      <c r="C302" s="66">
        <v>5522</v>
      </c>
      <c r="D302" s="66">
        <v>6830468.1299999999</v>
      </c>
      <c r="E302" s="66">
        <v>1086239.5586903528</v>
      </c>
      <c r="F302" s="66">
        <v>7916707.6886903532</v>
      </c>
      <c r="G302" s="67">
        <v>1304.6400000000001</v>
      </c>
      <c r="H302" s="68">
        <v>7204222.080000001</v>
      </c>
      <c r="I302" s="68">
        <v>712485.60869035218</v>
      </c>
      <c r="J302" s="290">
        <v>441715.71904861828</v>
      </c>
      <c r="K302" s="291">
        <v>-308560.00000000006</v>
      </c>
      <c r="L302" s="291">
        <v>845641.32773897052</v>
      </c>
      <c r="M302" s="291">
        <v>1959688.471877004</v>
      </c>
      <c r="N302" s="291">
        <v>65798.117404550503</v>
      </c>
      <c r="O302" s="292">
        <f t="shared" si="10"/>
        <v>2871127.9170205249</v>
      </c>
      <c r="P302" s="293">
        <v>16713543.558423888</v>
      </c>
      <c r="Q302" s="294">
        <f t="shared" si="9"/>
        <v>-13842415.641403362</v>
      </c>
      <c r="R302" s="295">
        <v>-462239.63386356074</v>
      </c>
      <c r="S302" s="296">
        <v>-381284.11460507993</v>
      </c>
      <c r="T302" s="296">
        <v>-302198.1283797865</v>
      </c>
      <c r="U302" s="296">
        <v>-225203.46569945902</v>
      </c>
      <c r="V302" s="297">
        <v>-149252.77449530503</v>
      </c>
    </row>
    <row r="303" spans="1:22" ht="15.75" x14ac:dyDescent="0.25">
      <c r="A303" s="65">
        <v>992</v>
      </c>
      <c r="B303" s="64" t="s">
        <v>313</v>
      </c>
      <c r="C303" s="66">
        <v>18577</v>
      </c>
      <c r="D303" s="66">
        <v>26379359.030000001</v>
      </c>
      <c r="E303" s="66">
        <v>3179570.7296016482</v>
      </c>
      <c r="F303" s="66">
        <v>29558929.759601649</v>
      </c>
      <c r="G303" s="67">
        <v>1304.6400000000001</v>
      </c>
      <c r="H303" s="68">
        <v>24236297.280000001</v>
      </c>
      <c r="I303" s="68">
        <v>5322632.4796016477</v>
      </c>
      <c r="J303" s="290">
        <v>537112.12245046056</v>
      </c>
      <c r="K303" s="291">
        <v>-1533655.2150000001</v>
      </c>
      <c r="L303" s="291">
        <v>4326089.3870521085</v>
      </c>
      <c r="M303" s="291">
        <v>2550745.5784362969</v>
      </c>
      <c r="N303" s="291">
        <v>221356.68725540288</v>
      </c>
      <c r="O303" s="292">
        <f t="shared" si="10"/>
        <v>7098191.6527438089</v>
      </c>
      <c r="P303" s="293">
        <v>43142538.09252622</v>
      </c>
      <c r="Q303" s="294">
        <f t="shared" si="9"/>
        <v>-36044346.439782411</v>
      </c>
      <c r="R303" s="295">
        <v>4116799.4274443183</v>
      </c>
      <c r="S303" s="296">
        <v>3831838.3374886503</v>
      </c>
      <c r="T303" s="296">
        <v>3540587.802556972</v>
      </c>
      <c r="U303" s="296">
        <v>3242301.6795240934</v>
      </c>
      <c r="V303" s="297">
        <v>2940503.4489010526</v>
      </c>
    </row>
    <row r="304" spans="1:22" x14ac:dyDescent="0.2">
      <c r="A304" s="34"/>
      <c r="B304" s="32"/>
      <c r="C304" s="35"/>
      <c r="D304" s="35"/>
      <c r="E304" s="35"/>
    </row>
    <row r="305" spans="1:5" x14ac:dyDescent="0.2">
      <c r="A305" s="34"/>
      <c r="B305" s="32"/>
      <c r="C305" s="35"/>
      <c r="D305" s="35"/>
      <c r="E305" s="35"/>
    </row>
    <row r="306" spans="1:5" x14ac:dyDescent="0.2">
      <c r="A306" s="34"/>
      <c r="B306" s="32"/>
      <c r="C306" s="35"/>
      <c r="D306" s="35"/>
      <c r="E306" s="35"/>
    </row>
    <row r="307" spans="1:5" x14ac:dyDescent="0.2">
      <c r="A307" s="34"/>
      <c r="B307" s="32"/>
      <c r="C307" s="35"/>
      <c r="D307" s="35"/>
      <c r="E307" s="35"/>
    </row>
    <row r="308" spans="1:5" x14ac:dyDescent="0.2">
      <c r="A308" s="34"/>
      <c r="B308" s="32"/>
      <c r="C308" s="35"/>
      <c r="D308" s="35"/>
      <c r="E308" s="35"/>
    </row>
    <row r="309" spans="1:5" x14ac:dyDescent="0.2">
      <c r="A309" s="36"/>
    </row>
    <row r="310" spans="1:5" x14ac:dyDescent="0.2">
      <c r="A310" s="36"/>
    </row>
    <row r="311" spans="1:5" x14ac:dyDescent="0.2">
      <c r="A311" s="36"/>
    </row>
    <row r="312" spans="1:5" x14ac:dyDescent="0.2">
      <c r="A312" s="36"/>
    </row>
    <row r="313" spans="1:5" x14ac:dyDescent="0.2">
      <c r="A313" s="36"/>
    </row>
    <row r="314" spans="1:5" x14ac:dyDescent="0.2">
      <c r="A314" s="36"/>
    </row>
    <row r="315" spans="1:5" x14ac:dyDescent="0.2">
      <c r="A315" s="36"/>
    </row>
    <row r="316" spans="1:5" x14ac:dyDescent="0.2">
      <c r="A316" s="36"/>
    </row>
    <row r="317" spans="1:5" x14ac:dyDescent="0.2">
      <c r="A317" s="36"/>
    </row>
    <row r="318" spans="1:5" x14ac:dyDescent="0.2">
      <c r="A318" s="36"/>
    </row>
    <row r="319" spans="1:5" x14ac:dyDescent="0.2">
      <c r="A319" s="33"/>
    </row>
    <row r="320" spans="1:5" x14ac:dyDescent="0.2">
      <c r="A320" s="33"/>
    </row>
    <row r="321" spans="1:2" x14ac:dyDescent="0.2">
      <c r="A321" s="33"/>
      <c r="B321" s="37"/>
    </row>
    <row r="322" spans="1:2" x14ac:dyDescent="0.2">
      <c r="A322" s="33"/>
    </row>
    <row r="323" spans="1:2" x14ac:dyDescent="0.2">
      <c r="A323" s="33"/>
    </row>
    <row r="324" spans="1:2" x14ac:dyDescent="0.2">
      <c r="A324" s="33"/>
    </row>
    <row r="325" spans="1:2" x14ac:dyDescent="0.2">
      <c r="A325" s="33"/>
    </row>
    <row r="326" spans="1:2" x14ac:dyDescent="0.2">
      <c r="A326" s="33"/>
      <c r="B326" s="38"/>
    </row>
    <row r="327" spans="1:2" x14ac:dyDescent="0.2">
      <c r="A327" s="39"/>
      <c r="B327" s="38"/>
    </row>
    <row r="328" spans="1:2" x14ac:dyDescent="0.2">
      <c r="A328" s="33"/>
    </row>
    <row r="329" spans="1:2" x14ac:dyDescent="0.2">
      <c r="A329" s="33"/>
    </row>
    <row r="330" spans="1:2" x14ac:dyDescent="0.2">
      <c r="A330" s="33"/>
    </row>
    <row r="331" spans="1:2" x14ac:dyDescent="0.2">
      <c r="A331" s="39"/>
    </row>
    <row r="332" spans="1:2" x14ac:dyDescent="0.2">
      <c r="A332" s="33"/>
    </row>
    <row r="333" spans="1:2" x14ac:dyDescent="0.2">
      <c r="A333" s="33"/>
    </row>
    <row r="334" spans="1:2" x14ac:dyDescent="0.2">
      <c r="A334" s="33"/>
    </row>
    <row r="335" spans="1:2" x14ac:dyDescent="0.2">
      <c r="A335" s="33"/>
      <c r="B335" s="37"/>
    </row>
  </sheetData>
  <pageMargins left="0.7" right="0.7" top="0.75" bottom="0.75" header="0.3" footer="0.3"/>
  <pageSetup paperSize="9" orientation="portrait" r:id="rId1"/>
  <ignoredErrors>
    <ignoredError sqref="L9:L10 O10 L11:L303 Q10"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dimension ref="A1:T71"/>
  <sheetViews>
    <sheetView zoomScale="60" zoomScaleNormal="60" workbookViewId="0"/>
  </sheetViews>
  <sheetFormatPr defaultColWidth="8.625" defaultRowHeight="12.75" x14ac:dyDescent="0.2"/>
  <cols>
    <col min="1" max="1" width="52.5" style="3" customWidth="1"/>
    <col min="2" max="2" width="16.375" style="3" customWidth="1"/>
    <col min="3" max="3" width="17" style="3" customWidth="1"/>
    <col min="4" max="4" width="19.625" style="3" customWidth="1"/>
    <col min="5" max="5" width="34.875" style="3" customWidth="1"/>
    <col min="6" max="6" width="3.875" style="3" customWidth="1"/>
    <col min="7" max="7" width="30.125" style="3" customWidth="1"/>
    <col min="8" max="8" width="14.875" style="3" bestFit="1" customWidth="1"/>
    <col min="9" max="9" width="16.375" style="3" bestFit="1" customWidth="1"/>
    <col min="10" max="10" width="10" style="3" bestFit="1" customWidth="1"/>
    <col min="11" max="11" width="8.625" style="3"/>
    <col min="12" max="20" width="8.625" style="2"/>
    <col min="21" max="16384" width="8.625" style="3"/>
  </cols>
  <sheetData>
    <row r="1" spans="1:11" ht="23.25" x14ac:dyDescent="0.35">
      <c r="A1" s="216" t="s">
        <v>445</v>
      </c>
      <c r="B1" s="40"/>
      <c r="C1" s="21"/>
      <c r="D1" s="21"/>
      <c r="E1" s="21"/>
      <c r="F1" s="21"/>
      <c r="G1" s="2"/>
      <c r="H1" s="2"/>
      <c r="I1" s="1"/>
      <c r="J1" s="1"/>
      <c r="K1" s="1"/>
    </row>
    <row r="2" spans="1:11" x14ac:dyDescent="0.2">
      <c r="A2" s="395"/>
      <c r="B2" s="21"/>
      <c r="C2" s="21"/>
      <c r="D2" s="21"/>
      <c r="E2" s="21"/>
      <c r="F2" s="21"/>
      <c r="G2" s="2"/>
      <c r="H2" s="2"/>
      <c r="I2" s="1"/>
      <c r="J2" s="1"/>
      <c r="K2" s="1"/>
    </row>
    <row r="3" spans="1:11" ht="47.25" x14ac:dyDescent="0.2">
      <c r="A3" s="101" t="s">
        <v>0</v>
      </c>
      <c r="B3" s="102" t="s">
        <v>354</v>
      </c>
      <c r="C3" s="103" t="s">
        <v>429</v>
      </c>
      <c r="D3" s="103" t="s">
        <v>502</v>
      </c>
      <c r="E3" s="104" t="s">
        <v>430</v>
      </c>
      <c r="F3" s="83"/>
      <c r="G3" s="47"/>
      <c r="H3" s="47"/>
      <c r="I3" s="47"/>
      <c r="J3" s="1"/>
      <c r="K3" s="1"/>
    </row>
    <row r="4" spans="1:11" ht="15.75" x14ac:dyDescent="0.25">
      <c r="A4" s="105" t="s">
        <v>443</v>
      </c>
      <c r="B4" s="106">
        <v>5503664</v>
      </c>
      <c r="C4" s="106">
        <v>5503664</v>
      </c>
      <c r="D4" s="128">
        <v>5503664</v>
      </c>
      <c r="E4" s="107"/>
      <c r="F4" s="83"/>
      <c r="G4" s="47"/>
      <c r="H4" s="47"/>
      <c r="I4" s="47"/>
      <c r="J4" s="1"/>
      <c r="K4" s="1"/>
    </row>
    <row r="5" spans="1:11" ht="15.75" x14ac:dyDescent="0.2">
      <c r="A5" s="105" t="s">
        <v>355</v>
      </c>
      <c r="B5" s="108">
        <v>21527560786.920002</v>
      </c>
      <c r="C5" s="106">
        <v>7474267869.2906351</v>
      </c>
      <c r="D5" s="128">
        <v>7749524576.9599962</v>
      </c>
      <c r="E5" s="109"/>
      <c r="F5" s="83"/>
      <c r="G5" s="47"/>
      <c r="H5" s="47"/>
      <c r="I5" s="47"/>
      <c r="J5" s="1"/>
      <c r="K5" s="1"/>
    </row>
    <row r="6" spans="1:11" ht="15.75" x14ac:dyDescent="0.2">
      <c r="A6" s="105" t="s">
        <v>356</v>
      </c>
      <c r="B6" s="108">
        <v>7317726691.0399971</v>
      </c>
      <c r="C6" s="106">
        <v>0</v>
      </c>
      <c r="D6" s="128">
        <v>0</v>
      </c>
      <c r="E6" s="109"/>
      <c r="F6" s="83"/>
      <c r="G6" s="47"/>
      <c r="H6" s="47"/>
      <c r="I6" s="47"/>
      <c r="J6" s="1"/>
      <c r="K6" s="1"/>
    </row>
    <row r="7" spans="1:11" ht="15.6" customHeight="1" x14ac:dyDescent="0.2">
      <c r="A7" s="105" t="s">
        <v>357</v>
      </c>
      <c r="B7" s="108">
        <v>2062307646.869688</v>
      </c>
      <c r="C7" s="106">
        <v>1794207652.7766297</v>
      </c>
      <c r="D7" s="128">
        <v>1518945319.4434793</v>
      </c>
      <c r="E7" s="109"/>
      <c r="F7" s="83"/>
      <c r="G7" s="47"/>
      <c r="H7" s="47"/>
      <c r="I7" s="47"/>
      <c r="J7" s="1"/>
      <c r="K7" s="1"/>
    </row>
    <row r="8" spans="1:11" ht="15.75" x14ac:dyDescent="0.2">
      <c r="A8" s="105" t="s">
        <v>358</v>
      </c>
      <c r="B8" s="108">
        <v>30907595124.829689</v>
      </c>
      <c r="C8" s="108">
        <v>9268475522.0672646</v>
      </c>
      <c r="D8" s="129">
        <v>9268469896.4034748</v>
      </c>
      <c r="E8" s="109"/>
      <c r="F8" s="83"/>
      <c r="G8" s="47"/>
      <c r="H8" s="47"/>
      <c r="I8" s="47"/>
      <c r="J8" s="41"/>
      <c r="K8" s="1"/>
    </row>
    <row r="9" spans="1:11" ht="15.75" x14ac:dyDescent="0.2">
      <c r="A9" s="105" t="s">
        <v>359</v>
      </c>
      <c r="B9" s="108">
        <v>23616497407.199982</v>
      </c>
      <c r="C9" s="106">
        <v>7082059798.5599957</v>
      </c>
      <c r="D9" s="128">
        <v>7180300200.96</v>
      </c>
      <c r="E9" s="109"/>
      <c r="F9" s="83"/>
      <c r="G9" s="47"/>
      <c r="H9" s="47"/>
      <c r="I9" s="47"/>
      <c r="J9" s="1"/>
      <c r="K9" s="1"/>
    </row>
    <row r="10" spans="1:11" ht="15.75" x14ac:dyDescent="0.2">
      <c r="A10" s="105" t="s">
        <v>360</v>
      </c>
      <c r="B10" s="108">
        <v>4291.05</v>
      </c>
      <c r="C10" s="106">
        <v>1286.79</v>
      </c>
      <c r="D10" s="128">
        <v>1304.6400000000001</v>
      </c>
      <c r="E10" s="110"/>
      <c r="F10" s="83"/>
      <c r="G10" s="47"/>
      <c r="H10" s="47"/>
      <c r="I10" s="47"/>
      <c r="J10" s="1"/>
      <c r="K10" s="1"/>
    </row>
    <row r="11" spans="1:11" ht="105" x14ac:dyDescent="0.2">
      <c r="A11" s="105" t="s">
        <v>361</v>
      </c>
      <c r="B11" s="111">
        <v>23.59</v>
      </c>
      <c r="C11" s="112">
        <v>23.59</v>
      </c>
      <c r="D11" s="150">
        <v>22.53</v>
      </c>
      <c r="E11" s="396" t="s">
        <v>503</v>
      </c>
      <c r="F11" s="83"/>
      <c r="G11" s="47"/>
      <c r="H11" s="47"/>
      <c r="I11" s="47"/>
      <c r="J11" s="1"/>
      <c r="K11" s="1"/>
    </row>
    <row r="12" spans="1:11" ht="15.75" x14ac:dyDescent="0.2">
      <c r="A12" s="105" t="s">
        <v>362</v>
      </c>
      <c r="B12" s="108">
        <v>7291097717.6296844</v>
      </c>
      <c r="C12" s="108">
        <v>2186415723.5072699</v>
      </c>
      <c r="D12" s="129">
        <v>2088169695.4434795</v>
      </c>
      <c r="E12" s="109"/>
      <c r="F12" s="83"/>
      <c r="G12" s="47"/>
      <c r="H12" s="47"/>
      <c r="I12" s="47"/>
      <c r="J12" s="41"/>
      <c r="K12" s="1"/>
    </row>
    <row r="13" spans="1:11" ht="15.75" x14ac:dyDescent="0.2">
      <c r="A13" s="105" t="s">
        <v>363</v>
      </c>
      <c r="B13" s="108">
        <v>366357583.48687804</v>
      </c>
      <c r="C13" s="106">
        <v>109907275.04606344</v>
      </c>
      <c r="D13" s="128">
        <v>260238583.13704854</v>
      </c>
      <c r="E13" s="109"/>
      <c r="F13" s="83"/>
      <c r="G13" s="47"/>
      <c r="H13" s="47"/>
      <c r="I13" s="47"/>
      <c r="J13" s="1"/>
      <c r="K13" s="1"/>
    </row>
    <row r="14" spans="1:11" ht="15.75" x14ac:dyDescent="0.2">
      <c r="A14" s="105" t="s">
        <v>364</v>
      </c>
      <c r="B14" s="108">
        <v>-499891604.75763679</v>
      </c>
      <c r="C14" s="106">
        <v>-499891604.75763679</v>
      </c>
      <c r="D14" s="128">
        <v>-507868550.95385003</v>
      </c>
      <c r="E14" s="109"/>
      <c r="F14" s="56"/>
      <c r="G14" s="47"/>
      <c r="H14" s="47"/>
      <c r="I14" s="47"/>
      <c r="J14" s="1"/>
      <c r="K14" s="1"/>
    </row>
    <row r="15" spans="1:11" ht="15.75" x14ac:dyDescent="0.2">
      <c r="A15" s="105" t="s">
        <v>365</v>
      </c>
      <c r="B15" s="108"/>
      <c r="C15" s="106"/>
      <c r="D15" s="128"/>
      <c r="E15" s="109"/>
      <c r="F15" s="83"/>
      <c r="G15" s="47"/>
      <c r="H15" s="47"/>
      <c r="I15" s="47"/>
      <c r="J15" s="1"/>
      <c r="K15" s="1"/>
    </row>
    <row r="16" spans="1:11" ht="15.75" x14ac:dyDescent="0.2">
      <c r="A16" s="105" t="s">
        <v>366</v>
      </c>
      <c r="B16" s="108"/>
      <c r="C16" s="106"/>
      <c r="D16" s="128"/>
      <c r="E16" s="109"/>
      <c r="F16" s="83"/>
      <c r="G16" s="47"/>
      <c r="H16" s="47"/>
      <c r="I16" s="47"/>
      <c r="J16" s="1"/>
      <c r="K16" s="1"/>
    </row>
    <row r="17" spans="1:11" ht="15.75" x14ac:dyDescent="0.2">
      <c r="A17" s="105" t="s">
        <v>367</v>
      </c>
      <c r="B17" s="108">
        <v>7157563696.3589258</v>
      </c>
      <c r="C17" s="108">
        <v>1796431393.7956965</v>
      </c>
      <c r="D17" s="129">
        <v>1840539727.6266782</v>
      </c>
      <c r="E17" s="109"/>
      <c r="F17" s="83"/>
      <c r="G17" s="47"/>
      <c r="H17" s="47"/>
      <c r="I17" s="47"/>
      <c r="J17" s="1"/>
      <c r="K17" s="1"/>
    </row>
    <row r="18" spans="1:11" ht="75" x14ac:dyDescent="0.2">
      <c r="A18" s="105" t="s">
        <v>368</v>
      </c>
      <c r="B18" s="108">
        <v>789687442.38652444</v>
      </c>
      <c r="C18" s="106">
        <v>789687442.38652444</v>
      </c>
      <c r="D18" s="128">
        <v>702985461.6546967</v>
      </c>
      <c r="E18" s="113" t="s">
        <v>431</v>
      </c>
      <c r="F18" s="83"/>
      <c r="G18" s="47"/>
      <c r="H18" s="47"/>
      <c r="I18" s="85"/>
      <c r="J18" s="1"/>
      <c r="K18" s="1"/>
    </row>
    <row r="19" spans="1:11" ht="30" x14ac:dyDescent="0.2">
      <c r="A19" s="105" t="s">
        <v>369</v>
      </c>
      <c r="B19" s="106">
        <v>0</v>
      </c>
      <c r="C19" s="106">
        <v>0</v>
      </c>
      <c r="D19" s="128">
        <v>65579632.384497963</v>
      </c>
      <c r="E19" s="113" t="s">
        <v>504</v>
      </c>
      <c r="F19" s="83"/>
      <c r="G19" s="47"/>
      <c r="H19" s="47"/>
      <c r="I19" s="47"/>
      <c r="J19" s="1"/>
      <c r="K19" s="1"/>
    </row>
    <row r="20" spans="1:11" ht="15.75" x14ac:dyDescent="0.25">
      <c r="A20" s="132" t="s">
        <v>371</v>
      </c>
      <c r="B20" s="133">
        <v>7947251138.74545</v>
      </c>
      <c r="C20" s="133">
        <v>2586118836.1822209</v>
      </c>
      <c r="D20" s="133">
        <v>2609104821.6658731</v>
      </c>
      <c r="E20" s="134"/>
      <c r="F20" s="83"/>
      <c r="G20" s="47"/>
      <c r="H20" s="47"/>
      <c r="I20" s="47"/>
      <c r="J20" s="1"/>
      <c r="K20" s="1"/>
    </row>
    <row r="21" spans="1:11" ht="15.75" x14ac:dyDescent="0.2">
      <c r="A21" s="114" t="s">
        <v>372</v>
      </c>
      <c r="B21" s="93">
        <v>2675500000</v>
      </c>
      <c r="C21" s="93">
        <v>802499999.99999964</v>
      </c>
      <c r="D21" s="92">
        <v>802499999.99999964</v>
      </c>
      <c r="E21" s="115" t="s">
        <v>505</v>
      </c>
      <c r="F21" s="83"/>
      <c r="G21" s="47"/>
      <c r="H21" s="47"/>
      <c r="I21" s="47"/>
      <c r="J21" s="1"/>
      <c r="K21" s="1"/>
    </row>
    <row r="22" spans="1:11" ht="15.75" x14ac:dyDescent="0.25">
      <c r="A22" s="116" t="s">
        <v>444</v>
      </c>
      <c r="B22" s="117">
        <v>-27100000</v>
      </c>
      <c r="C22" s="117"/>
      <c r="D22" s="118"/>
      <c r="E22" s="119"/>
      <c r="F22" s="83"/>
      <c r="G22" s="47"/>
      <c r="H22" s="47"/>
      <c r="I22" s="47"/>
      <c r="J22" s="1"/>
      <c r="K22" s="1"/>
    </row>
    <row r="23" spans="1:11" ht="15.75" x14ac:dyDescent="0.25">
      <c r="A23" s="50"/>
      <c r="B23" s="94"/>
      <c r="C23" s="68"/>
      <c r="D23" s="68"/>
      <c r="E23" s="68"/>
      <c r="F23" s="50"/>
      <c r="G23" s="95"/>
      <c r="H23" s="63"/>
      <c r="I23" s="63"/>
      <c r="J23" s="1"/>
      <c r="K23" s="1"/>
    </row>
    <row r="24" spans="1:11" ht="30" x14ac:dyDescent="0.2">
      <c r="A24" s="120" t="s">
        <v>434</v>
      </c>
      <c r="B24" s="121" t="s">
        <v>375</v>
      </c>
      <c r="C24" s="122" t="s">
        <v>373</v>
      </c>
      <c r="D24" s="122" t="s">
        <v>374</v>
      </c>
      <c r="E24" s="123" t="s">
        <v>430</v>
      </c>
      <c r="F24" s="98"/>
      <c r="G24" s="120" t="s">
        <v>439</v>
      </c>
      <c r="H24" s="121" t="s">
        <v>375</v>
      </c>
      <c r="I24" s="122" t="s">
        <v>373</v>
      </c>
      <c r="J24" s="123" t="s">
        <v>374</v>
      </c>
      <c r="K24" s="7"/>
    </row>
    <row r="25" spans="1:11" ht="15.75" x14ac:dyDescent="0.25">
      <c r="A25" s="135" t="s">
        <v>376</v>
      </c>
      <c r="B25" s="136">
        <v>2934922161.5000019</v>
      </c>
      <c r="C25" s="136">
        <v>2324458351.9080009</v>
      </c>
      <c r="D25" s="137">
        <v>2324457264.1499982</v>
      </c>
      <c r="E25" s="138"/>
      <c r="F25" s="2"/>
      <c r="G25" s="374" t="s">
        <v>438</v>
      </c>
      <c r="H25" s="375"/>
      <c r="I25" s="376"/>
      <c r="J25" s="377"/>
      <c r="K25" s="43"/>
    </row>
    <row r="26" spans="1:11" ht="15.75" x14ac:dyDescent="0.25">
      <c r="A26" s="135" t="s">
        <v>377</v>
      </c>
      <c r="B26" s="136">
        <v>608243004.19999993</v>
      </c>
      <c r="C26" s="136">
        <v>481728459.3264001</v>
      </c>
      <c r="D26" s="137">
        <v>481728322.3999998</v>
      </c>
      <c r="E26" s="138"/>
      <c r="F26" s="2"/>
      <c r="G26" s="378" t="s">
        <v>376</v>
      </c>
      <c r="H26" s="379">
        <v>9713.2999999999993</v>
      </c>
      <c r="I26" s="380">
        <v>7692.9335999999994</v>
      </c>
      <c r="J26" s="381">
        <v>7692.93</v>
      </c>
      <c r="K26" s="43"/>
    </row>
    <row r="27" spans="1:11" ht="15.75" x14ac:dyDescent="0.25">
      <c r="A27" s="135" t="s">
        <v>378</v>
      </c>
      <c r="B27" s="136">
        <v>3195002637.2000027</v>
      </c>
      <c r="C27" s="136">
        <v>2530442088.6624012</v>
      </c>
      <c r="D27" s="137">
        <v>2530443218.6000004</v>
      </c>
      <c r="E27" s="138"/>
      <c r="F27" s="2"/>
      <c r="G27" s="378" t="s">
        <v>377</v>
      </c>
      <c r="H27" s="379">
        <v>10305.709999999999</v>
      </c>
      <c r="I27" s="380">
        <v>8162.1223199999995</v>
      </c>
      <c r="J27" s="381">
        <v>8162.12</v>
      </c>
      <c r="K27" s="43"/>
    </row>
    <row r="28" spans="1:11" ht="15.75" x14ac:dyDescent="0.25">
      <c r="A28" s="135" t="s">
        <v>379</v>
      </c>
      <c r="B28" s="136">
        <v>2699039102.7700005</v>
      </c>
      <c r="C28" s="136">
        <v>2137638969.3938406</v>
      </c>
      <c r="D28" s="137">
        <v>2137639291.8100002</v>
      </c>
      <c r="E28" s="138"/>
      <c r="F28" s="2"/>
      <c r="G28" s="378" t="s">
        <v>378</v>
      </c>
      <c r="H28" s="379">
        <v>8595.8799999999992</v>
      </c>
      <c r="I28" s="380">
        <v>6807.93696</v>
      </c>
      <c r="J28" s="381">
        <v>6807.94</v>
      </c>
      <c r="K28" s="43"/>
    </row>
    <row r="29" spans="1:11" ht="15.75" x14ac:dyDescent="0.25">
      <c r="A29" s="135" t="s">
        <v>380</v>
      </c>
      <c r="B29" s="136">
        <v>840418672.03999984</v>
      </c>
      <c r="C29" s="124" t="s">
        <v>370</v>
      </c>
      <c r="D29" s="137">
        <v>275256480</v>
      </c>
      <c r="E29" s="138"/>
      <c r="F29" s="2"/>
      <c r="G29" s="378" t="s">
        <v>379</v>
      </c>
      <c r="H29" s="379">
        <v>14733.47</v>
      </c>
      <c r="I29" s="380">
        <v>11668.908240000001</v>
      </c>
      <c r="J29" s="381">
        <v>11668.91</v>
      </c>
      <c r="K29" s="43"/>
    </row>
    <row r="30" spans="1:11" ht="15.75" x14ac:dyDescent="0.25">
      <c r="A30" s="135" t="s">
        <v>381</v>
      </c>
      <c r="B30" s="136">
        <v>3657744877.6000009</v>
      </c>
      <c r="C30" s="139" t="s">
        <v>370</v>
      </c>
      <c r="D30" s="140" t="s">
        <v>370</v>
      </c>
      <c r="E30" s="138"/>
      <c r="F30" s="2"/>
      <c r="G30" s="378" t="s">
        <v>380</v>
      </c>
      <c r="H30" s="379">
        <v>4728.28</v>
      </c>
      <c r="I30" s="379" t="s">
        <v>370</v>
      </c>
      <c r="J30" s="381">
        <v>60</v>
      </c>
      <c r="K30" s="43"/>
    </row>
    <row r="31" spans="1:11" ht="15.75" x14ac:dyDescent="0.25">
      <c r="A31" s="135" t="s">
        <v>382</v>
      </c>
      <c r="B31" s="136">
        <v>1624124958.8199999</v>
      </c>
      <c r="C31" s="139" t="s">
        <v>370</v>
      </c>
      <c r="D31" s="140" t="s">
        <v>370</v>
      </c>
      <c r="E31" s="138"/>
      <c r="F31" s="2"/>
      <c r="G31" s="378" t="s">
        <v>381</v>
      </c>
      <c r="H31" s="379">
        <v>1157.2</v>
      </c>
      <c r="I31" s="379" t="s">
        <v>370</v>
      </c>
      <c r="J31" s="382" t="s">
        <v>370</v>
      </c>
      <c r="K31" s="43"/>
    </row>
    <row r="32" spans="1:11" ht="15.75" x14ac:dyDescent="0.25">
      <c r="A32" s="135" t="s">
        <v>383</v>
      </c>
      <c r="B32" s="136">
        <v>2522664544.3999977</v>
      </c>
      <c r="C32" s="139" t="s">
        <v>370</v>
      </c>
      <c r="D32" s="140" t="s">
        <v>370</v>
      </c>
      <c r="E32" s="138"/>
      <c r="F32" s="2"/>
      <c r="G32" s="378" t="s">
        <v>382</v>
      </c>
      <c r="H32" s="379">
        <v>2306.1799999999998</v>
      </c>
      <c r="I32" s="379" t="s">
        <v>370</v>
      </c>
      <c r="J32" s="382" t="s">
        <v>370</v>
      </c>
      <c r="K32" s="43"/>
    </row>
    <row r="33" spans="1:20" ht="15.75" x14ac:dyDescent="0.25">
      <c r="A33" s="135" t="s">
        <v>384</v>
      </c>
      <c r="B33" s="136">
        <v>3445400828.3899989</v>
      </c>
      <c r="C33" s="139" t="s">
        <v>370</v>
      </c>
      <c r="D33" s="140" t="s">
        <v>370</v>
      </c>
      <c r="E33" s="138"/>
      <c r="F33" s="2"/>
      <c r="G33" s="378" t="s">
        <v>383</v>
      </c>
      <c r="H33" s="379">
        <v>6457.36</v>
      </c>
      <c r="I33" s="379" t="s">
        <v>370</v>
      </c>
      <c r="J33" s="382" t="s">
        <v>370</v>
      </c>
      <c r="K33" s="43"/>
    </row>
    <row r="34" spans="1:20" ht="15.75" x14ac:dyDescent="0.25">
      <c r="A34" s="141" t="s">
        <v>385</v>
      </c>
      <c r="B34" s="142">
        <v>21527560786.920002</v>
      </c>
      <c r="C34" s="142">
        <v>7474267869.2906437</v>
      </c>
      <c r="D34" s="143">
        <v>7749524576.9599981</v>
      </c>
      <c r="E34" s="138"/>
      <c r="F34" s="2"/>
      <c r="G34" s="378" t="s">
        <v>384</v>
      </c>
      <c r="H34" s="379">
        <v>22359.23</v>
      </c>
      <c r="I34" s="379" t="s">
        <v>370</v>
      </c>
      <c r="J34" s="382" t="s">
        <v>370</v>
      </c>
      <c r="K34" s="43"/>
    </row>
    <row r="35" spans="1:20" ht="15.75" x14ac:dyDescent="0.25">
      <c r="A35" s="135" t="s">
        <v>356</v>
      </c>
      <c r="B35" s="136">
        <v>7317726691.0399971</v>
      </c>
      <c r="C35" s="139" t="s">
        <v>370</v>
      </c>
      <c r="D35" s="140" t="s">
        <v>370</v>
      </c>
      <c r="E35" s="138"/>
      <c r="F35" s="2"/>
      <c r="G35" s="374" t="s">
        <v>441</v>
      </c>
      <c r="H35" s="383"/>
      <c r="I35" s="384"/>
      <c r="J35" s="385"/>
      <c r="K35" s="43"/>
    </row>
    <row r="36" spans="1:20" ht="15.75" x14ac:dyDescent="0.25">
      <c r="A36" s="135" t="s">
        <v>386</v>
      </c>
      <c r="B36" s="136">
        <v>567658581.44409144</v>
      </c>
      <c r="C36" s="136">
        <v>493862965.85635906</v>
      </c>
      <c r="D36" s="140">
        <v>358700458.37332273</v>
      </c>
      <c r="E36" s="144"/>
      <c r="F36" s="2"/>
      <c r="G36" s="378" t="s">
        <v>356</v>
      </c>
      <c r="H36" s="379">
        <v>1329.61</v>
      </c>
      <c r="I36" s="379" t="s">
        <v>370</v>
      </c>
      <c r="J36" s="382" t="s">
        <v>370</v>
      </c>
      <c r="K36" s="43"/>
    </row>
    <row r="37" spans="1:20" ht="15.75" x14ac:dyDescent="0.25">
      <c r="A37" s="135" t="s">
        <v>387</v>
      </c>
      <c r="B37" s="136">
        <v>114272811.06559999</v>
      </c>
      <c r="C37" s="136">
        <v>99417345.627071977</v>
      </c>
      <c r="D37" s="137">
        <v>99418350.034000009</v>
      </c>
      <c r="E37" s="144"/>
      <c r="F37" s="2"/>
      <c r="G37" s="378" t="s">
        <v>386</v>
      </c>
      <c r="H37" s="379">
        <v>103.34</v>
      </c>
      <c r="I37" s="380">
        <v>89.905799999999999</v>
      </c>
      <c r="J37" s="382">
        <v>65.3</v>
      </c>
      <c r="K37" s="43"/>
    </row>
    <row r="38" spans="1:20" ht="15.75" x14ac:dyDescent="0.25">
      <c r="A38" s="135" t="s">
        <v>388</v>
      </c>
      <c r="B38" s="136">
        <v>928156694.46790326</v>
      </c>
      <c r="C38" s="136">
        <v>807496324.18707633</v>
      </c>
      <c r="D38" s="137">
        <v>696367976.45000029</v>
      </c>
      <c r="E38" s="144"/>
      <c r="F38" s="2"/>
      <c r="G38" s="378" t="s">
        <v>387</v>
      </c>
      <c r="H38" s="379">
        <v>318.56</v>
      </c>
      <c r="I38" s="380">
        <v>277.1472</v>
      </c>
      <c r="J38" s="381">
        <v>277.14999999999998</v>
      </c>
      <c r="K38" s="43"/>
    </row>
    <row r="39" spans="1:20" ht="15.75" x14ac:dyDescent="0.25">
      <c r="A39" s="135" t="s">
        <v>389</v>
      </c>
      <c r="B39" s="136">
        <v>223870304.29661062</v>
      </c>
      <c r="C39" s="136">
        <v>194767164.73805121</v>
      </c>
      <c r="D39" s="137">
        <v>194767164.73805121</v>
      </c>
      <c r="E39" s="144"/>
      <c r="F39" s="2"/>
      <c r="G39" s="378" t="s">
        <v>388</v>
      </c>
      <c r="H39" s="379">
        <v>2237.64</v>
      </c>
      <c r="I39" s="380">
        <v>1946.7467999999999</v>
      </c>
      <c r="J39" s="381">
        <v>1619.05</v>
      </c>
      <c r="K39" s="43"/>
    </row>
    <row r="40" spans="1:20" ht="15.75" x14ac:dyDescent="0.25">
      <c r="A40" s="135" t="s">
        <v>390</v>
      </c>
      <c r="B40" s="136">
        <v>16206728.140000004</v>
      </c>
      <c r="C40" s="136">
        <v>14099853.481800001</v>
      </c>
      <c r="D40" s="137">
        <v>14099894.140000004</v>
      </c>
      <c r="E40" s="144"/>
      <c r="F40" s="2"/>
      <c r="G40" s="378" t="s">
        <v>389</v>
      </c>
      <c r="H40" s="379">
        <v>45</v>
      </c>
      <c r="I40" s="380">
        <v>39.15</v>
      </c>
      <c r="J40" s="381">
        <v>39.15</v>
      </c>
      <c r="K40" s="43"/>
    </row>
    <row r="41" spans="1:20" ht="15.75" x14ac:dyDescent="0.25">
      <c r="A41" s="135" t="s">
        <v>391</v>
      </c>
      <c r="B41" s="139">
        <v>10680333.5</v>
      </c>
      <c r="C41" s="139">
        <v>9291890.1449999977</v>
      </c>
      <c r="D41" s="140">
        <v>9291806.9000000022</v>
      </c>
      <c r="E41" s="144"/>
      <c r="F41" s="2"/>
      <c r="G41" s="378" t="s">
        <v>390</v>
      </c>
      <c r="H41" s="379">
        <v>438.47</v>
      </c>
      <c r="I41" s="380">
        <v>381.46890000000002</v>
      </c>
      <c r="J41" s="381">
        <v>381.47</v>
      </c>
      <c r="K41" s="43"/>
    </row>
    <row r="42" spans="1:20" ht="15.75" x14ac:dyDescent="0.25">
      <c r="A42" s="135" t="s">
        <v>392</v>
      </c>
      <c r="B42" s="136">
        <v>201462193.95548356</v>
      </c>
      <c r="C42" s="136">
        <v>175272108.74127072</v>
      </c>
      <c r="D42" s="137">
        <v>146299668.80810672</v>
      </c>
      <c r="E42" s="144"/>
      <c r="F42" s="2"/>
      <c r="G42" s="378" t="s">
        <v>391</v>
      </c>
      <c r="H42" s="379">
        <v>320.75</v>
      </c>
      <c r="I42" s="379">
        <v>279.05250000000001</v>
      </c>
      <c r="J42" s="381">
        <v>279.05</v>
      </c>
      <c r="K42" s="43"/>
    </row>
    <row r="43" spans="1:20" ht="15.75" x14ac:dyDescent="0.25">
      <c r="A43" s="141" t="s">
        <v>432</v>
      </c>
      <c r="B43" s="142">
        <v>9380034337.909687</v>
      </c>
      <c r="C43" s="142">
        <v>1794207652.7766294</v>
      </c>
      <c r="D43" s="143">
        <v>1518945319.4434812</v>
      </c>
      <c r="E43" s="138"/>
      <c r="F43" s="2"/>
      <c r="G43" s="378" t="s">
        <v>392</v>
      </c>
      <c r="H43" s="379">
        <v>457.42</v>
      </c>
      <c r="I43" s="380">
        <v>397.9554</v>
      </c>
      <c r="J43" s="381">
        <v>26.8</v>
      </c>
      <c r="K43" s="1"/>
    </row>
    <row r="44" spans="1:20" ht="15.75" x14ac:dyDescent="0.25">
      <c r="A44" s="135" t="s">
        <v>393</v>
      </c>
      <c r="B44" s="136">
        <v>136866110.70504001</v>
      </c>
      <c r="C44" s="136">
        <v>41059833.211511992</v>
      </c>
      <c r="D44" s="137">
        <v>62182181.558841713</v>
      </c>
      <c r="E44" s="138"/>
      <c r="F44" s="2"/>
      <c r="G44" s="386" t="s">
        <v>440</v>
      </c>
      <c r="H44" s="387"/>
      <c r="I44" s="388"/>
      <c r="J44" s="385"/>
      <c r="K44" s="43"/>
    </row>
    <row r="45" spans="1:20" ht="15.75" x14ac:dyDescent="0.25">
      <c r="A45" s="135" t="s">
        <v>394</v>
      </c>
      <c r="B45" s="136">
        <v>3741025.5</v>
      </c>
      <c r="C45" s="136">
        <v>1122307.6499999999</v>
      </c>
      <c r="D45" s="137">
        <v>1122307.6499999999</v>
      </c>
      <c r="E45" s="138"/>
      <c r="F45" s="2"/>
      <c r="G45" s="378" t="s">
        <v>393</v>
      </c>
      <c r="H45" s="379">
        <v>226.4</v>
      </c>
      <c r="I45" s="389">
        <v>67.92</v>
      </c>
      <c r="J45" s="381">
        <v>59</v>
      </c>
      <c r="K45" s="43"/>
    </row>
    <row r="46" spans="1:20" ht="15.75" x14ac:dyDescent="0.25">
      <c r="A46" s="135" t="s">
        <v>395</v>
      </c>
      <c r="B46" s="136">
        <v>225750447.281838</v>
      </c>
      <c r="C46" s="136">
        <v>67725134.184551388</v>
      </c>
      <c r="D46" s="140">
        <v>67693005.192388564</v>
      </c>
      <c r="E46" s="138"/>
      <c r="F46" s="2"/>
      <c r="G46" s="378" t="s">
        <v>394</v>
      </c>
      <c r="H46" s="379">
        <v>2875.5</v>
      </c>
      <c r="I46" s="389">
        <v>862.65</v>
      </c>
      <c r="J46" s="381">
        <v>862.65</v>
      </c>
      <c r="K46" s="43"/>
    </row>
    <row r="47" spans="1:20" ht="15.75" x14ac:dyDescent="0.25">
      <c r="A47" s="135" t="s">
        <v>396</v>
      </c>
      <c r="B47" s="145"/>
      <c r="C47" s="145"/>
      <c r="D47" s="137">
        <v>100166684.79999992</v>
      </c>
      <c r="E47" s="138"/>
      <c r="F47" s="2"/>
      <c r="G47" s="378" t="s">
        <v>395</v>
      </c>
      <c r="H47" s="379">
        <v>68.709999999999994</v>
      </c>
      <c r="I47" s="389">
        <v>20.612999999999996</v>
      </c>
      <c r="J47" s="382">
        <v>12.35</v>
      </c>
      <c r="K47" s="43"/>
    </row>
    <row r="48" spans="1:20" s="131" customFormat="1" ht="15.75" x14ac:dyDescent="0.25">
      <c r="A48" s="135" t="s">
        <v>442</v>
      </c>
      <c r="B48" s="145"/>
      <c r="C48" s="145"/>
      <c r="D48" s="137">
        <v>29074403.935818214</v>
      </c>
      <c r="E48" s="144"/>
      <c r="F48" s="46"/>
      <c r="G48" s="378" t="s">
        <v>396</v>
      </c>
      <c r="H48" s="379" t="s">
        <v>370</v>
      </c>
      <c r="I48" s="390" t="s">
        <v>370</v>
      </c>
      <c r="J48" s="381">
        <v>18.2</v>
      </c>
      <c r="K48" s="130"/>
      <c r="L48" s="46"/>
      <c r="M48" s="46"/>
      <c r="N48" s="46"/>
      <c r="O48" s="46"/>
      <c r="P48" s="46"/>
      <c r="Q48" s="46"/>
      <c r="R48" s="46"/>
      <c r="S48" s="46"/>
      <c r="T48" s="46"/>
    </row>
    <row r="49" spans="1:11" ht="15.75" x14ac:dyDescent="0.25">
      <c r="A49" s="141" t="s">
        <v>397</v>
      </c>
      <c r="B49" s="142">
        <v>366357583.48687804</v>
      </c>
      <c r="C49" s="142">
        <v>109907275.04606338</v>
      </c>
      <c r="D49" s="143">
        <v>260238583.13704842</v>
      </c>
      <c r="E49" s="138"/>
      <c r="F49" s="2"/>
      <c r="G49" s="391" t="s">
        <v>442</v>
      </c>
      <c r="H49" s="392" t="s">
        <v>370</v>
      </c>
      <c r="I49" s="393" t="s">
        <v>370</v>
      </c>
      <c r="J49" s="394">
        <v>9.65</v>
      </c>
      <c r="K49" s="1"/>
    </row>
    <row r="50" spans="1:11" ht="15" x14ac:dyDescent="0.2">
      <c r="A50" s="135" t="s">
        <v>398</v>
      </c>
      <c r="B50" s="124"/>
      <c r="C50" s="124"/>
      <c r="D50" s="137">
        <v>29549300</v>
      </c>
      <c r="E50" s="144" t="s">
        <v>399</v>
      </c>
      <c r="F50" s="2"/>
      <c r="G50" s="63"/>
      <c r="H50" s="84"/>
      <c r="I50" s="88"/>
      <c r="J50" s="96"/>
      <c r="K50" s="1"/>
    </row>
    <row r="51" spans="1:11" ht="15" x14ac:dyDescent="0.2">
      <c r="A51" s="135" t="s">
        <v>400</v>
      </c>
      <c r="B51" s="124"/>
      <c r="C51" s="125"/>
      <c r="D51" s="137">
        <v>497338.83621304948</v>
      </c>
      <c r="E51" s="144" t="s">
        <v>399</v>
      </c>
      <c r="F51" s="2"/>
      <c r="G51" s="63"/>
      <c r="H51" s="84"/>
      <c r="I51" s="88"/>
      <c r="J51" s="96"/>
      <c r="K51" s="1"/>
    </row>
    <row r="52" spans="1:11" ht="15" x14ac:dyDescent="0.2">
      <c r="A52" s="135" t="s">
        <v>446</v>
      </c>
      <c r="B52" s="139"/>
      <c r="C52" s="126"/>
      <c r="D52" s="137">
        <v>495329.76000000036</v>
      </c>
      <c r="E52" s="146" t="s">
        <v>399</v>
      </c>
      <c r="F52" s="2"/>
      <c r="G52" s="63"/>
      <c r="H52" s="84"/>
      <c r="I52" s="88"/>
      <c r="J52" s="96"/>
      <c r="K52" s="1"/>
    </row>
    <row r="53" spans="1:11" ht="15" x14ac:dyDescent="0.2">
      <c r="A53" s="152" t="s">
        <v>401</v>
      </c>
      <c r="B53" s="147"/>
      <c r="C53" s="147"/>
      <c r="D53" s="154">
        <v>7.96280801296234E-8</v>
      </c>
      <c r="E53" s="149" t="s">
        <v>402</v>
      </c>
      <c r="F53" s="2"/>
      <c r="G53" s="63"/>
      <c r="H53" s="89"/>
      <c r="I53" s="88"/>
      <c r="J53" s="96"/>
      <c r="K53" s="1"/>
    </row>
    <row r="54" spans="1:11" ht="15.75" x14ac:dyDescent="0.25">
      <c r="A54" s="153" t="s">
        <v>452</v>
      </c>
      <c r="B54" s="147">
        <v>-499891604.75763679</v>
      </c>
      <c r="C54" s="147">
        <v>-499891604.75763679</v>
      </c>
      <c r="D54" s="148">
        <v>-507868550.95385003</v>
      </c>
      <c r="E54" s="151"/>
      <c r="F54" s="2"/>
      <c r="G54" s="97"/>
      <c r="H54" s="84"/>
      <c r="I54" s="88"/>
      <c r="J54" s="96"/>
      <c r="K54" s="1"/>
    </row>
    <row r="55" spans="1:11" ht="15.75" x14ac:dyDescent="0.25">
      <c r="A55" s="90" t="s">
        <v>435</v>
      </c>
      <c r="B55" s="86"/>
      <c r="C55" s="86"/>
      <c r="D55" s="87"/>
      <c r="E55" s="86"/>
      <c r="F55" s="86"/>
      <c r="G55" s="91"/>
      <c r="H55" s="47"/>
      <c r="I55" s="47"/>
      <c r="J55" s="1"/>
      <c r="K55" s="1"/>
    </row>
    <row r="56" spans="1:11" ht="15.75" x14ac:dyDescent="0.25">
      <c r="A56" s="90"/>
      <c r="B56" s="86"/>
      <c r="C56" s="86"/>
      <c r="D56" s="87"/>
      <c r="E56" s="86"/>
      <c r="F56" s="86"/>
      <c r="G56" s="91"/>
      <c r="H56" s="47"/>
      <c r="I56" s="47"/>
      <c r="J56" s="1"/>
      <c r="K56" s="1"/>
    </row>
    <row r="57" spans="1:11" ht="15" x14ac:dyDescent="0.2">
      <c r="A57" s="83"/>
      <c r="B57" s="86"/>
      <c r="C57" s="86"/>
      <c r="D57" s="87"/>
      <c r="E57" s="86"/>
      <c r="F57" s="86"/>
      <c r="G57" s="91"/>
      <c r="H57" s="47"/>
      <c r="I57" s="47"/>
      <c r="J57" s="1"/>
      <c r="K57" s="1"/>
    </row>
    <row r="58" spans="1:11" x14ac:dyDescent="0.2">
      <c r="A58" s="21"/>
      <c r="B58" s="42"/>
      <c r="C58" s="42"/>
      <c r="D58" s="44"/>
      <c r="E58" s="42"/>
      <c r="F58" s="42"/>
      <c r="G58" s="45"/>
      <c r="H58" s="2"/>
      <c r="I58" s="1"/>
      <c r="J58" s="1"/>
      <c r="K58" s="1"/>
    </row>
    <row r="59" spans="1:11" x14ac:dyDescent="0.2">
      <c r="A59" s="2"/>
      <c r="B59" s="2"/>
      <c r="C59" s="2"/>
      <c r="D59" s="2"/>
      <c r="E59" s="2"/>
      <c r="F59" s="2"/>
      <c r="G59" s="2"/>
      <c r="H59" s="2"/>
      <c r="I59" s="2"/>
      <c r="J59" s="2"/>
      <c r="K59" s="2"/>
    </row>
    <row r="60" spans="1:11" x14ac:dyDescent="0.2">
      <c r="A60" s="2"/>
      <c r="B60" s="2"/>
      <c r="C60" s="2"/>
      <c r="D60" s="2"/>
      <c r="E60" s="2"/>
      <c r="F60" s="2"/>
      <c r="G60" s="2"/>
      <c r="H60" s="2"/>
      <c r="I60" s="2"/>
      <c r="J60" s="2"/>
      <c r="K60" s="2"/>
    </row>
    <row r="61" spans="1:11" x14ac:dyDescent="0.2">
      <c r="A61" s="2"/>
      <c r="B61" s="2"/>
      <c r="C61" s="2"/>
      <c r="D61" s="2"/>
      <c r="E61" s="2"/>
      <c r="F61" s="2"/>
      <c r="G61" s="2"/>
      <c r="H61" s="2"/>
      <c r="I61" s="2"/>
      <c r="J61" s="2"/>
      <c r="K61" s="2"/>
    </row>
    <row r="62" spans="1:11" x14ac:dyDescent="0.2">
      <c r="A62" s="2"/>
      <c r="B62" s="2"/>
      <c r="C62" s="2"/>
      <c r="D62" s="2"/>
      <c r="E62" s="2"/>
      <c r="F62" s="2"/>
      <c r="G62" s="2"/>
      <c r="H62" s="2"/>
      <c r="I62" s="2"/>
      <c r="J62" s="2"/>
      <c r="K62" s="2"/>
    </row>
    <row r="63" spans="1:11" x14ac:dyDescent="0.2">
      <c r="A63" s="2"/>
      <c r="B63" s="2"/>
      <c r="C63" s="2"/>
      <c r="D63" s="2"/>
      <c r="E63" s="2"/>
      <c r="F63" s="2"/>
      <c r="G63" s="2"/>
      <c r="H63" s="2"/>
      <c r="I63" s="2"/>
      <c r="J63" s="2"/>
      <c r="K63" s="2"/>
    </row>
    <row r="64" spans="1:11" x14ac:dyDescent="0.2">
      <c r="A64" s="2"/>
      <c r="B64" s="2"/>
      <c r="C64" s="2"/>
      <c r="D64" s="2"/>
      <c r="E64" s="2"/>
      <c r="F64" s="2"/>
      <c r="G64" s="2"/>
      <c r="H64" s="2"/>
      <c r="I64" s="2"/>
      <c r="J64" s="2"/>
      <c r="K64" s="2"/>
    </row>
    <row r="65" spans="1:11" x14ac:dyDescent="0.2">
      <c r="A65" s="2"/>
      <c r="B65" s="2"/>
      <c r="C65" s="2"/>
      <c r="D65" s="2"/>
      <c r="E65" s="2"/>
      <c r="F65" s="2"/>
      <c r="G65" s="2"/>
      <c r="H65" s="2"/>
      <c r="I65" s="2"/>
      <c r="J65" s="2"/>
      <c r="K65" s="2"/>
    </row>
    <row r="66" spans="1:11" x14ac:dyDescent="0.2">
      <c r="A66" s="2"/>
      <c r="B66" s="2"/>
      <c r="C66" s="2"/>
      <c r="D66" s="2"/>
      <c r="E66" s="2"/>
      <c r="F66" s="2"/>
      <c r="G66" s="2"/>
      <c r="H66" s="2"/>
      <c r="I66" s="2"/>
      <c r="J66" s="2"/>
      <c r="K66" s="2"/>
    </row>
    <row r="67" spans="1:11" x14ac:dyDescent="0.2">
      <c r="A67" s="2"/>
      <c r="B67" s="2"/>
      <c r="C67" s="2"/>
      <c r="D67" s="2"/>
      <c r="E67" s="2"/>
      <c r="F67" s="2"/>
      <c r="G67" s="2"/>
      <c r="H67" s="2"/>
      <c r="I67" s="2"/>
      <c r="J67" s="2"/>
      <c r="K67" s="2"/>
    </row>
    <row r="68" spans="1:11" x14ac:dyDescent="0.2">
      <c r="A68" s="2"/>
      <c r="B68" s="2"/>
      <c r="C68" s="2"/>
      <c r="D68" s="2"/>
      <c r="E68" s="2"/>
      <c r="F68" s="2"/>
      <c r="G68" s="2"/>
      <c r="H68" s="2"/>
      <c r="I68" s="2"/>
      <c r="J68" s="2"/>
      <c r="K68" s="2"/>
    </row>
    <row r="69" spans="1:11" x14ac:dyDescent="0.2">
      <c r="A69" s="2"/>
      <c r="B69" s="2"/>
      <c r="C69" s="2"/>
      <c r="D69" s="2"/>
      <c r="E69" s="2"/>
      <c r="F69" s="2"/>
      <c r="G69" s="2"/>
      <c r="H69" s="2"/>
      <c r="I69" s="2"/>
      <c r="J69" s="2"/>
      <c r="K69" s="2"/>
    </row>
    <row r="70" spans="1:11" x14ac:dyDescent="0.2">
      <c r="A70" s="2"/>
      <c r="B70" s="2"/>
      <c r="C70" s="2"/>
      <c r="D70" s="2"/>
      <c r="E70" s="2"/>
      <c r="F70" s="2"/>
      <c r="G70" s="2"/>
      <c r="H70" s="2"/>
      <c r="I70" s="2"/>
      <c r="J70" s="2"/>
      <c r="K70" s="2"/>
    </row>
    <row r="71" spans="1:11" x14ac:dyDescent="0.2">
      <c r="A71" s="2"/>
      <c r="B71" s="2"/>
      <c r="C71" s="2"/>
      <c r="D71" s="2"/>
      <c r="E71" s="2"/>
      <c r="F71" s="2"/>
      <c r="G71" s="2"/>
      <c r="H71" s="2"/>
      <c r="I71" s="2"/>
      <c r="J71" s="2"/>
      <c r="K71" s="2"/>
    </row>
  </sheetData>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2</vt:i4>
      </vt:variant>
    </vt:vector>
  </HeadingPairs>
  <TitlesOfParts>
    <vt:vector size="10" baseType="lpstr">
      <vt:lpstr>INFO</vt:lpstr>
      <vt:lpstr>Koko maan tuloslaskelman muutos</vt:lpstr>
      <vt:lpstr>Siirtyvät erät</vt:lpstr>
      <vt:lpstr>Tasapainon muutos, pl. tasaus</vt:lpstr>
      <vt:lpstr>Tasapainon muutos, ml. tasaus</vt:lpstr>
      <vt:lpstr>Tasapainon muutos, kuntaryhmät</vt:lpstr>
      <vt:lpstr>Valtionosuudet_VM</vt:lpstr>
      <vt:lpstr>VOS-kriteeristö</vt:lpstr>
      <vt:lpstr>'Tasapainon muutos, ml. tasaus'!Tulostusalue</vt:lpstr>
      <vt:lpstr>'Tasapainon muutos, ml. tasaus'!Tulostusotsikot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Kuntien rahoitus</dc:title>
  <dc:creator>VM</dc:creator>
  <cp:lastModifiedBy>Englund Lotta (VM)</cp:lastModifiedBy>
  <cp:lastPrinted>2020-10-08T12:20:04Z</cp:lastPrinted>
  <dcterms:created xsi:type="dcterms:W3CDTF">2020-05-15T09:22:39Z</dcterms:created>
  <dcterms:modified xsi:type="dcterms:W3CDTF">2022-04-13T08:58:13Z</dcterms:modified>
</cp:coreProperties>
</file>