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valtion.fi\Yhteiset tiedostot\VM\KAO\Kuntatalous\Kunnan pp vos\Laskelmat\2022\Nettiin\"/>
    </mc:Choice>
  </mc:AlternateContent>
  <bookViews>
    <workbookView xWindow="-110" yWindow="-110" windowWidth="38630" windowHeight="21230" tabRatio="904"/>
  </bookViews>
  <sheets>
    <sheet name="Sammanfattning" sheetId="7" r:id="rId1"/>
    <sheet name="Kalk. kostnader ÅLDERSSTRUKTUR" sheetId="8" r:id="rId2"/>
    <sheet name="Kalk. kostnader ANDRA KRITERIER" sheetId="9" r:id="rId3"/>
    <sheet name="Tilläggsdelar" sheetId="10" r:id="rId4"/>
    <sheet name="Minskningar och höjningar" sheetId="11" r:id="rId5"/>
    <sheet name="Utjämning, skatteinkomst" sheetId="12" r:id="rId6"/>
    <sheet name="Hemkommunsersättningar" sheetId="13" r:id="rId7"/>
    <sheet name="Skattekomp." sheetId="14" r:id="rId8"/>
  </sheets>
  <definedNames>
    <definedName name="_xlnm.Print_Area" localSheetId="6">Hemkommunsersättningar!$A:$F</definedName>
    <definedName name="_xlnm.Print_Area" localSheetId="2">'Kalk. kostnader ANDRA KRITERIER'!$A:$AG</definedName>
    <definedName name="_xlnm.Print_Area" localSheetId="1">'Kalk. kostnader ÅLDERSSTRUKTUR'!$A:$V</definedName>
    <definedName name="_xlnm.Print_Area" localSheetId="4">'Minskningar och höjningar'!$A:$T</definedName>
    <definedName name="_xlnm.Print_Area" localSheetId="0">Sammanfattning!$A:$S</definedName>
    <definedName name="_xlnm.Print_Area" localSheetId="3">Tilläggsdelar!$A:$O</definedName>
    <definedName name="_xlnm.Print_Titles" localSheetId="6">Hemkommunsersättningar!$4:$6</definedName>
    <definedName name="_xlnm.Print_Titles" localSheetId="2">'Kalk. kostnader ANDRA KRITERIER'!$A:$B,'Kalk. kostnader ANDRA KRITERIER'!$5:$11</definedName>
    <definedName name="_xlnm.Print_Titles" localSheetId="1">'Kalk. kostnader ÅLDERSSTRUKTUR'!$4:$6</definedName>
    <definedName name="_xlnm.Print_Titles" localSheetId="4">'Minskningar och höjningar'!$3:$5</definedName>
    <definedName name="_xlnm.Print_Titles" localSheetId="0">Sammanfattning!$6:$7</definedName>
    <definedName name="_xlnm.Print_Titles" localSheetId="3">Tilläggsdelar!$4:$7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7" i="11" l="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170" i="11"/>
  <c r="S171" i="11"/>
  <c r="S172" i="11"/>
  <c r="S173" i="11"/>
  <c r="S174" i="11"/>
  <c r="S175" i="11"/>
  <c r="S176" i="11"/>
  <c r="S177" i="11"/>
  <c r="S178" i="11"/>
  <c r="S179" i="11"/>
  <c r="S180" i="11"/>
  <c r="S181" i="11"/>
  <c r="S182" i="11"/>
  <c r="S183" i="11"/>
  <c r="S184" i="11"/>
  <c r="S185" i="11"/>
  <c r="S186" i="11"/>
  <c r="S187" i="11"/>
  <c r="S188" i="11"/>
  <c r="S189" i="11"/>
  <c r="S190" i="11"/>
  <c r="S191" i="11"/>
  <c r="S192" i="11"/>
  <c r="S193" i="11"/>
  <c r="S194" i="11"/>
  <c r="S195" i="11"/>
  <c r="S196" i="11"/>
  <c r="S197" i="11"/>
  <c r="S198" i="11"/>
  <c r="S199" i="11"/>
  <c r="S200" i="11"/>
  <c r="S201" i="11"/>
  <c r="S202" i="11"/>
  <c r="S203" i="11"/>
  <c r="S204" i="11"/>
  <c r="S205" i="11"/>
  <c r="S206" i="11"/>
  <c r="S207" i="11"/>
  <c r="S208" i="11"/>
  <c r="S209" i="11"/>
  <c r="S210" i="11"/>
  <c r="S211" i="11"/>
  <c r="S212" i="11"/>
  <c r="S213" i="11"/>
  <c r="S214" i="11"/>
  <c r="S215" i="11"/>
  <c r="S216" i="11"/>
  <c r="S217" i="11"/>
  <c r="S218" i="11"/>
  <c r="S219" i="11"/>
  <c r="S220" i="11"/>
  <c r="S221" i="11"/>
  <c r="S222" i="11"/>
  <c r="S223" i="11"/>
  <c r="S224" i="11"/>
  <c r="S225" i="11"/>
  <c r="S226" i="11"/>
  <c r="S227" i="11"/>
  <c r="S228" i="11"/>
  <c r="S229" i="11"/>
  <c r="S230" i="11"/>
  <c r="S231" i="11"/>
  <c r="S232" i="11"/>
  <c r="S233" i="11"/>
  <c r="S234" i="11"/>
  <c r="S235" i="11"/>
  <c r="S236" i="11"/>
  <c r="S237" i="11"/>
  <c r="S238" i="11"/>
  <c r="S239" i="11"/>
  <c r="S240" i="11"/>
  <c r="S241" i="11"/>
  <c r="S242" i="11"/>
  <c r="S243" i="11"/>
  <c r="S244" i="11"/>
  <c r="S245" i="11"/>
  <c r="S246" i="11"/>
  <c r="S247" i="11"/>
  <c r="S248" i="11"/>
  <c r="S249" i="11"/>
  <c r="S250" i="11"/>
  <c r="S251" i="11"/>
  <c r="S252" i="11"/>
  <c r="S253" i="11"/>
  <c r="S254" i="11"/>
  <c r="S255" i="11"/>
  <c r="S256" i="11"/>
  <c r="S257" i="11"/>
  <c r="S258" i="11"/>
  <c r="S259" i="11"/>
  <c r="S260" i="11"/>
  <c r="S261" i="11"/>
  <c r="S262" i="11"/>
  <c r="S263" i="11"/>
  <c r="S264" i="11"/>
  <c r="S265" i="11"/>
  <c r="S266" i="11"/>
  <c r="S267" i="11"/>
  <c r="S268" i="11"/>
  <c r="S269" i="11"/>
  <c r="S270" i="11"/>
  <c r="S271" i="11"/>
  <c r="S272" i="11"/>
  <c r="S273" i="11"/>
  <c r="S274" i="11"/>
  <c r="S275" i="11"/>
  <c r="S276" i="11"/>
  <c r="S277" i="11"/>
  <c r="S278" i="11"/>
  <c r="S279" i="11"/>
  <c r="S280" i="11"/>
  <c r="S281" i="11"/>
  <c r="S282" i="11"/>
  <c r="S283" i="11"/>
  <c r="S284" i="11"/>
  <c r="S285" i="11"/>
  <c r="S286" i="11"/>
  <c r="S287" i="11"/>
  <c r="S288" i="11"/>
  <c r="S289" i="11"/>
  <c r="S290" i="11"/>
  <c r="S291" i="11"/>
  <c r="S292" i="11"/>
  <c r="S293" i="11"/>
  <c r="S294" i="11"/>
  <c r="S295" i="11"/>
  <c r="S296" i="11"/>
  <c r="S297" i="11"/>
  <c r="S298" i="11"/>
  <c r="S6" i="11"/>
  <c r="R5" i="11"/>
  <c r="O8" i="7"/>
  <c r="Q6" i="14" l="1"/>
  <c r="P6" i="14"/>
  <c r="I5" i="11"/>
  <c r="I7" i="10" l="1"/>
  <c r="H7" i="10"/>
  <c r="G10" i="7" l="1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9" i="7"/>
  <c r="G8" i="7"/>
  <c r="AG12" i="9" l="1"/>
  <c r="J5" i="10" l="1"/>
  <c r="G7" i="10"/>
  <c r="Q5" i="11"/>
  <c r="S301" i="7" l="1"/>
  <c r="S302" i="7"/>
  <c r="S303" i="7"/>
  <c r="S304" i="7"/>
  <c r="S305" i="7"/>
  <c r="S306" i="7"/>
  <c r="S307" i="7"/>
  <c r="S308" i="7"/>
  <c r="S309" i="7"/>
  <c r="S310" i="7"/>
  <c r="S311" i="7"/>
  <c r="S312" i="7"/>
  <c r="S313" i="7"/>
  <c r="S314" i="7"/>
  <c r="S315" i="7"/>
  <c r="S316" i="7"/>
  <c r="S317" i="7"/>
  <c r="S318" i="7"/>
  <c r="S319" i="7"/>
  <c r="S320" i="7"/>
  <c r="S321" i="7"/>
  <c r="S322" i="7"/>
  <c r="S323" i="7"/>
  <c r="S324" i="7"/>
  <c r="S325" i="7"/>
  <c r="S326" i="7"/>
  <c r="S327" i="7"/>
  <c r="S328" i="7"/>
  <c r="S329" i="7"/>
  <c r="S330" i="7"/>
  <c r="S331" i="7"/>
  <c r="S332" i="7"/>
  <c r="S333" i="7"/>
  <c r="S334" i="7"/>
  <c r="S335" i="7"/>
  <c r="S336" i="7"/>
  <c r="S337" i="7"/>
  <c r="S338" i="7"/>
  <c r="S339" i="7"/>
  <c r="S340" i="7"/>
  <c r="S341" i="7"/>
  <c r="S342" i="7"/>
  <c r="S343" i="7"/>
  <c r="S344" i="7"/>
  <c r="S345" i="7"/>
  <c r="S346" i="7"/>
  <c r="S347" i="7"/>
  <c r="S348" i="7"/>
  <c r="S349" i="7"/>
  <c r="S350" i="7"/>
  <c r="S351" i="7"/>
  <c r="S352" i="7"/>
  <c r="S353" i="7"/>
  <c r="S354" i="7"/>
  <c r="S355" i="7"/>
  <c r="S356" i="7"/>
  <c r="S357" i="7"/>
  <c r="S358" i="7"/>
  <c r="S359" i="7"/>
  <c r="S360" i="7"/>
  <c r="S361" i="7"/>
  <c r="S362" i="7"/>
  <c r="S363" i="7"/>
  <c r="S364" i="7"/>
  <c r="S365" i="7"/>
  <c r="S366" i="7"/>
  <c r="S367" i="7"/>
  <c r="S368" i="7"/>
  <c r="S369" i="7"/>
  <c r="S370" i="7"/>
  <c r="S371" i="7"/>
  <c r="S372" i="7"/>
  <c r="S373" i="7"/>
  <c r="S374" i="7"/>
  <c r="S375" i="7"/>
  <c r="S376" i="7"/>
  <c r="S377" i="7"/>
  <c r="S378" i="7"/>
  <c r="S379" i="7"/>
  <c r="O9" i="7"/>
  <c r="S9" i="7" s="1"/>
  <c r="O10" i="7"/>
  <c r="S10" i="7" s="1"/>
  <c r="O11" i="7"/>
  <c r="S11" i="7" s="1"/>
  <c r="O12" i="7"/>
  <c r="S12" i="7" s="1"/>
  <c r="O13" i="7"/>
  <c r="S13" i="7" s="1"/>
  <c r="O14" i="7"/>
  <c r="S14" i="7" s="1"/>
  <c r="O15" i="7"/>
  <c r="S15" i="7" s="1"/>
  <c r="O16" i="7"/>
  <c r="S16" i="7" s="1"/>
  <c r="O17" i="7"/>
  <c r="S17" i="7" s="1"/>
  <c r="O18" i="7"/>
  <c r="S18" i="7" s="1"/>
  <c r="O19" i="7"/>
  <c r="S19" i="7" s="1"/>
  <c r="O20" i="7"/>
  <c r="S20" i="7" s="1"/>
  <c r="O21" i="7"/>
  <c r="S21" i="7" s="1"/>
  <c r="O22" i="7"/>
  <c r="S22" i="7" s="1"/>
  <c r="O23" i="7"/>
  <c r="S23" i="7" s="1"/>
  <c r="O24" i="7"/>
  <c r="S24" i="7" s="1"/>
  <c r="O25" i="7"/>
  <c r="S25" i="7" s="1"/>
  <c r="O26" i="7"/>
  <c r="S26" i="7" s="1"/>
  <c r="O27" i="7"/>
  <c r="S27" i="7" s="1"/>
  <c r="O28" i="7"/>
  <c r="S28" i="7" s="1"/>
  <c r="O29" i="7"/>
  <c r="S29" i="7" s="1"/>
  <c r="O30" i="7"/>
  <c r="S30" i="7" s="1"/>
  <c r="O31" i="7"/>
  <c r="S31" i="7" s="1"/>
  <c r="O32" i="7"/>
  <c r="S32" i="7" s="1"/>
  <c r="O33" i="7"/>
  <c r="S33" i="7" s="1"/>
  <c r="O34" i="7"/>
  <c r="S34" i="7" s="1"/>
  <c r="O35" i="7"/>
  <c r="S35" i="7" s="1"/>
  <c r="O36" i="7"/>
  <c r="S36" i="7" s="1"/>
  <c r="O37" i="7"/>
  <c r="S37" i="7" s="1"/>
  <c r="O38" i="7"/>
  <c r="S38" i="7" s="1"/>
  <c r="O39" i="7"/>
  <c r="S39" i="7" s="1"/>
  <c r="O40" i="7"/>
  <c r="S40" i="7" s="1"/>
  <c r="O41" i="7"/>
  <c r="S41" i="7" s="1"/>
  <c r="O42" i="7"/>
  <c r="S42" i="7" s="1"/>
  <c r="O43" i="7"/>
  <c r="S43" i="7" s="1"/>
  <c r="O44" i="7"/>
  <c r="S44" i="7" s="1"/>
  <c r="O45" i="7"/>
  <c r="S45" i="7" s="1"/>
  <c r="O46" i="7"/>
  <c r="S46" i="7" s="1"/>
  <c r="O47" i="7"/>
  <c r="S47" i="7" s="1"/>
  <c r="O48" i="7"/>
  <c r="S48" i="7" s="1"/>
  <c r="O49" i="7"/>
  <c r="S49" i="7" s="1"/>
  <c r="O50" i="7"/>
  <c r="S50" i="7" s="1"/>
  <c r="O51" i="7"/>
  <c r="S51" i="7" s="1"/>
  <c r="O52" i="7"/>
  <c r="S52" i="7" s="1"/>
  <c r="O53" i="7"/>
  <c r="S53" i="7" s="1"/>
  <c r="O54" i="7"/>
  <c r="S54" i="7" s="1"/>
  <c r="O55" i="7"/>
  <c r="S55" i="7" s="1"/>
  <c r="O56" i="7"/>
  <c r="S56" i="7" s="1"/>
  <c r="O57" i="7"/>
  <c r="S57" i="7" s="1"/>
  <c r="O58" i="7"/>
  <c r="S58" i="7" s="1"/>
  <c r="O59" i="7"/>
  <c r="S59" i="7" s="1"/>
  <c r="O60" i="7"/>
  <c r="S60" i="7" s="1"/>
  <c r="O61" i="7"/>
  <c r="S61" i="7" s="1"/>
  <c r="O62" i="7"/>
  <c r="S62" i="7" s="1"/>
  <c r="O63" i="7"/>
  <c r="S63" i="7" s="1"/>
  <c r="O64" i="7"/>
  <c r="S64" i="7" s="1"/>
  <c r="O65" i="7"/>
  <c r="S65" i="7" s="1"/>
  <c r="O66" i="7"/>
  <c r="S66" i="7" s="1"/>
  <c r="O67" i="7"/>
  <c r="S67" i="7" s="1"/>
  <c r="O68" i="7"/>
  <c r="S68" i="7" s="1"/>
  <c r="O69" i="7"/>
  <c r="S69" i="7" s="1"/>
  <c r="O70" i="7"/>
  <c r="S70" i="7" s="1"/>
  <c r="O71" i="7"/>
  <c r="S71" i="7" s="1"/>
  <c r="O72" i="7"/>
  <c r="S72" i="7" s="1"/>
  <c r="O73" i="7"/>
  <c r="S73" i="7" s="1"/>
  <c r="O74" i="7"/>
  <c r="S74" i="7" s="1"/>
  <c r="O75" i="7"/>
  <c r="S75" i="7" s="1"/>
  <c r="O76" i="7"/>
  <c r="S76" i="7" s="1"/>
  <c r="O77" i="7"/>
  <c r="S77" i="7" s="1"/>
  <c r="O78" i="7"/>
  <c r="S78" i="7" s="1"/>
  <c r="O79" i="7"/>
  <c r="S79" i="7" s="1"/>
  <c r="O80" i="7"/>
  <c r="S80" i="7" s="1"/>
  <c r="O81" i="7"/>
  <c r="S81" i="7" s="1"/>
  <c r="O82" i="7"/>
  <c r="S82" i="7" s="1"/>
  <c r="O83" i="7"/>
  <c r="S83" i="7" s="1"/>
  <c r="O84" i="7"/>
  <c r="S84" i="7" s="1"/>
  <c r="O85" i="7"/>
  <c r="S85" i="7" s="1"/>
  <c r="O86" i="7"/>
  <c r="S86" i="7" s="1"/>
  <c r="O87" i="7"/>
  <c r="S87" i="7" s="1"/>
  <c r="O88" i="7"/>
  <c r="S88" i="7" s="1"/>
  <c r="O89" i="7"/>
  <c r="S89" i="7" s="1"/>
  <c r="O90" i="7"/>
  <c r="S90" i="7" s="1"/>
  <c r="O91" i="7"/>
  <c r="S91" i="7" s="1"/>
  <c r="O92" i="7"/>
  <c r="S92" i="7" s="1"/>
  <c r="O93" i="7"/>
  <c r="S93" i="7" s="1"/>
  <c r="O94" i="7"/>
  <c r="S94" i="7" s="1"/>
  <c r="O95" i="7"/>
  <c r="S95" i="7" s="1"/>
  <c r="O96" i="7"/>
  <c r="S96" i="7" s="1"/>
  <c r="O97" i="7"/>
  <c r="S97" i="7" s="1"/>
  <c r="O98" i="7"/>
  <c r="S98" i="7" s="1"/>
  <c r="O99" i="7"/>
  <c r="S99" i="7" s="1"/>
  <c r="O100" i="7"/>
  <c r="S100" i="7" s="1"/>
  <c r="O101" i="7"/>
  <c r="S101" i="7" s="1"/>
  <c r="O102" i="7"/>
  <c r="S102" i="7" s="1"/>
  <c r="O103" i="7"/>
  <c r="S103" i="7" s="1"/>
  <c r="O104" i="7"/>
  <c r="S104" i="7" s="1"/>
  <c r="O105" i="7"/>
  <c r="S105" i="7" s="1"/>
  <c r="O106" i="7"/>
  <c r="S106" i="7" s="1"/>
  <c r="O107" i="7"/>
  <c r="S107" i="7" s="1"/>
  <c r="O108" i="7"/>
  <c r="S108" i="7" s="1"/>
  <c r="O109" i="7"/>
  <c r="S109" i="7" s="1"/>
  <c r="O110" i="7"/>
  <c r="S110" i="7" s="1"/>
  <c r="O111" i="7"/>
  <c r="S111" i="7" s="1"/>
  <c r="O112" i="7"/>
  <c r="S112" i="7" s="1"/>
  <c r="O113" i="7"/>
  <c r="S113" i="7" s="1"/>
  <c r="O114" i="7"/>
  <c r="S114" i="7" s="1"/>
  <c r="O115" i="7"/>
  <c r="S115" i="7" s="1"/>
  <c r="O116" i="7"/>
  <c r="S116" i="7" s="1"/>
  <c r="O117" i="7"/>
  <c r="S117" i="7" s="1"/>
  <c r="O118" i="7"/>
  <c r="S118" i="7" s="1"/>
  <c r="O119" i="7"/>
  <c r="S119" i="7" s="1"/>
  <c r="O120" i="7"/>
  <c r="S120" i="7" s="1"/>
  <c r="O121" i="7"/>
  <c r="S121" i="7" s="1"/>
  <c r="O122" i="7"/>
  <c r="S122" i="7" s="1"/>
  <c r="O123" i="7"/>
  <c r="S123" i="7" s="1"/>
  <c r="O124" i="7"/>
  <c r="S124" i="7" s="1"/>
  <c r="O125" i="7"/>
  <c r="S125" i="7" s="1"/>
  <c r="O126" i="7"/>
  <c r="S126" i="7" s="1"/>
  <c r="O127" i="7"/>
  <c r="S127" i="7" s="1"/>
  <c r="O128" i="7"/>
  <c r="S128" i="7" s="1"/>
  <c r="O129" i="7"/>
  <c r="S129" i="7" s="1"/>
  <c r="O130" i="7"/>
  <c r="S130" i="7" s="1"/>
  <c r="O131" i="7"/>
  <c r="S131" i="7" s="1"/>
  <c r="O132" i="7"/>
  <c r="S132" i="7" s="1"/>
  <c r="O133" i="7"/>
  <c r="S133" i="7" s="1"/>
  <c r="O134" i="7"/>
  <c r="S134" i="7" s="1"/>
  <c r="O135" i="7"/>
  <c r="S135" i="7" s="1"/>
  <c r="O136" i="7"/>
  <c r="S136" i="7" s="1"/>
  <c r="O137" i="7"/>
  <c r="S137" i="7" s="1"/>
  <c r="O138" i="7"/>
  <c r="S138" i="7" s="1"/>
  <c r="O139" i="7"/>
  <c r="S139" i="7" s="1"/>
  <c r="O140" i="7"/>
  <c r="S140" i="7" s="1"/>
  <c r="O141" i="7"/>
  <c r="S141" i="7" s="1"/>
  <c r="O142" i="7"/>
  <c r="S142" i="7" s="1"/>
  <c r="O143" i="7"/>
  <c r="S143" i="7" s="1"/>
  <c r="O144" i="7"/>
  <c r="S144" i="7" s="1"/>
  <c r="O145" i="7"/>
  <c r="S145" i="7" s="1"/>
  <c r="O146" i="7"/>
  <c r="S146" i="7" s="1"/>
  <c r="O147" i="7"/>
  <c r="S147" i="7" s="1"/>
  <c r="O148" i="7"/>
  <c r="S148" i="7" s="1"/>
  <c r="O149" i="7"/>
  <c r="S149" i="7" s="1"/>
  <c r="O150" i="7"/>
  <c r="S150" i="7" s="1"/>
  <c r="O151" i="7"/>
  <c r="S151" i="7" s="1"/>
  <c r="O152" i="7"/>
  <c r="S152" i="7" s="1"/>
  <c r="O153" i="7"/>
  <c r="S153" i="7" s="1"/>
  <c r="O154" i="7"/>
  <c r="S154" i="7" s="1"/>
  <c r="O155" i="7"/>
  <c r="S155" i="7" s="1"/>
  <c r="O156" i="7"/>
  <c r="S156" i="7" s="1"/>
  <c r="O157" i="7"/>
  <c r="S157" i="7" s="1"/>
  <c r="O158" i="7"/>
  <c r="S158" i="7" s="1"/>
  <c r="O159" i="7"/>
  <c r="S159" i="7" s="1"/>
  <c r="O160" i="7"/>
  <c r="S160" i="7" s="1"/>
  <c r="O161" i="7"/>
  <c r="S161" i="7" s="1"/>
  <c r="O162" i="7"/>
  <c r="S162" i="7" s="1"/>
  <c r="O163" i="7"/>
  <c r="S163" i="7" s="1"/>
  <c r="O164" i="7"/>
  <c r="S164" i="7" s="1"/>
  <c r="O165" i="7"/>
  <c r="S165" i="7" s="1"/>
  <c r="O166" i="7"/>
  <c r="S166" i="7" s="1"/>
  <c r="O167" i="7"/>
  <c r="S167" i="7" s="1"/>
  <c r="O168" i="7"/>
  <c r="S168" i="7" s="1"/>
  <c r="O169" i="7"/>
  <c r="S169" i="7" s="1"/>
  <c r="O170" i="7"/>
  <c r="S170" i="7" s="1"/>
  <c r="O171" i="7"/>
  <c r="S171" i="7" s="1"/>
  <c r="O172" i="7"/>
  <c r="S172" i="7" s="1"/>
  <c r="O173" i="7"/>
  <c r="S173" i="7" s="1"/>
  <c r="O174" i="7"/>
  <c r="S174" i="7" s="1"/>
  <c r="O175" i="7"/>
  <c r="S175" i="7" s="1"/>
  <c r="O176" i="7"/>
  <c r="S176" i="7" s="1"/>
  <c r="O177" i="7"/>
  <c r="S177" i="7" s="1"/>
  <c r="O178" i="7"/>
  <c r="S178" i="7" s="1"/>
  <c r="O179" i="7"/>
  <c r="S179" i="7" s="1"/>
  <c r="O180" i="7"/>
  <c r="S180" i="7" s="1"/>
  <c r="O181" i="7"/>
  <c r="S181" i="7" s="1"/>
  <c r="O182" i="7"/>
  <c r="S182" i="7" s="1"/>
  <c r="O183" i="7"/>
  <c r="S183" i="7" s="1"/>
  <c r="O184" i="7"/>
  <c r="S184" i="7" s="1"/>
  <c r="O185" i="7"/>
  <c r="S185" i="7" s="1"/>
  <c r="O186" i="7"/>
  <c r="S186" i="7" s="1"/>
  <c r="O187" i="7"/>
  <c r="S187" i="7" s="1"/>
  <c r="O188" i="7"/>
  <c r="S188" i="7" s="1"/>
  <c r="O189" i="7"/>
  <c r="S189" i="7" s="1"/>
  <c r="O190" i="7"/>
  <c r="S190" i="7" s="1"/>
  <c r="O191" i="7"/>
  <c r="S191" i="7" s="1"/>
  <c r="O192" i="7"/>
  <c r="S192" i="7" s="1"/>
  <c r="O193" i="7"/>
  <c r="S193" i="7" s="1"/>
  <c r="O194" i="7"/>
  <c r="S194" i="7" s="1"/>
  <c r="O195" i="7"/>
  <c r="S195" i="7" s="1"/>
  <c r="O196" i="7"/>
  <c r="S196" i="7" s="1"/>
  <c r="O197" i="7"/>
  <c r="S197" i="7" s="1"/>
  <c r="O198" i="7"/>
  <c r="S198" i="7" s="1"/>
  <c r="O199" i="7"/>
  <c r="S199" i="7" s="1"/>
  <c r="O200" i="7"/>
  <c r="S200" i="7" s="1"/>
  <c r="O201" i="7"/>
  <c r="S201" i="7" s="1"/>
  <c r="O202" i="7"/>
  <c r="S202" i="7" s="1"/>
  <c r="O203" i="7"/>
  <c r="S203" i="7" s="1"/>
  <c r="O204" i="7"/>
  <c r="S204" i="7" s="1"/>
  <c r="O205" i="7"/>
  <c r="S205" i="7" s="1"/>
  <c r="O206" i="7"/>
  <c r="S206" i="7" s="1"/>
  <c r="O207" i="7"/>
  <c r="S207" i="7" s="1"/>
  <c r="O208" i="7"/>
  <c r="S208" i="7" s="1"/>
  <c r="O209" i="7"/>
  <c r="S209" i="7" s="1"/>
  <c r="O210" i="7"/>
  <c r="S210" i="7" s="1"/>
  <c r="O211" i="7"/>
  <c r="S211" i="7" s="1"/>
  <c r="O212" i="7"/>
  <c r="S212" i="7" s="1"/>
  <c r="O213" i="7"/>
  <c r="S213" i="7" s="1"/>
  <c r="O214" i="7"/>
  <c r="S214" i="7" s="1"/>
  <c r="O215" i="7"/>
  <c r="S215" i="7" s="1"/>
  <c r="O216" i="7"/>
  <c r="S216" i="7" s="1"/>
  <c r="O217" i="7"/>
  <c r="S217" i="7" s="1"/>
  <c r="O218" i="7"/>
  <c r="S218" i="7" s="1"/>
  <c r="O219" i="7"/>
  <c r="S219" i="7" s="1"/>
  <c r="O220" i="7"/>
  <c r="S220" i="7" s="1"/>
  <c r="O221" i="7"/>
  <c r="S221" i="7" s="1"/>
  <c r="O222" i="7"/>
  <c r="S222" i="7" s="1"/>
  <c r="O223" i="7"/>
  <c r="S223" i="7" s="1"/>
  <c r="O224" i="7"/>
  <c r="S224" i="7" s="1"/>
  <c r="O225" i="7"/>
  <c r="S225" i="7" s="1"/>
  <c r="O226" i="7"/>
  <c r="S226" i="7" s="1"/>
  <c r="O227" i="7"/>
  <c r="S227" i="7" s="1"/>
  <c r="O228" i="7"/>
  <c r="S228" i="7" s="1"/>
  <c r="O229" i="7"/>
  <c r="S229" i="7" s="1"/>
  <c r="O230" i="7"/>
  <c r="S230" i="7" s="1"/>
  <c r="O231" i="7"/>
  <c r="S231" i="7" s="1"/>
  <c r="O232" i="7"/>
  <c r="S232" i="7" s="1"/>
  <c r="O233" i="7"/>
  <c r="S233" i="7" s="1"/>
  <c r="O234" i="7"/>
  <c r="S234" i="7" s="1"/>
  <c r="O235" i="7"/>
  <c r="S235" i="7" s="1"/>
  <c r="O236" i="7"/>
  <c r="S236" i="7" s="1"/>
  <c r="O237" i="7"/>
  <c r="S237" i="7" s="1"/>
  <c r="O238" i="7"/>
  <c r="S238" i="7" s="1"/>
  <c r="O239" i="7"/>
  <c r="S239" i="7" s="1"/>
  <c r="O240" i="7"/>
  <c r="S240" i="7" s="1"/>
  <c r="O241" i="7"/>
  <c r="S241" i="7" s="1"/>
  <c r="O242" i="7"/>
  <c r="S242" i="7" s="1"/>
  <c r="O243" i="7"/>
  <c r="S243" i="7" s="1"/>
  <c r="O244" i="7"/>
  <c r="S244" i="7" s="1"/>
  <c r="O245" i="7"/>
  <c r="S245" i="7" s="1"/>
  <c r="O246" i="7"/>
  <c r="S246" i="7" s="1"/>
  <c r="O247" i="7"/>
  <c r="S247" i="7" s="1"/>
  <c r="O248" i="7"/>
  <c r="S248" i="7" s="1"/>
  <c r="O249" i="7"/>
  <c r="S249" i="7" s="1"/>
  <c r="O250" i="7"/>
  <c r="S250" i="7" s="1"/>
  <c r="O251" i="7"/>
  <c r="S251" i="7" s="1"/>
  <c r="O252" i="7"/>
  <c r="S252" i="7" s="1"/>
  <c r="O253" i="7"/>
  <c r="S253" i="7" s="1"/>
  <c r="O254" i="7"/>
  <c r="S254" i="7" s="1"/>
  <c r="O255" i="7"/>
  <c r="S255" i="7" s="1"/>
  <c r="O256" i="7"/>
  <c r="S256" i="7" s="1"/>
  <c r="O257" i="7"/>
  <c r="S257" i="7" s="1"/>
  <c r="O258" i="7"/>
  <c r="S258" i="7" s="1"/>
  <c r="O259" i="7"/>
  <c r="S259" i="7" s="1"/>
  <c r="O260" i="7"/>
  <c r="S260" i="7" s="1"/>
  <c r="O261" i="7"/>
  <c r="S261" i="7" s="1"/>
  <c r="O262" i="7"/>
  <c r="S262" i="7" s="1"/>
  <c r="O263" i="7"/>
  <c r="S263" i="7" s="1"/>
  <c r="O264" i="7"/>
  <c r="S264" i="7" s="1"/>
  <c r="O265" i="7"/>
  <c r="S265" i="7" s="1"/>
  <c r="O266" i="7"/>
  <c r="S266" i="7" s="1"/>
  <c r="O267" i="7"/>
  <c r="S267" i="7" s="1"/>
  <c r="O268" i="7"/>
  <c r="S268" i="7" s="1"/>
  <c r="O269" i="7"/>
  <c r="S269" i="7" s="1"/>
  <c r="O270" i="7"/>
  <c r="S270" i="7" s="1"/>
  <c r="O271" i="7"/>
  <c r="S271" i="7" s="1"/>
  <c r="O272" i="7"/>
  <c r="S272" i="7" s="1"/>
  <c r="O273" i="7"/>
  <c r="S273" i="7" s="1"/>
  <c r="O274" i="7"/>
  <c r="S274" i="7" s="1"/>
  <c r="O275" i="7"/>
  <c r="S275" i="7" s="1"/>
  <c r="O276" i="7"/>
  <c r="S276" i="7" s="1"/>
  <c r="O277" i="7"/>
  <c r="S277" i="7" s="1"/>
  <c r="O278" i="7"/>
  <c r="S278" i="7" s="1"/>
  <c r="O279" i="7"/>
  <c r="S279" i="7" s="1"/>
  <c r="O280" i="7"/>
  <c r="S280" i="7" s="1"/>
  <c r="O281" i="7"/>
  <c r="S281" i="7" s="1"/>
  <c r="O282" i="7"/>
  <c r="S282" i="7" s="1"/>
  <c r="O283" i="7"/>
  <c r="S283" i="7" s="1"/>
  <c r="O284" i="7"/>
  <c r="S284" i="7" s="1"/>
  <c r="O285" i="7"/>
  <c r="S285" i="7" s="1"/>
  <c r="O286" i="7"/>
  <c r="S286" i="7" s="1"/>
  <c r="O287" i="7"/>
  <c r="S287" i="7" s="1"/>
  <c r="O288" i="7"/>
  <c r="S288" i="7" s="1"/>
  <c r="O289" i="7"/>
  <c r="S289" i="7" s="1"/>
  <c r="O290" i="7"/>
  <c r="S290" i="7" s="1"/>
  <c r="O291" i="7"/>
  <c r="S291" i="7" s="1"/>
  <c r="O292" i="7"/>
  <c r="S292" i="7" s="1"/>
  <c r="O293" i="7"/>
  <c r="S293" i="7" s="1"/>
  <c r="O294" i="7"/>
  <c r="S294" i="7" s="1"/>
  <c r="O295" i="7"/>
  <c r="S295" i="7" s="1"/>
  <c r="O296" i="7"/>
  <c r="S296" i="7" s="1"/>
  <c r="O297" i="7"/>
  <c r="S297" i="7" s="1"/>
  <c r="O298" i="7"/>
  <c r="S298" i="7" s="1"/>
  <c r="O299" i="7"/>
  <c r="S299" i="7" s="1"/>
  <c r="O300" i="7"/>
  <c r="S300" i="7" s="1"/>
  <c r="Q11" i="12"/>
  <c r="J11" i="12"/>
  <c r="K11" i="12"/>
  <c r="I11" i="12"/>
  <c r="H11" i="12"/>
  <c r="G11" i="12"/>
  <c r="F11" i="12"/>
  <c r="E11" i="12"/>
  <c r="C11" i="12"/>
  <c r="L6" i="11"/>
  <c r="S8" i="7" l="1"/>
  <c r="Q7" i="14" l="1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Q50" i="14"/>
  <c r="Q51" i="14"/>
  <c r="Q52" i="14"/>
  <c r="Q53" i="14"/>
  <c r="Q54" i="14"/>
  <c r="Q55" i="14"/>
  <c r="Q56" i="14"/>
  <c r="Q57" i="14"/>
  <c r="Q58" i="14"/>
  <c r="Q59" i="14"/>
  <c r="Q60" i="14"/>
  <c r="Q61" i="14"/>
  <c r="Q62" i="14"/>
  <c r="Q63" i="14"/>
  <c r="Q64" i="14"/>
  <c r="Q65" i="14"/>
  <c r="Q66" i="14"/>
  <c r="Q67" i="14"/>
  <c r="Q68" i="14"/>
  <c r="Q69" i="14"/>
  <c r="Q70" i="14"/>
  <c r="Q71" i="14"/>
  <c r="Q72" i="14"/>
  <c r="Q73" i="14"/>
  <c r="Q74" i="14"/>
  <c r="Q75" i="14"/>
  <c r="Q76" i="14"/>
  <c r="Q77" i="14"/>
  <c r="Q78" i="14"/>
  <c r="Q79" i="14"/>
  <c r="Q80" i="14"/>
  <c r="Q81" i="14"/>
  <c r="Q82" i="14"/>
  <c r="Q83" i="14"/>
  <c r="Q84" i="14"/>
  <c r="Q85" i="14"/>
  <c r="Q86" i="14"/>
  <c r="Q87" i="14"/>
  <c r="Q88" i="14"/>
  <c r="Q89" i="14"/>
  <c r="Q90" i="14"/>
  <c r="Q91" i="14"/>
  <c r="Q92" i="14"/>
  <c r="Q93" i="14"/>
  <c r="Q94" i="14"/>
  <c r="Q95" i="14"/>
  <c r="Q96" i="14"/>
  <c r="Q97" i="14"/>
  <c r="Q98" i="14"/>
  <c r="Q99" i="14"/>
  <c r="Q100" i="14"/>
  <c r="Q101" i="14"/>
  <c r="Q102" i="14"/>
  <c r="Q103" i="14"/>
  <c r="Q104" i="14"/>
  <c r="Q105" i="14"/>
  <c r="Q106" i="14"/>
  <c r="Q107" i="14"/>
  <c r="Q108" i="14"/>
  <c r="Q109" i="14"/>
  <c r="Q110" i="14"/>
  <c r="Q111" i="14"/>
  <c r="Q112" i="14"/>
  <c r="Q113" i="14"/>
  <c r="Q114" i="14"/>
  <c r="Q115" i="14"/>
  <c r="Q116" i="14"/>
  <c r="Q117" i="14"/>
  <c r="Q118" i="14"/>
  <c r="Q119" i="14"/>
  <c r="Q120" i="14"/>
  <c r="Q121" i="14"/>
  <c r="Q122" i="14"/>
  <c r="Q123" i="14"/>
  <c r="Q124" i="14"/>
  <c r="Q125" i="14"/>
  <c r="Q126" i="14"/>
  <c r="Q127" i="14"/>
  <c r="Q128" i="14"/>
  <c r="Q129" i="14"/>
  <c r="Q130" i="14"/>
  <c r="Q131" i="14"/>
  <c r="Q132" i="14"/>
  <c r="Q133" i="14"/>
  <c r="Q134" i="14"/>
  <c r="Q135" i="14"/>
  <c r="Q136" i="14"/>
  <c r="Q137" i="14"/>
  <c r="Q138" i="14"/>
  <c r="Q139" i="14"/>
  <c r="Q140" i="14"/>
  <c r="Q141" i="14"/>
  <c r="Q142" i="14"/>
  <c r="Q143" i="14"/>
  <c r="Q144" i="14"/>
  <c r="Q145" i="14"/>
  <c r="Q146" i="14"/>
  <c r="Q147" i="14"/>
  <c r="Q148" i="14"/>
  <c r="Q149" i="14"/>
  <c r="Q150" i="14"/>
  <c r="Q151" i="14"/>
  <c r="Q152" i="14"/>
  <c r="Q153" i="14"/>
  <c r="Q154" i="14"/>
  <c r="Q155" i="14"/>
  <c r="Q156" i="14"/>
  <c r="Q157" i="14"/>
  <c r="Q158" i="14"/>
  <c r="Q159" i="14"/>
  <c r="Q160" i="14"/>
  <c r="Q161" i="14"/>
  <c r="Q162" i="14"/>
  <c r="Q163" i="14"/>
  <c r="Q164" i="14"/>
  <c r="Q165" i="14"/>
  <c r="Q166" i="14"/>
  <c r="Q167" i="14"/>
  <c r="Q168" i="14"/>
  <c r="Q169" i="14"/>
  <c r="Q170" i="14"/>
  <c r="Q171" i="14"/>
  <c r="Q172" i="14"/>
  <c r="Q173" i="14"/>
  <c r="Q174" i="14"/>
  <c r="Q175" i="14"/>
  <c r="Q176" i="14"/>
  <c r="Q177" i="14"/>
  <c r="Q178" i="14"/>
  <c r="Q179" i="14"/>
  <c r="Q180" i="14"/>
  <c r="Q181" i="14"/>
  <c r="Q182" i="14"/>
  <c r="Q183" i="14"/>
  <c r="Q184" i="14"/>
  <c r="Q185" i="14"/>
  <c r="Q186" i="14"/>
  <c r="Q187" i="14"/>
  <c r="Q188" i="14"/>
  <c r="Q189" i="14"/>
  <c r="Q190" i="14"/>
  <c r="Q191" i="14"/>
  <c r="Q192" i="14"/>
  <c r="Q193" i="14"/>
  <c r="Q194" i="14"/>
  <c r="Q195" i="14"/>
  <c r="Q196" i="14"/>
  <c r="Q197" i="14"/>
  <c r="Q198" i="14"/>
  <c r="Q199" i="14"/>
  <c r="Q200" i="14"/>
  <c r="Q201" i="14"/>
  <c r="Q202" i="14"/>
  <c r="Q203" i="14"/>
  <c r="Q204" i="14"/>
  <c r="Q205" i="14"/>
  <c r="Q206" i="14"/>
  <c r="Q207" i="14"/>
  <c r="Q208" i="14"/>
  <c r="Q209" i="14"/>
  <c r="Q210" i="14"/>
  <c r="Q211" i="14"/>
  <c r="Q212" i="14"/>
  <c r="Q213" i="14"/>
  <c r="Q214" i="14"/>
  <c r="Q215" i="14"/>
  <c r="Q216" i="14"/>
  <c r="Q217" i="14"/>
  <c r="Q218" i="14"/>
  <c r="Q219" i="14"/>
  <c r="Q220" i="14"/>
  <c r="Q221" i="14"/>
  <c r="Q222" i="14"/>
  <c r="Q223" i="14"/>
  <c r="Q224" i="14"/>
  <c r="Q225" i="14"/>
  <c r="Q226" i="14"/>
  <c r="Q227" i="14"/>
  <c r="Q228" i="14"/>
  <c r="Q229" i="14"/>
  <c r="Q230" i="14"/>
  <c r="Q231" i="14"/>
  <c r="Q232" i="14"/>
  <c r="Q233" i="14"/>
  <c r="Q234" i="14"/>
  <c r="Q235" i="14"/>
  <c r="Q236" i="14"/>
  <c r="Q237" i="14"/>
  <c r="Q238" i="14"/>
  <c r="Q239" i="14"/>
  <c r="Q240" i="14"/>
  <c r="Q241" i="14"/>
  <c r="Q242" i="14"/>
  <c r="Q243" i="14"/>
  <c r="Q244" i="14"/>
  <c r="Q245" i="14"/>
  <c r="Q246" i="14"/>
  <c r="Q247" i="14"/>
  <c r="Q248" i="14"/>
  <c r="Q249" i="14"/>
  <c r="Q250" i="14"/>
  <c r="Q251" i="14"/>
  <c r="Q252" i="14"/>
  <c r="Q253" i="14"/>
  <c r="Q254" i="14"/>
  <c r="Q255" i="14"/>
  <c r="Q256" i="14"/>
  <c r="Q257" i="14"/>
  <c r="Q258" i="14"/>
  <c r="Q259" i="14"/>
  <c r="Q260" i="14"/>
  <c r="Q261" i="14"/>
  <c r="Q262" i="14"/>
  <c r="Q263" i="14"/>
  <c r="Q264" i="14"/>
  <c r="Q265" i="14"/>
  <c r="Q266" i="14"/>
  <c r="Q267" i="14"/>
  <c r="Q268" i="14"/>
  <c r="Q269" i="14"/>
  <c r="Q270" i="14"/>
  <c r="Q271" i="14"/>
  <c r="Q272" i="14"/>
  <c r="Q273" i="14"/>
  <c r="Q274" i="14"/>
  <c r="Q275" i="14"/>
  <c r="Q276" i="14"/>
  <c r="Q277" i="14"/>
  <c r="Q278" i="14"/>
  <c r="Q279" i="14"/>
  <c r="Q280" i="14"/>
  <c r="Q281" i="14"/>
  <c r="Q282" i="14"/>
  <c r="Q283" i="14"/>
  <c r="Q284" i="14"/>
  <c r="Q285" i="14"/>
  <c r="Q286" i="14"/>
  <c r="Q287" i="14"/>
  <c r="Q288" i="14"/>
  <c r="Q289" i="14"/>
  <c r="Q290" i="14"/>
  <c r="Q291" i="14"/>
  <c r="Q292" i="14"/>
  <c r="Q293" i="14"/>
  <c r="Q294" i="14"/>
  <c r="Q295" i="14"/>
  <c r="Q296" i="14"/>
  <c r="Q297" i="14"/>
  <c r="Q298" i="14"/>
  <c r="S6" i="14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P80" i="14"/>
  <c r="P81" i="14"/>
  <c r="P82" i="14"/>
  <c r="P83" i="14"/>
  <c r="P84" i="14"/>
  <c r="P85" i="14"/>
  <c r="P86" i="14"/>
  <c r="P87" i="14"/>
  <c r="P88" i="14"/>
  <c r="P89" i="14"/>
  <c r="P90" i="14"/>
  <c r="P91" i="14"/>
  <c r="P92" i="14"/>
  <c r="P93" i="14"/>
  <c r="P94" i="14"/>
  <c r="P95" i="14"/>
  <c r="P96" i="14"/>
  <c r="P97" i="14"/>
  <c r="P98" i="14"/>
  <c r="P99" i="14"/>
  <c r="P100" i="14"/>
  <c r="P101" i="14"/>
  <c r="P102" i="14"/>
  <c r="P103" i="14"/>
  <c r="P104" i="14"/>
  <c r="P105" i="14"/>
  <c r="P106" i="14"/>
  <c r="P107" i="14"/>
  <c r="P108" i="14"/>
  <c r="P109" i="14"/>
  <c r="P110" i="14"/>
  <c r="P111" i="14"/>
  <c r="P112" i="14"/>
  <c r="P113" i="14"/>
  <c r="P114" i="14"/>
  <c r="P115" i="14"/>
  <c r="P116" i="14"/>
  <c r="P117" i="14"/>
  <c r="P118" i="14"/>
  <c r="P119" i="14"/>
  <c r="P120" i="14"/>
  <c r="P121" i="14"/>
  <c r="P122" i="14"/>
  <c r="P123" i="14"/>
  <c r="P124" i="14"/>
  <c r="P125" i="14"/>
  <c r="P126" i="14"/>
  <c r="P127" i="14"/>
  <c r="P128" i="14"/>
  <c r="P129" i="14"/>
  <c r="P130" i="14"/>
  <c r="P131" i="14"/>
  <c r="P132" i="14"/>
  <c r="P133" i="14"/>
  <c r="P134" i="14"/>
  <c r="P135" i="14"/>
  <c r="P136" i="14"/>
  <c r="P137" i="14"/>
  <c r="P138" i="14"/>
  <c r="P139" i="14"/>
  <c r="P140" i="14"/>
  <c r="P141" i="14"/>
  <c r="P142" i="14"/>
  <c r="P143" i="14"/>
  <c r="P144" i="14"/>
  <c r="P145" i="14"/>
  <c r="P146" i="14"/>
  <c r="P147" i="14"/>
  <c r="P148" i="14"/>
  <c r="P149" i="14"/>
  <c r="P150" i="14"/>
  <c r="P151" i="14"/>
  <c r="P152" i="14"/>
  <c r="P153" i="14"/>
  <c r="P154" i="14"/>
  <c r="P155" i="14"/>
  <c r="P156" i="14"/>
  <c r="P157" i="14"/>
  <c r="P158" i="14"/>
  <c r="P159" i="14"/>
  <c r="P160" i="14"/>
  <c r="P161" i="14"/>
  <c r="P162" i="14"/>
  <c r="P163" i="14"/>
  <c r="P164" i="14"/>
  <c r="P165" i="14"/>
  <c r="P166" i="14"/>
  <c r="P167" i="14"/>
  <c r="P168" i="14"/>
  <c r="P169" i="14"/>
  <c r="P170" i="14"/>
  <c r="P171" i="14"/>
  <c r="P172" i="14"/>
  <c r="P173" i="14"/>
  <c r="P174" i="14"/>
  <c r="P175" i="14"/>
  <c r="P176" i="14"/>
  <c r="P177" i="14"/>
  <c r="P178" i="14"/>
  <c r="P179" i="14"/>
  <c r="P180" i="14"/>
  <c r="P181" i="14"/>
  <c r="P182" i="14"/>
  <c r="P183" i="14"/>
  <c r="P184" i="14"/>
  <c r="P185" i="14"/>
  <c r="P186" i="14"/>
  <c r="P187" i="14"/>
  <c r="P188" i="14"/>
  <c r="P189" i="14"/>
  <c r="P190" i="14"/>
  <c r="P191" i="14"/>
  <c r="P192" i="14"/>
  <c r="P193" i="14"/>
  <c r="P194" i="14"/>
  <c r="P195" i="14"/>
  <c r="P196" i="14"/>
  <c r="P197" i="14"/>
  <c r="P198" i="14"/>
  <c r="P199" i="14"/>
  <c r="P200" i="14"/>
  <c r="P201" i="14"/>
  <c r="P202" i="14"/>
  <c r="P203" i="14"/>
  <c r="P204" i="14"/>
  <c r="P205" i="14"/>
  <c r="P206" i="14"/>
  <c r="P207" i="14"/>
  <c r="P208" i="14"/>
  <c r="P209" i="14"/>
  <c r="P210" i="14"/>
  <c r="P211" i="14"/>
  <c r="P212" i="14"/>
  <c r="P213" i="14"/>
  <c r="P214" i="14"/>
  <c r="P215" i="14"/>
  <c r="P216" i="14"/>
  <c r="P217" i="14"/>
  <c r="P218" i="14"/>
  <c r="P219" i="14"/>
  <c r="P220" i="14"/>
  <c r="P221" i="14"/>
  <c r="P222" i="14"/>
  <c r="P223" i="14"/>
  <c r="P224" i="14"/>
  <c r="P225" i="14"/>
  <c r="P226" i="14"/>
  <c r="P227" i="14"/>
  <c r="P228" i="14"/>
  <c r="P229" i="14"/>
  <c r="P230" i="14"/>
  <c r="P231" i="14"/>
  <c r="P232" i="14"/>
  <c r="P233" i="14"/>
  <c r="P234" i="14"/>
  <c r="P235" i="14"/>
  <c r="P236" i="14"/>
  <c r="P237" i="14"/>
  <c r="P238" i="14"/>
  <c r="P239" i="14"/>
  <c r="P240" i="14"/>
  <c r="P241" i="14"/>
  <c r="P242" i="14"/>
  <c r="P243" i="14"/>
  <c r="P244" i="14"/>
  <c r="P245" i="14"/>
  <c r="P246" i="14"/>
  <c r="P247" i="14"/>
  <c r="P248" i="14"/>
  <c r="P249" i="14"/>
  <c r="P250" i="14"/>
  <c r="P251" i="14"/>
  <c r="P252" i="14"/>
  <c r="P253" i="14"/>
  <c r="P254" i="14"/>
  <c r="P255" i="14"/>
  <c r="P256" i="14"/>
  <c r="P257" i="14"/>
  <c r="P258" i="14"/>
  <c r="P259" i="14"/>
  <c r="P260" i="14"/>
  <c r="P261" i="14"/>
  <c r="P262" i="14"/>
  <c r="P263" i="14"/>
  <c r="P264" i="14"/>
  <c r="P265" i="14"/>
  <c r="P266" i="14"/>
  <c r="P267" i="14"/>
  <c r="P268" i="14"/>
  <c r="P269" i="14"/>
  <c r="P270" i="14"/>
  <c r="P271" i="14"/>
  <c r="P272" i="14"/>
  <c r="P273" i="14"/>
  <c r="P274" i="14"/>
  <c r="P275" i="14"/>
  <c r="P276" i="14"/>
  <c r="P277" i="14"/>
  <c r="P278" i="14"/>
  <c r="P279" i="14"/>
  <c r="P280" i="14"/>
  <c r="P281" i="14"/>
  <c r="P282" i="14"/>
  <c r="P283" i="14"/>
  <c r="P284" i="14"/>
  <c r="P285" i="14"/>
  <c r="P286" i="14"/>
  <c r="P287" i="14"/>
  <c r="P288" i="14"/>
  <c r="P289" i="14"/>
  <c r="P290" i="14"/>
  <c r="P291" i="14"/>
  <c r="P292" i="14"/>
  <c r="P293" i="14"/>
  <c r="P294" i="14"/>
  <c r="P295" i="14"/>
  <c r="P296" i="14"/>
  <c r="P297" i="14"/>
  <c r="P298" i="14"/>
  <c r="C5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 l="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1" i="11"/>
  <c r="L132" i="11"/>
  <c r="L133" i="11"/>
  <c r="L134" i="11"/>
  <c r="L135" i="11"/>
  <c r="L136" i="11"/>
  <c r="L137" i="11"/>
  <c r="L138" i="11"/>
  <c r="L139" i="11"/>
  <c r="L140" i="11"/>
  <c r="L141" i="11"/>
  <c r="L142" i="11"/>
  <c r="L143" i="11"/>
  <c r="L144" i="11"/>
  <c r="L145" i="11"/>
  <c r="L146" i="11"/>
  <c r="L147" i="11"/>
  <c r="L148" i="11"/>
  <c r="L149" i="11"/>
  <c r="L150" i="11"/>
  <c r="L151" i="11"/>
  <c r="L152" i="11"/>
  <c r="L153" i="11"/>
  <c r="L154" i="11"/>
  <c r="L155" i="11"/>
  <c r="L156" i="11"/>
  <c r="L157" i="11"/>
  <c r="L158" i="11"/>
  <c r="L159" i="11"/>
  <c r="L160" i="11"/>
  <c r="L161" i="11"/>
  <c r="L162" i="11"/>
  <c r="L163" i="11"/>
  <c r="L164" i="11"/>
  <c r="L165" i="11"/>
  <c r="L166" i="11"/>
  <c r="L167" i="11"/>
  <c r="L168" i="11"/>
  <c r="L169" i="11"/>
  <c r="L170" i="11"/>
  <c r="L171" i="11"/>
  <c r="L172" i="11"/>
  <c r="L173" i="11"/>
  <c r="L174" i="11"/>
  <c r="L175" i="11"/>
  <c r="L176" i="11"/>
  <c r="L177" i="11"/>
  <c r="L178" i="11"/>
  <c r="L179" i="11"/>
  <c r="L180" i="11"/>
  <c r="L181" i="11"/>
  <c r="L182" i="11"/>
  <c r="L183" i="11"/>
  <c r="L184" i="11"/>
  <c r="L185" i="11"/>
  <c r="L186" i="11"/>
  <c r="L187" i="11"/>
  <c r="L188" i="11"/>
  <c r="L189" i="11"/>
  <c r="L190" i="11"/>
  <c r="L191" i="11"/>
  <c r="L192" i="11"/>
  <c r="L193" i="11"/>
  <c r="L194" i="11"/>
  <c r="L195" i="11"/>
  <c r="L196" i="11"/>
  <c r="L197" i="11"/>
  <c r="L198" i="11"/>
  <c r="L199" i="11"/>
  <c r="L200" i="11"/>
  <c r="L201" i="11"/>
  <c r="L202" i="11"/>
  <c r="L203" i="11"/>
  <c r="L204" i="11"/>
  <c r="L205" i="11"/>
  <c r="L206" i="11"/>
  <c r="L207" i="11"/>
  <c r="L208" i="11"/>
  <c r="L209" i="11"/>
  <c r="L210" i="11"/>
  <c r="L211" i="11"/>
  <c r="L212" i="11"/>
  <c r="L213" i="11"/>
  <c r="L214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K5" i="11"/>
  <c r="C5" i="11"/>
  <c r="O284" i="10"/>
  <c r="F7" i="10"/>
  <c r="C7" i="10"/>
  <c r="T298" i="11" l="1"/>
  <c r="T7" i="11"/>
  <c r="S7" i="7"/>
  <c r="R7" i="7"/>
  <c r="S7" i="14" l="1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S38" i="14"/>
  <c r="S39" i="14"/>
  <c r="S40" i="14"/>
  <c r="S41" i="14"/>
  <c r="S42" i="14"/>
  <c r="S43" i="14"/>
  <c r="S44" i="14"/>
  <c r="S45" i="14"/>
  <c r="S46" i="14"/>
  <c r="S47" i="14"/>
  <c r="S48" i="14"/>
  <c r="S49" i="14"/>
  <c r="S50" i="14"/>
  <c r="S51" i="14"/>
  <c r="S52" i="14"/>
  <c r="S53" i="14"/>
  <c r="S54" i="14"/>
  <c r="S55" i="14"/>
  <c r="S56" i="14"/>
  <c r="S57" i="14"/>
  <c r="S58" i="14"/>
  <c r="S59" i="14"/>
  <c r="S60" i="14"/>
  <c r="S61" i="14"/>
  <c r="S62" i="14"/>
  <c r="S63" i="14"/>
  <c r="S64" i="14"/>
  <c r="S65" i="14"/>
  <c r="S66" i="14"/>
  <c r="S67" i="14"/>
  <c r="S68" i="14"/>
  <c r="S69" i="14"/>
  <c r="S70" i="14"/>
  <c r="S71" i="14"/>
  <c r="S72" i="14"/>
  <c r="S73" i="14"/>
  <c r="S74" i="14"/>
  <c r="S75" i="14"/>
  <c r="S76" i="14"/>
  <c r="S77" i="14"/>
  <c r="S78" i="14"/>
  <c r="S79" i="14"/>
  <c r="S80" i="14"/>
  <c r="S81" i="14"/>
  <c r="S82" i="14"/>
  <c r="S83" i="14"/>
  <c r="S84" i="14"/>
  <c r="S85" i="14"/>
  <c r="S86" i="14"/>
  <c r="S87" i="14"/>
  <c r="S88" i="14"/>
  <c r="S89" i="14"/>
  <c r="S90" i="14"/>
  <c r="S91" i="14"/>
  <c r="S92" i="14"/>
  <c r="S93" i="14"/>
  <c r="S94" i="14"/>
  <c r="S95" i="14"/>
  <c r="S96" i="14"/>
  <c r="S97" i="14"/>
  <c r="S98" i="14"/>
  <c r="S99" i="14"/>
  <c r="S100" i="14"/>
  <c r="S101" i="14"/>
  <c r="S102" i="14"/>
  <c r="S103" i="14"/>
  <c r="S104" i="14"/>
  <c r="S105" i="14"/>
  <c r="S106" i="14"/>
  <c r="S107" i="14"/>
  <c r="S108" i="14"/>
  <c r="S109" i="14"/>
  <c r="S110" i="14"/>
  <c r="S111" i="14"/>
  <c r="S112" i="14"/>
  <c r="S113" i="14"/>
  <c r="S114" i="14"/>
  <c r="S115" i="14"/>
  <c r="S116" i="14"/>
  <c r="S117" i="14"/>
  <c r="S118" i="14"/>
  <c r="S119" i="14"/>
  <c r="S120" i="14"/>
  <c r="S121" i="14"/>
  <c r="S122" i="14"/>
  <c r="S123" i="14"/>
  <c r="S124" i="14"/>
  <c r="S125" i="14"/>
  <c r="S126" i="14"/>
  <c r="S127" i="14"/>
  <c r="S128" i="14"/>
  <c r="S129" i="14"/>
  <c r="S130" i="14"/>
  <c r="S131" i="14"/>
  <c r="S132" i="14"/>
  <c r="S133" i="14"/>
  <c r="S134" i="14"/>
  <c r="S135" i="14"/>
  <c r="S136" i="14"/>
  <c r="S137" i="14"/>
  <c r="S138" i="14"/>
  <c r="S139" i="14"/>
  <c r="S140" i="14"/>
  <c r="S141" i="14"/>
  <c r="S142" i="14"/>
  <c r="S143" i="14"/>
  <c r="S144" i="14"/>
  <c r="S145" i="14"/>
  <c r="S146" i="14"/>
  <c r="S147" i="14"/>
  <c r="S148" i="14"/>
  <c r="S149" i="14"/>
  <c r="S150" i="14"/>
  <c r="S151" i="14"/>
  <c r="S152" i="14"/>
  <c r="S153" i="14"/>
  <c r="S154" i="14"/>
  <c r="S155" i="14"/>
  <c r="S156" i="14"/>
  <c r="S157" i="14"/>
  <c r="S158" i="14"/>
  <c r="S159" i="14"/>
  <c r="S160" i="14"/>
  <c r="S161" i="14"/>
  <c r="S162" i="14"/>
  <c r="S163" i="14"/>
  <c r="S164" i="14"/>
  <c r="S165" i="14"/>
  <c r="S166" i="14"/>
  <c r="S167" i="14"/>
  <c r="S168" i="14"/>
  <c r="S169" i="14"/>
  <c r="S170" i="14"/>
  <c r="S171" i="14"/>
  <c r="S172" i="14"/>
  <c r="S173" i="14"/>
  <c r="S174" i="14"/>
  <c r="S175" i="14"/>
  <c r="S176" i="14"/>
  <c r="S177" i="14"/>
  <c r="S178" i="14"/>
  <c r="S179" i="14"/>
  <c r="S180" i="14"/>
  <c r="S181" i="14"/>
  <c r="S182" i="14"/>
  <c r="S183" i="14"/>
  <c r="S184" i="14"/>
  <c r="S185" i="14"/>
  <c r="S186" i="14"/>
  <c r="S187" i="14"/>
  <c r="S188" i="14"/>
  <c r="S189" i="14"/>
  <c r="S190" i="14"/>
  <c r="S191" i="14"/>
  <c r="S192" i="14"/>
  <c r="S193" i="14"/>
  <c r="S194" i="14"/>
  <c r="S195" i="14"/>
  <c r="S196" i="14"/>
  <c r="S197" i="14"/>
  <c r="S198" i="14"/>
  <c r="S199" i="14"/>
  <c r="S200" i="14"/>
  <c r="S201" i="14"/>
  <c r="S202" i="14"/>
  <c r="S203" i="14"/>
  <c r="S204" i="14"/>
  <c r="S205" i="14"/>
  <c r="S206" i="14"/>
  <c r="S207" i="14"/>
  <c r="S208" i="14"/>
  <c r="S209" i="14"/>
  <c r="S210" i="14"/>
  <c r="S211" i="14"/>
  <c r="S212" i="14"/>
  <c r="S213" i="14"/>
  <c r="S214" i="14"/>
  <c r="S215" i="14"/>
  <c r="S216" i="14"/>
  <c r="S217" i="14"/>
  <c r="S218" i="14"/>
  <c r="S219" i="14"/>
  <c r="S220" i="14"/>
  <c r="S221" i="14"/>
  <c r="S222" i="14"/>
  <c r="S223" i="14"/>
  <c r="S224" i="14"/>
  <c r="S225" i="14"/>
  <c r="S226" i="14"/>
  <c r="S227" i="14"/>
  <c r="S228" i="14"/>
  <c r="S229" i="14"/>
  <c r="S230" i="14"/>
  <c r="S231" i="14"/>
  <c r="S232" i="14"/>
  <c r="S233" i="14"/>
  <c r="S234" i="14"/>
  <c r="S235" i="14"/>
  <c r="S236" i="14"/>
  <c r="S237" i="14"/>
  <c r="S238" i="14"/>
  <c r="S239" i="14"/>
  <c r="S240" i="14"/>
  <c r="S241" i="14"/>
  <c r="S242" i="14"/>
  <c r="S243" i="14"/>
  <c r="S244" i="14"/>
  <c r="S245" i="14"/>
  <c r="S246" i="14"/>
  <c r="S247" i="14"/>
  <c r="S248" i="14"/>
  <c r="S249" i="14"/>
  <c r="S250" i="14"/>
  <c r="S251" i="14"/>
  <c r="S252" i="14"/>
  <c r="S253" i="14"/>
  <c r="S254" i="14"/>
  <c r="S255" i="14"/>
  <c r="S256" i="14"/>
  <c r="S257" i="14"/>
  <c r="S258" i="14"/>
  <c r="S259" i="14"/>
  <c r="S260" i="14"/>
  <c r="S261" i="14"/>
  <c r="S262" i="14"/>
  <c r="S263" i="14"/>
  <c r="S264" i="14"/>
  <c r="S265" i="14"/>
  <c r="S266" i="14"/>
  <c r="S267" i="14"/>
  <c r="S268" i="14"/>
  <c r="S269" i="14"/>
  <c r="S270" i="14"/>
  <c r="S271" i="14"/>
  <c r="S272" i="14"/>
  <c r="S273" i="14"/>
  <c r="S274" i="14"/>
  <c r="S275" i="14"/>
  <c r="S276" i="14"/>
  <c r="S277" i="14"/>
  <c r="S278" i="14"/>
  <c r="S279" i="14"/>
  <c r="S280" i="14"/>
  <c r="S281" i="14"/>
  <c r="S282" i="14"/>
  <c r="S283" i="14"/>
  <c r="S284" i="14"/>
  <c r="S285" i="14"/>
  <c r="S286" i="14"/>
  <c r="S287" i="14"/>
  <c r="S288" i="14"/>
  <c r="S289" i="14"/>
  <c r="S290" i="14"/>
  <c r="S291" i="14"/>
  <c r="S292" i="14"/>
  <c r="S293" i="14"/>
  <c r="S294" i="14"/>
  <c r="S295" i="14"/>
  <c r="S296" i="14"/>
  <c r="S297" i="14"/>
  <c r="S298" i="14"/>
  <c r="P5" i="11" l="1"/>
  <c r="O5" i="11"/>
  <c r="N5" i="11"/>
  <c r="M5" i="11"/>
  <c r="J5" i="11"/>
  <c r="H5" i="11"/>
  <c r="G5" i="11"/>
  <c r="F5" i="11"/>
  <c r="E5" i="11"/>
  <c r="D5" i="11"/>
  <c r="T11" i="11" l="1"/>
  <c r="T19" i="11"/>
  <c r="T27" i="11"/>
  <c r="T35" i="11"/>
  <c r="T43" i="11"/>
  <c r="T51" i="11"/>
  <c r="T59" i="11"/>
  <c r="T67" i="11"/>
  <c r="T75" i="11"/>
  <c r="T83" i="11"/>
  <c r="T91" i="11"/>
  <c r="T99" i="11"/>
  <c r="T107" i="11"/>
  <c r="T115" i="11"/>
  <c r="T123" i="11"/>
  <c r="T131" i="11"/>
  <c r="T139" i="11"/>
  <c r="T147" i="11"/>
  <c r="T155" i="11"/>
  <c r="T163" i="11"/>
  <c r="T171" i="11"/>
  <c r="T179" i="11"/>
  <c r="T187" i="11"/>
  <c r="T195" i="11"/>
  <c r="T203" i="11"/>
  <c r="T211" i="11"/>
  <c r="T219" i="11"/>
  <c r="T227" i="11"/>
  <c r="T235" i="11"/>
  <c r="T243" i="11"/>
  <c r="T251" i="11"/>
  <c r="T259" i="11"/>
  <c r="T267" i="11"/>
  <c r="T275" i="11"/>
  <c r="T283" i="11"/>
  <c r="T291" i="11"/>
  <c r="T12" i="11"/>
  <c r="T20" i="11"/>
  <c r="T28" i="11"/>
  <c r="T36" i="11"/>
  <c r="T44" i="11"/>
  <c r="T52" i="11"/>
  <c r="T60" i="11"/>
  <c r="T68" i="11"/>
  <c r="T76" i="11"/>
  <c r="T84" i="11"/>
  <c r="T92" i="11"/>
  <c r="T100" i="11"/>
  <c r="T108" i="11"/>
  <c r="T116" i="11"/>
  <c r="T124" i="11"/>
  <c r="T132" i="11"/>
  <c r="T140" i="11"/>
  <c r="T148" i="11"/>
  <c r="T156" i="11"/>
  <c r="T164" i="11"/>
  <c r="T172" i="11"/>
  <c r="T180" i="11"/>
  <c r="T188" i="11"/>
  <c r="T196" i="11"/>
  <c r="T204" i="11"/>
  <c r="T212" i="11"/>
  <c r="T220" i="11"/>
  <c r="T228" i="11"/>
  <c r="T236" i="11"/>
  <c r="T244" i="11"/>
  <c r="T252" i="11"/>
  <c r="T260" i="11"/>
  <c r="T268" i="11"/>
  <c r="T276" i="11"/>
  <c r="T284" i="11"/>
  <c r="T292" i="11"/>
  <c r="T6" i="11"/>
  <c r="T13" i="11"/>
  <c r="T21" i="11"/>
  <c r="T29" i="11"/>
  <c r="T37" i="11"/>
  <c r="T45" i="11"/>
  <c r="T53" i="11"/>
  <c r="T61" i="11"/>
  <c r="T69" i="11"/>
  <c r="T77" i="11"/>
  <c r="T85" i="11"/>
  <c r="T93" i="11"/>
  <c r="T101" i="11"/>
  <c r="T109" i="11"/>
  <c r="T117" i="11"/>
  <c r="T125" i="11"/>
  <c r="T133" i="11"/>
  <c r="T141" i="11"/>
  <c r="T149" i="11"/>
  <c r="T157" i="11"/>
  <c r="T165" i="11"/>
  <c r="T173" i="11"/>
  <c r="T181" i="11"/>
  <c r="T189" i="11"/>
  <c r="T197" i="11"/>
  <c r="T205" i="11"/>
  <c r="T213" i="11"/>
  <c r="T221" i="11"/>
  <c r="T229" i="11"/>
  <c r="T237" i="11"/>
  <c r="T245" i="11"/>
  <c r="T253" i="11"/>
  <c r="T261" i="11"/>
  <c r="T269" i="11"/>
  <c r="T277" i="11"/>
  <c r="T285" i="11"/>
  <c r="T293" i="11"/>
  <c r="T14" i="11"/>
  <c r="T22" i="11"/>
  <c r="T30" i="11"/>
  <c r="T38" i="11"/>
  <c r="T46" i="11"/>
  <c r="T54" i="11"/>
  <c r="T62" i="11"/>
  <c r="T70" i="11"/>
  <c r="T78" i="11"/>
  <c r="T86" i="11"/>
  <c r="T94" i="11"/>
  <c r="T102" i="11"/>
  <c r="T110" i="11"/>
  <c r="T118" i="11"/>
  <c r="T126" i="11"/>
  <c r="T134" i="11"/>
  <c r="T142" i="11"/>
  <c r="T150" i="11"/>
  <c r="T158" i="11"/>
  <c r="T166" i="11"/>
  <c r="T174" i="11"/>
  <c r="T182" i="11"/>
  <c r="T190" i="11"/>
  <c r="T198" i="11"/>
  <c r="T206" i="11"/>
  <c r="T214" i="11"/>
  <c r="T222" i="11"/>
  <c r="T230" i="11"/>
  <c r="T238" i="11"/>
  <c r="T246" i="11"/>
  <c r="T254" i="11"/>
  <c r="T262" i="11"/>
  <c r="T270" i="11"/>
  <c r="T278" i="11"/>
  <c r="T286" i="11"/>
  <c r="T294" i="11"/>
  <c r="T15" i="11"/>
  <c r="T23" i="11"/>
  <c r="T31" i="11"/>
  <c r="T39" i="11"/>
  <c r="T47" i="11"/>
  <c r="T55" i="11"/>
  <c r="T63" i="11"/>
  <c r="T71" i="11"/>
  <c r="T79" i="11"/>
  <c r="T87" i="11"/>
  <c r="T95" i="11"/>
  <c r="T103" i="11"/>
  <c r="T111" i="11"/>
  <c r="T119" i="11"/>
  <c r="T127" i="11"/>
  <c r="T135" i="11"/>
  <c r="T143" i="11"/>
  <c r="T151" i="11"/>
  <c r="T159" i="11"/>
  <c r="T167" i="11"/>
  <c r="T175" i="11"/>
  <c r="T183" i="11"/>
  <c r="T191" i="11"/>
  <c r="T199" i="11"/>
  <c r="T207" i="11"/>
  <c r="T215" i="11"/>
  <c r="T223" i="11"/>
  <c r="T231" i="11"/>
  <c r="T239" i="11"/>
  <c r="T247" i="11"/>
  <c r="T255" i="11"/>
  <c r="T263" i="11"/>
  <c r="T271" i="11"/>
  <c r="T279" i="11"/>
  <c r="T287" i="11"/>
  <c r="T295" i="11"/>
  <c r="T8" i="11"/>
  <c r="T16" i="11"/>
  <c r="T24" i="11"/>
  <c r="T32" i="11"/>
  <c r="T40" i="11"/>
  <c r="T48" i="11"/>
  <c r="T56" i="11"/>
  <c r="T64" i="11"/>
  <c r="T72" i="11"/>
  <c r="T80" i="11"/>
  <c r="T88" i="11"/>
  <c r="T96" i="11"/>
  <c r="T104" i="11"/>
  <c r="T112" i="11"/>
  <c r="T120" i="11"/>
  <c r="T128" i="11"/>
  <c r="T136" i="11"/>
  <c r="T144" i="11"/>
  <c r="T152" i="11"/>
  <c r="T160" i="11"/>
  <c r="T168" i="11"/>
  <c r="T176" i="11"/>
  <c r="T184" i="11"/>
  <c r="T192" i="11"/>
  <c r="T200" i="11"/>
  <c r="T208" i="11"/>
  <c r="T216" i="11"/>
  <c r="T224" i="11"/>
  <c r="T232" i="11"/>
  <c r="T240" i="11"/>
  <c r="T248" i="11"/>
  <c r="T256" i="11"/>
  <c r="T264" i="11"/>
  <c r="T272" i="11"/>
  <c r="T280" i="11"/>
  <c r="T288" i="11"/>
  <c r="T296" i="11"/>
  <c r="T9" i="11"/>
  <c r="T17" i="11"/>
  <c r="T25" i="11"/>
  <c r="T33" i="11"/>
  <c r="T41" i="11"/>
  <c r="T49" i="11"/>
  <c r="T57" i="11"/>
  <c r="T65" i="11"/>
  <c r="T73" i="11"/>
  <c r="T81" i="11"/>
  <c r="T89" i="11"/>
  <c r="T97" i="11"/>
  <c r="T105" i="11"/>
  <c r="T113" i="11"/>
  <c r="T121" i="11"/>
  <c r="T129" i="11"/>
  <c r="T137" i="11"/>
  <c r="T145" i="11"/>
  <c r="T153" i="11"/>
  <c r="T161" i="11"/>
  <c r="T169" i="11"/>
  <c r="T177" i="11"/>
  <c r="T185" i="11"/>
  <c r="T193" i="11"/>
  <c r="T201" i="11"/>
  <c r="T209" i="11"/>
  <c r="T217" i="11"/>
  <c r="T225" i="11"/>
  <c r="T233" i="11"/>
  <c r="T241" i="11"/>
  <c r="T249" i="11"/>
  <c r="T257" i="11"/>
  <c r="T265" i="11"/>
  <c r="T273" i="11"/>
  <c r="T281" i="11"/>
  <c r="T289" i="11"/>
  <c r="T297" i="11"/>
  <c r="T10" i="11"/>
  <c r="T18" i="11"/>
  <c r="T26" i="11"/>
  <c r="T34" i="11"/>
  <c r="T42" i="11"/>
  <c r="T50" i="11"/>
  <c r="T58" i="11"/>
  <c r="T66" i="11"/>
  <c r="T74" i="11"/>
  <c r="T82" i="11"/>
  <c r="T90" i="11"/>
  <c r="T98" i="11"/>
  <c r="T106" i="11"/>
  <c r="T114" i="11"/>
  <c r="T122" i="11"/>
  <c r="T130" i="11"/>
  <c r="T138" i="11"/>
  <c r="T146" i="11"/>
  <c r="T154" i="11"/>
  <c r="T162" i="11"/>
  <c r="T170" i="11"/>
  <c r="T178" i="11"/>
  <c r="T186" i="11"/>
  <c r="T194" i="11"/>
  <c r="T202" i="11"/>
  <c r="T210" i="11"/>
  <c r="T218" i="11"/>
  <c r="T226" i="11"/>
  <c r="T234" i="11"/>
  <c r="T242" i="11"/>
  <c r="T250" i="11"/>
  <c r="T258" i="11"/>
  <c r="T266" i="11"/>
  <c r="T274" i="11"/>
  <c r="T282" i="11"/>
  <c r="T290" i="11"/>
  <c r="S5" i="11"/>
  <c r="L5" i="11"/>
  <c r="R5" i="14"/>
  <c r="T5" i="11" l="1"/>
  <c r="N7" i="10" l="1"/>
  <c r="M7" i="10"/>
  <c r="L7" i="10"/>
  <c r="O300" i="10"/>
  <c r="O299" i="10"/>
  <c r="O298" i="10"/>
  <c r="O297" i="10"/>
  <c r="O296" i="10"/>
  <c r="O295" i="10"/>
  <c r="O294" i="10"/>
  <c r="O293" i="10"/>
  <c r="O292" i="10"/>
  <c r="O291" i="10"/>
  <c r="O290" i="10"/>
  <c r="O289" i="10"/>
  <c r="O288" i="10"/>
  <c r="O287" i="10"/>
  <c r="O286" i="10"/>
  <c r="O285" i="10"/>
  <c r="O283" i="10"/>
  <c r="O282" i="10"/>
  <c r="O281" i="10"/>
  <c r="O280" i="10"/>
  <c r="O279" i="10"/>
  <c r="O278" i="10"/>
  <c r="O277" i="10"/>
  <c r="O276" i="10"/>
  <c r="O275" i="10"/>
  <c r="O274" i="10"/>
  <c r="O273" i="10"/>
  <c r="O272" i="10"/>
  <c r="O271" i="10"/>
  <c r="O270" i="10"/>
  <c r="O269" i="10"/>
  <c r="O268" i="10"/>
  <c r="O267" i="10"/>
  <c r="O266" i="10"/>
  <c r="O265" i="10"/>
  <c r="O264" i="10"/>
  <c r="O263" i="10"/>
  <c r="O262" i="10"/>
  <c r="O261" i="10"/>
  <c r="O260" i="10"/>
  <c r="O259" i="10"/>
  <c r="O258" i="10"/>
  <c r="O257" i="10"/>
  <c r="O256" i="10"/>
  <c r="O255" i="10"/>
  <c r="O254" i="10"/>
  <c r="O253" i="10"/>
  <c r="O252" i="10"/>
  <c r="O251" i="10"/>
  <c r="O250" i="10"/>
  <c r="O249" i="10"/>
  <c r="O248" i="10"/>
  <c r="O247" i="10"/>
  <c r="O246" i="10"/>
  <c r="O245" i="10"/>
  <c r="O244" i="10"/>
  <c r="O243" i="10"/>
  <c r="O242" i="10"/>
  <c r="O241" i="10"/>
  <c r="O240" i="10"/>
  <c r="O239" i="10"/>
  <c r="O238" i="10"/>
  <c r="O237" i="10"/>
  <c r="O236" i="10"/>
  <c r="O235" i="10"/>
  <c r="O234" i="10"/>
  <c r="O233" i="10"/>
  <c r="O232" i="10"/>
  <c r="O231" i="10"/>
  <c r="O230" i="10"/>
  <c r="O229" i="10"/>
  <c r="O228" i="10"/>
  <c r="O227" i="10"/>
  <c r="O226" i="10"/>
  <c r="O225" i="10"/>
  <c r="O224" i="10"/>
  <c r="O223" i="10"/>
  <c r="O222" i="10"/>
  <c r="O221" i="10"/>
  <c r="O220" i="10"/>
  <c r="O219" i="10"/>
  <c r="O218" i="10"/>
  <c r="O217" i="10"/>
  <c r="O216" i="10"/>
  <c r="O215" i="10"/>
  <c r="O214" i="10"/>
  <c r="O213" i="10"/>
  <c r="O212" i="10"/>
  <c r="O211" i="10"/>
  <c r="O210" i="10"/>
  <c r="O209" i="10"/>
  <c r="O208" i="10"/>
  <c r="O207" i="10"/>
  <c r="O206" i="10"/>
  <c r="O205" i="10"/>
  <c r="O204" i="10"/>
  <c r="O203" i="10"/>
  <c r="O202" i="10"/>
  <c r="O201" i="10"/>
  <c r="O200" i="10"/>
  <c r="O199" i="10"/>
  <c r="O198" i="10"/>
  <c r="O197" i="10"/>
  <c r="O196" i="10"/>
  <c r="O195" i="10"/>
  <c r="O194" i="10"/>
  <c r="O193" i="10"/>
  <c r="O192" i="10"/>
  <c r="O191" i="10"/>
  <c r="O190" i="10"/>
  <c r="O189" i="10"/>
  <c r="O188" i="10"/>
  <c r="O187" i="10"/>
  <c r="O186" i="10"/>
  <c r="O185" i="10"/>
  <c r="O184" i="10"/>
  <c r="O183" i="10"/>
  <c r="O182" i="10"/>
  <c r="O181" i="10"/>
  <c r="O180" i="10"/>
  <c r="O179" i="10"/>
  <c r="O178" i="10"/>
  <c r="O177" i="10"/>
  <c r="O176" i="10"/>
  <c r="O175" i="10"/>
  <c r="O174" i="10"/>
  <c r="O173" i="10"/>
  <c r="O172" i="10"/>
  <c r="O171" i="10"/>
  <c r="O170" i="10"/>
  <c r="O169" i="10"/>
  <c r="O168" i="10"/>
  <c r="O167" i="10"/>
  <c r="O166" i="10"/>
  <c r="O165" i="10"/>
  <c r="O164" i="10"/>
  <c r="O163" i="10"/>
  <c r="O162" i="10"/>
  <c r="O161" i="10"/>
  <c r="O160" i="10"/>
  <c r="O159" i="10"/>
  <c r="O158" i="10"/>
  <c r="O157" i="10"/>
  <c r="O156" i="10"/>
  <c r="O155" i="10"/>
  <c r="O154" i="10"/>
  <c r="O153" i="10"/>
  <c r="O152" i="10"/>
  <c r="O151" i="10"/>
  <c r="O150" i="10"/>
  <c r="O149" i="10"/>
  <c r="O148" i="10"/>
  <c r="O147" i="10"/>
  <c r="O146" i="10"/>
  <c r="O145" i="10"/>
  <c r="O144" i="10"/>
  <c r="O143" i="10"/>
  <c r="O142" i="10"/>
  <c r="O141" i="10"/>
  <c r="O140" i="10"/>
  <c r="O139" i="10"/>
  <c r="O138" i="10"/>
  <c r="O137" i="10"/>
  <c r="O136" i="10"/>
  <c r="O135" i="10"/>
  <c r="O134" i="10"/>
  <c r="O133" i="10"/>
  <c r="O132" i="10"/>
  <c r="O131" i="10"/>
  <c r="O130" i="10"/>
  <c r="O129" i="10"/>
  <c r="O128" i="10"/>
  <c r="O127" i="10"/>
  <c r="O126" i="10"/>
  <c r="O125" i="10"/>
  <c r="O124" i="10"/>
  <c r="O123" i="10"/>
  <c r="O122" i="10"/>
  <c r="O121" i="10"/>
  <c r="O120" i="10"/>
  <c r="O119" i="10"/>
  <c r="O118" i="10"/>
  <c r="O117" i="10"/>
  <c r="O116" i="10"/>
  <c r="O115" i="10"/>
  <c r="O114" i="10"/>
  <c r="O113" i="10"/>
  <c r="O112" i="10"/>
  <c r="O111" i="10"/>
  <c r="O110" i="10"/>
  <c r="O109" i="10"/>
  <c r="O108" i="10"/>
  <c r="O107" i="10"/>
  <c r="O106" i="10"/>
  <c r="O105" i="10"/>
  <c r="O104" i="10"/>
  <c r="O103" i="10"/>
  <c r="O102" i="10"/>
  <c r="O101" i="10"/>
  <c r="O100" i="10"/>
  <c r="O99" i="10"/>
  <c r="O98" i="10"/>
  <c r="O97" i="10"/>
  <c r="O96" i="10"/>
  <c r="O95" i="10"/>
  <c r="O94" i="10"/>
  <c r="O93" i="10"/>
  <c r="O92" i="10"/>
  <c r="O91" i="10"/>
  <c r="O90" i="10"/>
  <c r="O89" i="10"/>
  <c r="O88" i="10"/>
  <c r="O87" i="10"/>
  <c r="O86" i="10"/>
  <c r="O85" i="10"/>
  <c r="O84" i="10"/>
  <c r="O83" i="10"/>
  <c r="O82" i="10"/>
  <c r="O81" i="10"/>
  <c r="O80" i="10"/>
  <c r="O79" i="10"/>
  <c r="O78" i="10"/>
  <c r="O77" i="10"/>
  <c r="O76" i="10"/>
  <c r="O75" i="10"/>
  <c r="O74" i="10"/>
  <c r="O73" i="10"/>
  <c r="O72" i="10"/>
  <c r="O71" i="10"/>
  <c r="O70" i="10"/>
  <c r="O69" i="10"/>
  <c r="O68" i="10"/>
  <c r="O67" i="10"/>
  <c r="O66" i="10"/>
  <c r="O65" i="10"/>
  <c r="O64" i="10"/>
  <c r="O63" i="10"/>
  <c r="O62" i="10"/>
  <c r="O61" i="10"/>
  <c r="O60" i="10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AF12" i="9"/>
  <c r="AE12" i="9"/>
  <c r="AD12" i="9"/>
  <c r="AC12" i="9"/>
  <c r="AB12" i="9"/>
  <c r="AA12" i="9"/>
  <c r="Z12" i="9"/>
  <c r="Y12" i="9"/>
  <c r="X12" i="9"/>
  <c r="W12" i="9"/>
  <c r="O7" i="10" l="1"/>
  <c r="C12" i="9"/>
  <c r="S12" i="9"/>
  <c r="V6" i="8" l="1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P7" i="7"/>
  <c r="Q7" i="7"/>
  <c r="O7" i="7"/>
  <c r="L7" i="7"/>
  <c r="K7" i="7"/>
  <c r="J7" i="7"/>
  <c r="I7" i="7"/>
  <c r="G7" i="7"/>
  <c r="F7" i="7"/>
  <c r="E7" i="7"/>
  <c r="D7" i="7"/>
  <c r="C7" i="7"/>
  <c r="M7" i="7"/>
  <c r="N7" i="7"/>
  <c r="E6" i="13" l="1"/>
  <c r="D6" i="13"/>
  <c r="C6" i="13"/>
  <c r="F6" i="13" s="1"/>
  <c r="T12" i="9"/>
  <c r="R12" i="9"/>
  <c r="N12" i="9"/>
  <c r="K12" i="9"/>
  <c r="L12" i="9" s="1"/>
  <c r="J12" i="9"/>
  <c r="F12" i="9"/>
  <c r="E12" i="9"/>
  <c r="G12" i="9" s="1"/>
  <c r="F5" i="13" l="1"/>
  <c r="U10" i="9"/>
  <c r="U12" i="9"/>
  <c r="H12" i="9" l="1"/>
  <c r="B3" i="9"/>
  <c r="L10" i="9" l="1"/>
  <c r="O12" i="9"/>
  <c r="P12" i="9" l="1"/>
  <c r="Q5" i="14" l="1"/>
  <c r="S5" i="14" s="1"/>
</calcChain>
</file>

<file path=xl/sharedStrings.xml><?xml version="1.0" encoding="utf-8"?>
<sst xmlns="http://schemas.openxmlformats.org/spreadsheetml/2006/main" count="2738" uniqueCount="550">
  <si>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</si>
  <si>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</si>
  <si>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</si>
  <si>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</si>
  <si>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</si>
  <si>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</si>
  <si>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</si>
  <si>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</si>
  <si>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Eura</t>
  </si>
  <si>
    <t>Evijärvi</t>
  </si>
  <si>
    <t>Forssa</t>
  </si>
  <si>
    <t>Haapajärvi</t>
  </si>
  <si>
    <t>Haapavesi</t>
  </si>
  <si>
    <t>Halsua</t>
  </si>
  <si>
    <t>Hankasalmi</t>
  </si>
  <si>
    <t>Harjavalta</t>
  </si>
  <si>
    <t>Hartola</t>
  </si>
  <si>
    <t>Hattula</t>
  </si>
  <si>
    <t>Hausjärvi</t>
  </si>
  <si>
    <t>Heinävesi</t>
  </si>
  <si>
    <t>Hirvensalmi</t>
  </si>
  <si>
    <t>Hollola</t>
  </si>
  <si>
    <t>Huittinen</t>
  </si>
  <si>
    <t>Humppila</t>
  </si>
  <si>
    <t>Hyrynsalmi</t>
  </si>
  <si>
    <t>Heinola</t>
  </si>
  <si>
    <t>Ii</t>
  </si>
  <si>
    <t>Iitti</t>
  </si>
  <si>
    <t>Ilmajoki</t>
  </si>
  <si>
    <t>Isokyrö</t>
  </si>
  <si>
    <t>Imatra</t>
  </si>
  <si>
    <t>Janakkala</t>
  </si>
  <si>
    <t>Joensuu</t>
  </si>
  <si>
    <t>Joutsa</t>
  </si>
  <si>
    <t>Juuka</t>
  </si>
  <si>
    <t>Juupajoki</t>
  </si>
  <si>
    <t>Juva</t>
  </si>
  <si>
    <t>Jyväskylä</t>
  </si>
  <si>
    <t>Jämijärvi</t>
  </si>
  <si>
    <t>Jämsä</t>
  </si>
  <si>
    <t>Kaavi</t>
  </si>
  <si>
    <t>Kalajoki</t>
  </si>
  <si>
    <t>Kangasala</t>
  </si>
  <si>
    <t>Kangasniemi</t>
  </si>
  <si>
    <t>Kankaanpää</t>
  </si>
  <si>
    <t>Kannonkoski</t>
  </si>
  <si>
    <t>Kannus</t>
  </si>
  <si>
    <t>Karstula</t>
  </si>
  <si>
    <t>Karvia</t>
  </si>
  <si>
    <t>Kauhajoki</t>
  </si>
  <si>
    <t>Kauhava</t>
  </si>
  <si>
    <t>Keitele</t>
  </si>
  <si>
    <t>Kemi</t>
  </si>
  <si>
    <t>Keminmaa</t>
  </si>
  <si>
    <t>Kempele</t>
  </si>
  <si>
    <t>Keuruu</t>
  </si>
  <si>
    <t>Kihniö</t>
  </si>
  <si>
    <t>Kinnula</t>
  </si>
  <si>
    <t>Kitee</t>
  </si>
  <si>
    <t>Kittilä</t>
  </si>
  <si>
    <t>Kiuruvesi</t>
  </si>
  <si>
    <t>Kivijärvi</t>
  </si>
  <si>
    <t>Kolari</t>
  </si>
  <si>
    <t>Konnevesi</t>
  </si>
  <si>
    <t>Kontiolahti</t>
  </si>
  <si>
    <t>Korsnäs</t>
  </si>
  <si>
    <t>Koski Tl</t>
  </si>
  <si>
    <t>Kotka</t>
  </si>
  <si>
    <t>Kouvola</t>
  </si>
  <si>
    <t>Kuhmo</t>
  </si>
  <si>
    <t>Kuhmoinen</t>
  </si>
  <si>
    <t>Kuopio</t>
  </si>
  <si>
    <t>Kuortane</t>
  </si>
  <si>
    <t>Kurikka</t>
  </si>
  <si>
    <t>Kuusamo</t>
  </si>
  <si>
    <t>Outokumpu</t>
  </si>
  <si>
    <t>Kyyjärvi</t>
  </si>
  <si>
    <t>Kärkölä</t>
  </si>
  <si>
    <t>Kärsämäki</t>
  </si>
  <si>
    <t>Kemijärvi</t>
  </si>
  <si>
    <t>Laitila</t>
  </si>
  <si>
    <t>Lapinlahti</t>
  </si>
  <si>
    <t>Lappajärvi</t>
  </si>
  <si>
    <t>Laukaa</t>
  </si>
  <si>
    <t>Lemi</t>
  </si>
  <si>
    <t>Lempäälä</t>
  </si>
  <si>
    <t>Leppävirta</t>
  </si>
  <si>
    <t>Lestijärvi</t>
  </si>
  <si>
    <t>Lieksa</t>
  </si>
  <si>
    <t>Liperi</t>
  </si>
  <si>
    <t>Loimaa</t>
  </si>
  <si>
    <t>Loppi</t>
  </si>
  <si>
    <t>Luhanka</t>
  </si>
  <si>
    <t>Lumijoki</t>
  </si>
  <si>
    <t>Luumäki</t>
  </si>
  <si>
    <t>Marttila</t>
  </si>
  <si>
    <t>Masku</t>
  </si>
  <si>
    <t>Merijärvi</t>
  </si>
  <si>
    <t>Miehikkälä</t>
  </si>
  <si>
    <t>Muhos</t>
  </si>
  <si>
    <t>Multia</t>
  </si>
  <si>
    <t>Muonio</t>
  </si>
  <si>
    <t>Muurame</t>
  </si>
  <si>
    <t>Mynämäki</t>
  </si>
  <si>
    <t>Mäntsälä</t>
  </si>
  <si>
    <t>Mäntyharju</t>
  </si>
  <si>
    <t>Mänttä-Vilppula</t>
  </si>
  <si>
    <t>Nakkila</t>
  </si>
  <si>
    <t>Nivala</t>
  </si>
  <si>
    <t>Nokia</t>
  </si>
  <si>
    <t>Nurmes</t>
  </si>
  <si>
    <t>Nurmijärvi</t>
  </si>
  <si>
    <t>Orimattila</t>
  </si>
  <si>
    <t>Oripää</t>
  </si>
  <si>
    <t>Orivesi</t>
  </si>
  <si>
    <t>Oulainen</t>
  </si>
  <si>
    <t>Padasjoki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</si>
  <si>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</si>
  <si>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</si>
  <si>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</si>
  <si>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</si>
  <si>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</si>
  <si>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</si>
  <si>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</si>
  <si>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</si>
  <si>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</si>
  <si>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Pedersöre</t>
  </si>
  <si>
    <t>Pihtipudas</t>
  </si>
  <si>
    <t>Polvijärvi</t>
  </si>
  <si>
    <t>Posio</t>
  </si>
  <si>
    <t>Pudasjärvi</t>
  </si>
  <si>
    <t>Pukkila</t>
  </si>
  <si>
    <t>Punkalaidun</t>
  </si>
  <si>
    <t>Puolanka</t>
  </si>
  <si>
    <t>Puumala</t>
  </si>
  <si>
    <t>Pyhäjoki</t>
  </si>
  <si>
    <t>Pyhäjärvi</t>
  </si>
  <si>
    <t>Pyhäntä</t>
  </si>
  <si>
    <t>Pyhäranta</t>
  </si>
  <si>
    <t>Pälkäne</t>
  </si>
  <si>
    <t>Pöytyä</t>
  </si>
  <si>
    <t>Rantasalmi</t>
  </si>
  <si>
    <t>Ranua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</si>
  <si>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</si>
  <si>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</si>
  <si>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</si>
  <si>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</si>
  <si>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</si>
  <si>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</si>
  <si>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</si>
  <si>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</si>
  <si>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</si>
  <si>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</si>
  <si>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</si>
  <si>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</si>
  <si>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</si>
  <si>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</si>
  <si>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Savitaipale</t>
  </si>
  <si>
    <t>Savukoski</t>
  </si>
  <si>
    <t>Seinäjoki</t>
  </si>
  <si>
    <t>Sievi</t>
  </si>
  <si>
    <t>Siikainen</t>
  </si>
  <si>
    <t>Siikajoki</t>
  </si>
  <si>
    <t>Siilinjärvi</t>
  </si>
  <si>
    <t>Simo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</si>
  <si>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</si>
  <si>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</si>
  <si>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</si>
  <si>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</si>
  <si>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</si>
  <si>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</si>
  <si>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</si>
  <si>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</si>
  <si>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</si>
  <si>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</si>
  <si>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</si>
  <si>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</si>
  <si>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</si>
  <si>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</si>
  <si>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</si>
  <si>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Tammela</t>
  </si>
  <si>
    <t>Tervo</t>
  </si>
  <si>
    <t>Tervola</t>
  </si>
  <si>
    <t>Tohmajärvi</t>
  </si>
  <si>
    <t>Toholampi</t>
  </si>
  <si>
    <t>Toivakka</t>
  </si>
  <si>
    <t>Pello</t>
  </si>
  <si>
    <t>Tuusniemi</t>
  </si>
  <si>
    <t>Tyrnävä</t>
  </si>
  <si>
    <t>Urjala</t>
  </si>
  <si>
    <t>Utajärvi</t>
  </si>
  <si>
    <t>Utsjoki</t>
  </si>
  <si>
    <t>Uurainen</t>
  </si>
  <si>
    <t>Valkeakoski</t>
  </si>
  <si>
    <t>Varkaus</t>
  </si>
  <si>
    <t>Vehmaa</t>
  </si>
  <si>
    <t>Vesanto</t>
  </si>
  <si>
    <t>Vesilahti</t>
  </si>
  <si>
    <t>Vieremä</t>
  </si>
  <si>
    <t>Viitasaari</t>
  </si>
  <si>
    <t>Vimpeli</t>
  </si>
  <si>
    <t>Virolahti</t>
  </si>
  <si>
    <t>Ylivieska</t>
  </si>
  <si>
    <t>Ylöjärvi</t>
  </si>
  <si>
    <t>Ypäjä</t>
  </si>
  <si>
    <t>Äänekoski</t>
  </si>
  <si>
    <t>BJÖRNEBORGS SVENSKA SAMSKOLAS</t>
  </si>
  <si>
    <t>ANNA TAPION SÄÄTIÖ</t>
  </si>
  <si>
    <t>KOTKA SVENSKA SAMSKOLAS GARANT</t>
  </si>
  <si>
    <t>FÖRENINGEN FÖR SVENSKA SAMSKOL</t>
  </si>
  <si>
    <t>KOULUYHDISTYS PESTALOZZI SCHUL</t>
  </si>
  <si>
    <t>HELSINGIN UUSI YHTEISKOULU OY</t>
  </si>
  <si>
    <t>SKOLGARANTIFÖRENINGEN R.F.</t>
  </si>
  <si>
    <t>APOLLON YHTEISKOULUN KANNATUSY</t>
  </si>
  <si>
    <t>SUOMALAISEN YHTEISKOULUN OSAKE</t>
  </si>
  <si>
    <t>MAANVILJELYSLYSEON OSAKEYHTIÖ</t>
  </si>
  <si>
    <t>OY HELSINGIN YHTEISKOULU JA RE</t>
  </si>
  <si>
    <t>VIIPURIN REAALIKOULU OY</t>
  </si>
  <si>
    <t>KULOSAAREN YHTEISKOULUN OSAKEY</t>
  </si>
  <si>
    <t>OULUNKYLÄN YHTEISKOULUN KANNAT</t>
  </si>
  <si>
    <t>ENGLANTILAISEN KOULUN SÄÄTIÖ</t>
  </si>
  <si>
    <t>LAHDEN YHTEISKOULUN SÄÄTIÖ</t>
  </si>
  <si>
    <t>LAUTTASAAREN YHTEISKOULUN KANN</t>
  </si>
  <si>
    <t>LAHDEN RUDOLF STEINER -KOULUN</t>
  </si>
  <si>
    <t>TAMPEREEN STEINER-KOULUYHDISTY</t>
  </si>
  <si>
    <t>POHJOIS-HAAGAN YHTEISKOULU OY</t>
  </si>
  <si>
    <t>HELSINGIN RUDOLF STEINER -KOUL</t>
  </si>
  <si>
    <t>TÖÖLÖN YHTEISKOULU OSAKEYHTIÖ</t>
  </si>
  <si>
    <t>HELSINGIN JUUTALAINEN SEURAKUN</t>
  </si>
  <si>
    <t>NUORTEN YSTÄVÄT RY</t>
  </si>
  <si>
    <t>PERHEKUNTOUTUSKESKUS LAUSTE RY</t>
  </si>
  <si>
    <t>SYLVIA-KOTI YHDISTYS RY</t>
  </si>
  <si>
    <t>HOITOPEDAGOGISEN RUDOLF STEINE</t>
  </si>
  <si>
    <t>HELSINGIN KANSAINVÄLISEN KOULU</t>
  </si>
  <si>
    <t>ELIAS-KOULUN KOULUYHDISTYS RY</t>
  </si>
  <si>
    <t>JYVÄSKYLÄN STEINERKOULUN KANNA</t>
  </si>
  <si>
    <t>VAPAAN KYLÄKOULUN KANNATUSYHDI</t>
  </si>
  <si>
    <t>RUDOLF STEINERPEDAGOGIKENS VÄN</t>
  </si>
  <si>
    <t>OULUN STEINERKOULUN KANNATUSYH</t>
  </si>
  <si>
    <t>PORIN SEUDUN STEINERKOULUYHDIS</t>
  </si>
  <si>
    <t>ROVANIEMEN SEUDUN STEINERKOULU</t>
  </si>
  <si>
    <t>ETELÄ-POHJANMAAN STEINERKOULUY</t>
  </si>
  <si>
    <t>TURUN SEUDUN STEINERKOULUYHDIS</t>
  </si>
  <si>
    <t>VANTAAN SEUDUN STEINERKOULUN K</t>
  </si>
  <si>
    <t>VAASAN STEINERPEDAGOGIIKAN KAN</t>
  </si>
  <si>
    <t>SUOMEN ADVENTTIKIRKKO</t>
  </si>
  <si>
    <t>LAPPEENRANNAN SEUDUN STEINERKO</t>
  </si>
  <si>
    <t>ESPOON STEINERKOULUN KANNATUSY</t>
  </si>
  <si>
    <t>KUOPION STEINERPEDAGOGIIKAN KA</t>
  </si>
  <si>
    <t>HELSINGIN KRISTILLISEN KOULUN</t>
  </si>
  <si>
    <t>ITÄ-SUOMEN SUOMALAIS-VENÄLÄISE</t>
  </si>
  <si>
    <t>JOONAS-KOULUN ORIVEDEN STEINER</t>
  </si>
  <si>
    <t>PORIN KRISTILLISEN KOULUN KANN</t>
  </si>
  <si>
    <t>RAUMAN AVOKAS RY</t>
  </si>
  <si>
    <t>KESKI-UUDENMAAN KR. KOULUN JA</t>
  </si>
  <si>
    <t>KUOPION KRISTILLISEN PÄIVÄKODI</t>
  </si>
  <si>
    <t>ESPOON KRISTILLISEN KOULUN KAN</t>
  </si>
  <si>
    <t>JYVÄSKYLÄN KRISTILLISEN KOULUN</t>
  </si>
  <si>
    <t>CONFIDO-POHJANMAAN KRISTILLINE</t>
  </si>
  <si>
    <t>KYMENLAAKSON STEINERKOULUN KAN</t>
  </si>
  <si>
    <t>LAHDEN KRISTILLISEN KOULUN KAN</t>
  </si>
  <si>
    <t>OULUN KRISTILLINEN KASVATUS RY</t>
  </si>
  <si>
    <t>JOENSUUN STEINERKOULUN KANNATU</t>
  </si>
  <si>
    <t>PORVOON STEINERKOULUN KANNATUS</t>
  </si>
  <si>
    <t>ROVANIEMEN SEUDUN KRISTILLISEN</t>
  </si>
  <si>
    <t>HELSINGIN MONTESSORI-YHDISTYS</t>
  </si>
  <si>
    <t>OULUN REGGIO EMILIA KANNATUSYH</t>
  </si>
  <si>
    <t>HELSINGIN RANSKALAIS-SUOMALAIN</t>
  </si>
  <si>
    <t>SUOMALAIS-VENÄLÄINEN KOULU</t>
  </si>
  <si>
    <t>VALTION KOULUKODIT</t>
  </si>
  <si>
    <t>HELSINGIN EUROOPPALAINEN KOULU</t>
  </si>
  <si>
    <t>VALTERI-KOULU</t>
  </si>
  <si>
    <t>KOLPENEEN PALVELUKESKUKSEN KUN</t>
  </si>
  <si>
    <t>VARSINAIS-SUOMEN ERITYISHUOLTO</t>
  </si>
  <si>
    <t>VAALIJALAN KUNTAYHTYMÄ</t>
  </si>
  <si>
    <t>POHJOIS-KARJALAN PERHE- JA SOS</t>
  </si>
  <si>
    <t>ITÄ-SUOMEN YLIOPISTO</t>
  </si>
  <si>
    <t>HELSINGIN YLIOPISTO</t>
  </si>
  <si>
    <t>JYVÄSKYLÄN YLIOPISTO</t>
  </si>
  <si>
    <t>OULUN YLIOPISTO</t>
  </si>
  <si>
    <t>TURUN YLIOPISTO</t>
  </si>
  <si>
    <t>ÅBO AKADEMI</t>
  </si>
  <si>
    <t>LAPIN YLIOPISTO</t>
  </si>
  <si>
    <t>Statsandelsprocent:</t>
  </si>
  <si>
    <t>Antal kommuner:</t>
  </si>
  <si>
    <t>Kommunnummer</t>
  </si>
  <si>
    <t>Kommun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</si>
  <si>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</si>
  <si>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</si>
  <si>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</si>
  <si>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</si>
  <si>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</si>
  <si>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</si>
  <si>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</si>
  <si>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</si>
  <si>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</si>
  <si>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Tavastkyrö</t>
  </si>
  <si>
    <t>Tavastehus</t>
  </si>
  <si>
    <t>Idensalmi</t>
  </si>
  <si>
    <t>Ikalis</t>
  </si>
  <si>
    <t>Ilomants</t>
  </si>
  <si>
    <t>Enare</t>
  </si>
  <si>
    <t>Ingå</t>
  </si>
  <si>
    <t>Storå</t>
  </si>
  <si>
    <t>Jockis</t>
  </si>
  <si>
    <t>Jorois</t>
  </si>
  <si>
    <t>Träskända</t>
  </si>
  <si>
    <t>St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</si>
  <si>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</si>
  <si>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</si>
  <si>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</si>
  <si>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</si>
  <si>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</si>
  <si>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</si>
  <si>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</si>
  <si>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</si>
  <si>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</si>
  <si>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</si>
  <si>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</si>
  <si>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</si>
  <si>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</si>
  <si>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</si>
  <si>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</si>
  <si>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</si>
  <si>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</si>
  <si>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</si>
  <si>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</si>
  <si>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</si>
  <si>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</si>
  <si>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</si>
  <si>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</si>
  <si>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</si>
  <si>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</si>
  <si>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</si>
  <si>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Sastmola</t>
  </si>
  <si>
    <t>St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</si>
  <si>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</si>
  <si>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</si>
  <si>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</si>
  <si>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</si>
  <si>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</si>
  <si>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</si>
  <si>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</si>
  <si>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</si>
  <si>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</si>
  <si>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</si>
  <si>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</si>
  <si>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</si>
  <si>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</si>
  <si>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</si>
  <si>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</si>
  <si>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</si>
  <si>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</si>
  <si>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</si>
  <si>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</si>
  <si>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</si>
  <si>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</si>
  <si>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</si>
  <si>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</si>
  <si>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</si>
  <si>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</si>
  <si>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</si>
  <si>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</si>
  <si>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</si>
  <si>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</si>
  <si>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</si>
  <si>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</si>
  <si>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</si>
  <si>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</si>
  <si>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</si>
  <si>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Virdois</t>
  </si>
  <si>
    <t>Vörå</t>
  </si>
  <si>
    <t>Övertorneå</t>
  </si>
  <si>
    <t>Etseri</t>
  </si>
  <si>
    <t>Åldersstruktur, kalkylerade kostnader</t>
  </si>
  <si>
    <t>Sjukfrekvens, kalkylerade kostnader</t>
  </si>
  <si>
    <t>Andra kalkylerade kostnader</t>
  </si>
  <si>
    <t>Kalkylerade kostander sammanlagt</t>
  </si>
  <si>
    <t>Självfinansieringsandel, €/inv</t>
  </si>
  <si>
    <t>Självfinansieringsandel, €</t>
  </si>
  <si>
    <t>Statsandel efter självfinansieringsandelen (mellansumma)</t>
  </si>
  <si>
    <t>Tilläggsdelar sammanlagt</t>
  </si>
  <si>
    <t>Minskiningar och höjningar av statsandelen, netto</t>
  </si>
  <si>
    <t xml:space="preserve">Statsandelar före skatteutjämning </t>
  </si>
  <si>
    <t>Utjämning av statsandelarna på basis av skatteinkomsterna</t>
  </si>
  <si>
    <t xml:space="preserve">Statsandel för kommunal basservice, sammanlagt </t>
  </si>
  <si>
    <t>Hemkommunsersättningar, netto</t>
  </si>
  <si>
    <t xml:space="preserve">Ersättning för förlorade skatteinkomster orsakade av förändringar i beskattningsgrunden </t>
  </si>
  <si>
    <t>Utbetalning (statsandel + ersättning för förlorade skatteintäkter (inkl. Återkrav av fördr. skatteintäkter) + hemkommunsersättning)</t>
  </si>
  <si>
    <t>Sammanlagt</t>
  </si>
  <si>
    <t>FM/KAO</t>
  </si>
  <si>
    <t>Kommun-nummer</t>
  </si>
  <si>
    <t>Åldersstruktur</t>
  </si>
  <si>
    <t>0–5-åringar</t>
  </si>
  <si>
    <t>6-åringar</t>
  </si>
  <si>
    <t>7–12-åringar</t>
  </si>
  <si>
    <t>13–15-åringar</t>
  </si>
  <si>
    <t>16–18-åringar</t>
  </si>
  <si>
    <t>19–64-åringar</t>
  </si>
  <si>
    <t>65–74-åringar</t>
  </si>
  <si>
    <t>75–84-åringar</t>
  </si>
  <si>
    <t>85 år fyllda</t>
  </si>
  <si>
    <t>Priser:</t>
  </si>
  <si>
    <t>Ålder 0–5</t>
  </si>
  <si>
    <t>Ålder 6</t>
  </si>
  <si>
    <t>Ålder 7–12</t>
  </si>
  <si>
    <t>Ålder 13–15</t>
  </si>
  <si>
    <t>Ålder 16–18</t>
  </si>
  <si>
    <t>Ålder 19–64</t>
  </si>
  <si>
    <t>Ålder 65–74</t>
  </si>
  <si>
    <t>Ålder 75–84</t>
  </si>
  <si>
    <t>Ålder 85+</t>
  </si>
  <si>
    <t>Kalkylerade kostnader enligt åldersstruktur, €</t>
  </si>
  <si>
    <t>Kalkylerade kostnader, ÅLDERSSTRUKTUR sammanlagt, €</t>
  </si>
  <si>
    <t>Språkstatus</t>
  </si>
  <si>
    <t>0 = enspråkigt FI</t>
  </si>
  <si>
    <t>1 = tvåspråkigt FI</t>
  </si>
  <si>
    <t>2 = enspråkigt SV</t>
  </si>
  <si>
    <t>3 = tvåspråkigt SV</t>
  </si>
  <si>
    <t>Skärgårdsstatus</t>
  </si>
  <si>
    <t>0 = nej</t>
  </si>
  <si>
    <t>1 = skärgård</t>
  </si>
  <si>
    <t>2 = skärgård, &gt; 50 % u.f.v</t>
  </si>
  <si>
    <t>3 = kommuner med skärgårdsdel</t>
  </si>
  <si>
    <t>Beräkningsgrund:</t>
  </si>
  <si>
    <t>Arbetslöshets-koefficient</t>
  </si>
  <si>
    <t>Landets lägsta:</t>
  </si>
  <si>
    <t>Befolkningstäthet</t>
  </si>
  <si>
    <t>Befolkningstäthets-koefficienten (max koefficient x20)</t>
  </si>
  <si>
    <t>Skärgårds-status</t>
  </si>
  <si>
    <t>Utbildningsbakgrund, andel utan examen</t>
  </si>
  <si>
    <t>Utbildnings-bakgrunds-koefficienten</t>
  </si>
  <si>
    <t>Sjukfrekvens</t>
  </si>
  <si>
    <t>Kalkylerade kostnader, €</t>
  </si>
  <si>
    <t>Arbetslöshetsgrad</t>
  </si>
  <si>
    <t>Tvåspråkighet I</t>
  </si>
  <si>
    <t>Tvåspråkighet II</t>
  </si>
  <si>
    <t>Inslag av främmande språk</t>
  </si>
  <si>
    <t xml:space="preserve">Befolkningstäthet </t>
  </si>
  <si>
    <t>Skärgård</t>
  </si>
  <si>
    <t>Kommuner med skärgårdsdel</t>
  </si>
  <si>
    <t>Utbildningsbakgrund</t>
  </si>
  <si>
    <t>Andra kalk. kostnader utan sjukfrekvens</t>
  </si>
  <si>
    <t>Andra kalk. kostnader sammanlagt</t>
  </si>
  <si>
    <t>Samernas hembygdsområde, 1 = ja 0 = nej</t>
  </si>
  <si>
    <t>Samiskspråkigas andel, %</t>
  </si>
  <si>
    <t>Arbetsplatssjälvförsörjning</t>
  </si>
  <si>
    <t>Arbetsplats-självförsörjning</t>
  </si>
  <si>
    <t>Landets lägsta</t>
  </si>
  <si>
    <t>Arbetsplats-självförsörjnings-koefficient</t>
  </si>
  <si>
    <t>Fjärrort</t>
  </si>
  <si>
    <t>Samernas hembygdsområde</t>
  </si>
  <si>
    <t xml:space="preserve">Statsandel: </t>
  </si>
  <si>
    <t>Minskningar, €</t>
  </si>
  <si>
    <t>Minskningar sammanlagt</t>
  </si>
  <si>
    <t>Höjningar, €</t>
  </si>
  <si>
    <t>Kompensation för arbetsmarknadsstöd (arbetsmarknadsstöd år 2006)</t>
  </si>
  <si>
    <t>Utjämning av statsandelar på basis av arbetsmarknadsstödsreformen (arbetsmakrnadsstöd år 2015)</t>
  </si>
  <si>
    <t>Höjningar sammanlagt</t>
  </si>
  <si>
    <t>Minskningar och höjningar sammanlagt, €</t>
  </si>
  <si>
    <t>Utjämningsgräns: 100 %</t>
  </si>
  <si>
    <t>Utjämningstilläggs-%: 80 %</t>
  </si>
  <si>
    <t>Kommunalskatt (debiterad), €</t>
  </si>
  <si>
    <t>Beskattningsbar inkomst (kommunalskatt), €</t>
  </si>
  <si>
    <t>Fastighetsskattebas; kärnkraftverk (kalkylerad), €</t>
  </si>
  <si>
    <t>Utjämning av statsandelarna på basis av skatteinkomsterna:</t>
  </si>
  <si>
    <t>Kalkylerad kommunalskatt, €</t>
  </si>
  <si>
    <t>Kalkylerad fastighetsskatt (kärnkraftv.), €</t>
  </si>
  <si>
    <t>Kalkylerad skatteinkomst sammanlagt, €</t>
  </si>
  <si>
    <t>Kalkylerad skatteinkomst sammanlagt, €/invånare (=utjämningsgräns)</t>
  </si>
  <si>
    <t>Differens = utjämningsgränsen - kalkylerad skatteinkomst, €/inv</t>
  </si>
  <si>
    <t>Naturliga logaritmen av den del som överskrider utjämningsgränsen</t>
  </si>
  <si>
    <t>Utjämningsminsknings-%, (30+nat.log)</t>
  </si>
  <si>
    <t>Utjämningsminsknings-%: 30 % + naturlig logaritm.</t>
  </si>
  <si>
    <t>Utjämning,  €/invånare</t>
  </si>
  <si>
    <t>Utjämning, €</t>
  </si>
  <si>
    <t>Kommunindelning enligt 2021.</t>
  </si>
  <si>
    <t>Kommunnummer /beteckning</t>
  </si>
  <si>
    <t xml:space="preserve">Kommun /anordnare av undervisningen </t>
  </si>
  <si>
    <t>Hemkommunsersättningar, intäkter</t>
  </si>
  <si>
    <t>Moms</t>
  </si>
  <si>
    <t>Hemkommunsersättningar, utgifter</t>
  </si>
  <si>
    <t>(staten / personer utan hemkommun, utgifter)</t>
  </si>
  <si>
    <t>Kalkylerade kostnader år 2022, ÅLDERSSTRUKTUR 31.12.2020</t>
  </si>
  <si>
    <t>Kalkylerade kostnader år 2022; andra kriterier</t>
  </si>
  <si>
    <t>Invånarantal 31.12.2020</t>
  </si>
  <si>
    <t xml:space="preserve">Sjukfrekvens (uppgifterna från 2020) </t>
  </si>
  <si>
    <t>Antal svenskspråkiga 31.12.2020</t>
  </si>
  <si>
    <t>Andel med främmande modersmål 31.12.2020</t>
  </si>
  <si>
    <t>Areal (land) km2, 31.12.2020</t>
  </si>
  <si>
    <t>Skärgårdsbefolkning 31.12.2020</t>
  </si>
  <si>
    <t>Tilläggsdelar år 2022</t>
  </si>
  <si>
    <t>Fjärrortskoefficient 2022-2026</t>
  </si>
  <si>
    <t>Minskningar och höjningar av statsandelen år 2022</t>
  </si>
  <si>
    <t>Minskning av pensionsstödet (-1,27 €/inv)</t>
  </si>
  <si>
    <t>Hemkommunsersättningar år 2022, sammanfattning</t>
  </si>
  <si>
    <t>MUNKKINIEMEN KOULUTUSSÄÄTIÖ SR</t>
  </si>
  <si>
    <t>TAMPEREEN KORKEAKOULUSÄÄTIÖ SR</t>
  </si>
  <si>
    <t>Ersättning för förändrade skatteinkomster 2022</t>
  </si>
  <si>
    <t>Ersättning för förlorade skatteintkomster 2010</t>
  </si>
  <si>
    <t>Ersättning för förlorade skatteintkomster 2011</t>
  </si>
  <si>
    <t>Ersättning för förlorade skatteintkomster 2012</t>
  </si>
  <si>
    <t>Ersättning för förlorade skatteintkomster 2013</t>
  </si>
  <si>
    <t>Ersättning för förlorade skatteintkomster 2014</t>
  </si>
  <si>
    <t>Ersättning för förlorade skatteintkomster 2015</t>
  </si>
  <si>
    <t>Ersättning för förlorade skatteintkomster 2016</t>
  </si>
  <si>
    <t>Ersättning för förlorade skatteintkomster 2017</t>
  </si>
  <si>
    <t>Ersättning för förlorade skatteintkomster 2018</t>
  </si>
  <si>
    <t>Ersättning för förlorade skatteintkomster 2019</t>
  </si>
  <si>
    <t>Ersättning för förlorade skatteintkomster 2020</t>
  </si>
  <si>
    <t>Ersättning för förlorade skatteintkomster 2021</t>
  </si>
  <si>
    <t>Ersättning för förlorade skatteintkomster 2022</t>
  </si>
  <si>
    <t>Ersättning  för förlorade skatteinkomster 2010-2021 sammanlagt, €</t>
  </si>
  <si>
    <t>Ersättning  för förlorade skatteinkomster 2010-2022 sammanlagt, €</t>
  </si>
  <si>
    <t>Återkrav av fördröjda skatteintäkter år 2022</t>
  </si>
  <si>
    <t>Återkrav av fördröjda skatteintäkter 2022</t>
  </si>
  <si>
    <t>Invånarantal årsskifte 2019/2020</t>
  </si>
  <si>
    <t>Genomsnittlig inkomstskattesats: 19,97%</t>
  </si>
  <si>
    <t>Utjämning av statsandelarna på basis av skatteinkomsterna år 2022</t>
  </si>
  <si>
    <t>SAMMANLAGT</t>
  </si>
  <si>
    <t>Samfundsskatt, €</t>
  </si>
  <si>
    <t>Överföring till incitamentsystem  för digitalisering i kommunerna (-1,82 €/inv)</t>
  </si>
  <si>
    <t>Överföring till sammanslagnings-understöd enligt prövning (-1,82 €/inv)</t>
  </si>
  <si>
    <t>Minskning på basis av behovsprövad höjning av statsandel (-1,82 €/inv)</t>
  </si>
  <si>
    <t>Överföring till sammanslagningsunderstöd enligt prövning för kommuner med svår ekonomisk ställning (-1,82 €/inv)</t>
  </si>
  <si>
    <t>Finansiering av läkar- och sjukvårdshelikopter-verksamhet (-4,1 €/inv)</t>
  </si>
  <si>
    <t>Kommunernas andel av grundläggande utkomststödet</t>
  </si>
  <si>
    <t>Utjämning av systemförändringar 2010</t>
  </si>
  <si>
    <t>Tillägg för landskapsförbundens uppgifter (0,09 €/inv)</t>
  </si>
  <si>
    <t>Ersättning för skyldigheten att delta i beredningen av sote-reformen (0,36 €/inv)</t>
  </si>
  <si>
    <t>Inkomstskattesats år 2020</t>
  </si>
  <si>
    <t>Uppskattning om skatteinkomst år 2020</t>
  </si>
  <si>
    <t>Statsandel för kommunal basservice år 2022, sammanfattning</t>
  </si>
  <si>
    <t>Invånare i åldern 30-54 år, 31.12.2020</t>
  </si>
  <si>
    <t>Invånare 30 - 54 år utan examen, 31.12.2020</t>
  </si>
  <si>
    <t>Arbetslösa 2020</t>
  </si>
  <si>
    <t>Arbetskraft 2020</t>
  </si>
  <si>
    <t>Genomsnittlig arbetslöshetsgrad 2020, %</t>
  </si>
  <si>
    <t>Antal personer med främmande modersmål 31.12.2020</t>
  </si>
  <si>
    <t>Främmandespråkskoefficienten</t>
  </si>
  <si>
    <t>Samiskspråkiga invånare, 31.12.2020</t>
  </si>
  <si>
    <t>Arbetsplatser 2019</t>
  </si>
  <si>
    <t>Arbetande 2019</t>
  </si>
  <si>
    <t>Avdrag i samband med finansiering av skolor som inleder sin verksamhet (-0,02 €/inv)</t>
  </si>
  <si>
    <t>Neutralisering av förändringen i utjämningen på basis av skatteinkomst (-19,21 €/inv)</t>
  </si>
  <si>
    <t>Utjämningsgräns: 4 063,32 euro/inv</t>
  </si>
  <si>
    <t>Skattekompensationer (inkl. Återkrav av fördröjda skatteint.) år 2022</t>
  </si>
  <si>
    <t>Återföring av outnyttjade sammanslagningsunderstöd från 2021</t>
  </si>
  <si>
    <t>FM/KAO 8.7.2022</t>
  </si>
  <si>
    <t>Kommunindelning enligt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</si>
</sst>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_-;\-* #,##0.00_-;_-* &quot;-&quot;??_-;_-@_-"/>
    <numFmt numFmtId="164" formatCode="_-* #,##0.00\ _€_-;\-* #,##0.00\ _€_-;_-* &quot;-&quot;??\ _€_-;_-@_-"/>
    <numFmt numFmtId="165" formatCode="#,##0.00000"/>
    <numFmt numFmtId="166" formatCode="#,##0_ ;[Red]\-#,##0\ "/>
    <numFmt numFmtId="167" formatCode="#,##0_ ;\-#,##0\ "/>
    <numFmt numFmtId="168" formatCode="0.0000"/>
    <numFmt numFmtId="169" formatCode="0.000"/>
    <numFmt numFmtId="170" formatCode="0.0\ %"/>
    <numFmt numFmtId="171" formatCode="0.00000"/>
    <numFmt numFmtId="172" formatCode="#,##0.00\ &quot;€&quot;"/>
    <numFmt numFmtId="173" formatCode="#,##0.000"/>
    <numFmt numFmtId="174" formatCode="#,##0.00_ ;[Red]\-#,##0.00\ "/>
    <numFmt numFmtId="175" formatCode="#,##0.000_ ;[Red]\-#,##0.000\ "/>
    <numFmt numFmtId="176" formatCode="0.0"/>
    <numFmt numFmtId="177" formatCode="#,##0.0"/>
    <numFmt numFmtId="178" formatCode="#,##0.0000"/>
    <numFmt numFmtId="179" formatCode="#,##0.00000000_ ;[Red]\-#,##0.00000000\ "/>
    <numFmt numFmtId="180" formatCode="#,##0.0000_ ;[Red]\-#,##0.0000\ "/>
    <numFmt numFmtId="181" formatCode="#,##0.0_ ;[Red]\-#,##0.0\ "/>
    <numFmt numFmtId="182" formatCode="000"/>
  </numFmts>
  <fonts count="4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sz val="8"/>
      <color indexed="30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u/>
      <sz val="9"/>
      <color theme="1"/>
      <name val="Arial"/>
      <family val="2"/>
    </font>
    <font>
      <sz val="8"/>
      <color theme="1"/>
      <name val="Arial"/>
      <family val="2"/>
      <scheme val="minor"/>
    </font>
    <font>
      <strike/>
      <sz val="8"/>
      <color theme="1"/>
      <name val="Arial"/>
      <family val="2"/>
    </font>
    <font>
      <u/>
      <sz val="8"/>
      <color theme="1"/>
      <name val="Arial"/>
      <family val="2"/>
    </font>
    <font>
      <strike/>
      <sz val="8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1"/>
      <name val="Arial"/>
      <family val="2"/>
      <scheme val="minor"/>
    </font>
    <font>
      <sz val="9"/>
      <color indexed="8"/>
      <name val="Verdana"/>
      <family val="2"/>
    </font>
    <font>
      <sz val="9"/>
      <name val="Arial"/>
      <family val="2"/>
    </font>
    <font>
      <b/>
      <u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i/>
      <sz val="11"/>
      <name val="Arial"/>
      <family val="2"/>
    </font>
    <font>
      <u/>
      <sz val="11"/>
      <color rgb="FFFF0000"/>
      <name val="Arial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b/>
      <i/>
      <sz val="11"/>
      <name val="Arial"/>
      <family val="2"/>
    </font>
    <font>
      <b/>
      <sz val="11"/>
      <color indexed="8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8"/>
      <color theme="3"/>
      <name val="Arial Narrow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70">
    <xf numFmtId="0" fontId="0" fillId="0" borderId="0" xfId="0"/>
    <xf numFmtId="0" fontId="4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5" fontId="5" fillId="0" borderId="0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166" fontId="7" fillId="0" borderId="0" xfId="0" applyNumberFormat="1" applyFont="1"/>
    <xf numFmtId="0" fontId="7" fillId="0" borderId="0" xfId="0" applyFont="1"/>
    <xf numFmtId="0" fontId="8" fillId="0" borderId="0" xfId="0" applyFont="1" applyBorder="1"/>
    <xf numFmtId="0" fontId="9" fillId="0" borderId="0" xfId="0" applyFont="1" applyBorder="1"/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/>
    <xf numFmtId="0" fontId="8" fillId="0" borderId="0" xfId="0" applyFont="1" applyBorder="1" applyAlignment="1">
      <alignment horizontal="right"/>
    </xf>
    <xf numFmtId="3" fontId="10" fillId="0" borderId="0" xfId="0" applyNumberFormat="1" applyFont="1" applyBorder="1" applyAlignment="1">
      <alignment horizontal="left"/>
    </xf>
    <xf numFmtId="165" fontId="9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left"/>
    </xf>
    <xf numFmtId="3" fontId="7" fillId="0" borderId="0" xfId="0" applyNumberFormat="1" applyFont="1"/>
    <xf numFmtId="0" fontId="3" fillId="0" borderId="0" xfId="0" applyFont="1"/>
    <xf numFmtId="3" fontId="10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165" fontId="8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/>
    <xf numFmtId="3" fontId="9" fillId="0" borderId="0" xfId="0" applyNumberFormat="1" applyFont="1" applyBorder="1" applyAlignment="1">
      <alignment horizontal="right"/>
    </xf>
    <xf numFmtId="3" fontId="12" fillId="0" borderId="0" xfId="0" applyNumberFormat="1" applyFont="1" applyBorder="1"/>
    <xf numFmtId="0" fontId="13" fillId="0" borderId="0" xfId="0" applyFont="1"/>
    <xf numFmtId="0" fontId="2" fillId="0" borderId="0" xfId="0" applyFont="1"/>
    <xf numFmtId="3" fontId="14" fillId="0" borderId="0" xfId="0" applyNumberFormat="1" applyFont="1" applyFill="1" applyBorder="1" applyAlignment="1"/>
    <xf numFmtId="3" fontId="8" fillId="0" borderId="0" xfId="0" applyNumberFormat="1" applyFont="1" applyFill="1" applyBorder="1" applyAlignment="1" applyProtection="1">
      <alignment horizontal="right"/>
    </xf>
    <xf numFmtId="166" fontId="8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0" fontId="9" fillId="0" borderId="0" xfId="0" applyFont="1" applyFill="1" applyBorder="1"/>
    <xf numFmtId="1" fontId="8" fillId="0" borderId="0" xfId="0" applyNumberFormat="1" applyFont="1" applyBorder="1"/>
    <xf numFmtId="167" fontId="8" fillId="0" borderId="0" xfId="0" applyNumberFormat="1" applyFont="1" applyBorder="1" applyAlignment="1">
      <alignment horizontal="right"/>
    </xf>
    <xf numFmtId="1" fontId="8" fillId="0" borderId="0" xfId="0" applyNumberFormat="1" applyFont="1" applyFill="1" applyBorder="1"/>
    <xf numFmtId="3" fontId="9" fillId="0" borderId="0" xfId="0" applyNumberFormat="1" applyFont="1" applyFill="1" applyBorder="1"/>
    <xf numFmtId="167" fontId="8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0" applyFont="1" applyFill="1"/>
    <xf numFmtId="0" fontId="0" fillId="0" borderId="0" xfId="0" applyFill="1"/>
    <xf numFmtId="1" fontId="8" fillId="0" borderId="0" xfId="0" applyNumberFormat="1" applyFont="1" applyFill="1" applyBorder="1" applyAlignment="1">
      <alignment horizontal="right"/>
    </xf>
    <xf numFmtId="0" fontId="10" fillId="0" borderId="0" xfId="0" applyFont="1"/>
    <xf numFmtId="1" fontId="5" fillId="0" borderId="0" xfId="0" applyNumberFormat="1" applyFont="1" applyBorder="1"/>
    <xf numFmtId="3" fontId="4" fillId="0" borderId="0" xfId="0" applyNumberFormat="1" applyFont="1" applyBorder="1"/>
    <xf numFmtId="167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/>
    <xf numFmtId="1" fontId="15" fillId="0" borderId="0" xfId="0" applyNumberFormat="1" applyFont="1" applyFill="1" applyBorder="1" applyAlignment="1"/>
    <xf numFmtId="3" fontId="15" fillId="0" borderId="0" xfId="0" applyNumberFormat="1" applyFont="1" applyFill="1" applyBorder="1" applyAlignment="1"/>
    <xf numFmtId="0" fontId="4" fillId="0" borderId="0" xfId="0" applyFont="1" applyFill="1" applyBorder="1"/>
    <xf numFmtId="1" fontId="16" fillId="0" borderId="0" xfId="0" applyNumberFormat="1" applyFont="1" applyFill="1" applyBorder="1" applyAlignment="1"/>
    <xf numFmtId="0" fontId="17" fillId="0" borderId="0" xfId="0" applyFont="1" applyFill="1" applyBorder="1"/>
    <xf numFmtId="1" fontId="18" fillId="0" borderId="0" xfId="0" applyNumberFormat="1" applyFont="1" applyFill="1" applyBorder="1" applyAlignment="1"/>
    <xf numFmtId="0" fontId="5" fillId="0" borderId="0" xfId="0" applyFont="1" applyBorder="1"/>
    <xf numFmtId="0" fontId="13" fillId="0" borderId="0" xfId="0" applyFont="1" applyFill="1"/>
    <xf numFmtId="3" fontId="13" fillId="0" borderId="0" xfId="0" applyNumberFormat="1" applyFont="1" applyFill="1"/>
    <xf numFmtId="3" fontId="4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/>
    <xf numFmtId="169" fontId="0" fillId="0" borderId="0" xfId="0" applyNumberFormat="1" applyFill="1" applyBorder="1"/>
    <xf numFmtId="170" fontId="13" fillId="0" borderId="0" xfId="0" applyNumberFormat="1" applyFont="1" applyFill="1" applyBorder="1"/>
    <xf numFmtId="170" fontId="2" fillId="0" borderId="0" xfId="0" applyNumberFormat="1" applyFont="1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right"/>
    </xf>
    <xf numFmtId="3" fontId="7" fillId="0" borderId="0" xfId="0" applyNumberFormat="1" applyFont="1" applyFill="1" applyBorder="1"/>
    <xf numFmtId="0" fontId="7" fillId="0" borderId="0" xfId="0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2" fontId="0" fillId="0" borderId="0" xfId="0" applyNumberFormat="1" applyFill="1" applyBorder="1"/>
    <xf numFmtId="4" fontId="7" fillId="0" borderId="0" xfId="0" applyNumberFormat="1" applyFont="1" applyFill="1" applyBorder="1"/>
    <xf numFmtId="173" fontId="7" fillId="0" borderId="0" xfId="0" applyNumberFormat="1" applyFont="1" applyFill="1" applyBorder="1"/>
    <xf numFmtId="173" fontId="0" fillId="0" borderId="0" xfId="0" applyNumberFormat="1" applyFill="1" applyBorder="1"/>
    <xf numFmtId="9" fontId="0" fillId="0" borderId="0" xfId="0" applyNumberFormat="1" applyFill="1" applyBorder="1"/>
    <xf numFmtId="3" fontId="13" fillId="0" borderId="0" xfId="0" applyNumberFormat="1" applyFont="1" applyFill="1" applyBorder="1"/>
    <xf numFmtId="166" fontId="7" fillId="0" borderId="0" xfId="0" applyNumberFormat="1" applyFont="1" applyFill="1" applyBorder="1"/>
    <xf numFmtId="0" fontId="6" fillId="0" borderId="0" xfId="0" applyFont="1" applyFill="1" applyBorder="1"/>
    <xf numFmtId="171" fontId="7" fillId="0" borderId="0" xfId="0" applyNumberFormat="1" applyFont="1" applyFill="1" applyBorder="1"/>
    <xf numFmtId="0" fontId="21" fillId="0" borderId="0" xfId="0" applyFont="1" applyFill="1" applyBorder="1"/>
    <xf numFmtId="166" fontId="4" fillId="0" borderId="0" xfId="0" applyNumberFormat="1" applyFont="1" applyFill="1" applyBorder="1" applyAlignment="1" applyProtection="1">
      <alignment horizontal="right"/>
    </xf>
    <xf numFmtId="0" fontId="22" fillId="0" borderId="0" xfId="0" applyFont="1" applyFill="1" applyBorder="1"/>
    <xf numFmtId="0" fontId="7" fillId="0" borderId="0" xfId="0" applyFont="1" applyFill="1" applyBorder="1" applyAlignment="1">
      <alignment horizontal="left"/>
    </xf>
    <xf numFmtId="166" fontId="17" fillId="0" borderId="0" xfId="0" applyNumberFormat="1" applyFont="1" applyFill="1" applyBorder="1"/>
    <xf numFmtId="171" fontId="22" fillId="0" borderId="0" xfId="0" applyNumberFormat="1" applyFont="1" applyFill="1" applyBorder="1"/>
    <xf numFmtId="0" fontId="23" fillId="0" borderId="0" xfId="0" applyFont="1" applyFill="1" applyBorder="1" applyAlignment="1">
      <alignment horizontal="left"/>
    </xf>
    <xf numFmtId="166" fontId="13" fillId="0" borderId="0" xfId="0" applyNumberFormat="1" applyFont="1" applyFill="1" applyBorder="1"/>
    <xf numFmtId="171" fontId="5" fillId="0" borderId="0" xfId="0" applyNumberFormat="1" applyFont="1" applyFill="1" applyBorder="1"/>
    <xf numFmtId="166" fontId="24" fillId="0" borderId="0" xfId="0" applyNumberFormat="1" applyFont="1" applyFill="1" applyBorder="1"/>
    <xf numFmtId="0" fontId="3" fillId="0" borderId="0" xfId="0" applyFont="1" applyFill="1" applyBorder="1"/>
    <xf numFmtId="166" fontId="20" fillId="0" borderId="0" xfId="0" applyNumberFormat="1" applyFont="1" applyFill="1" applyBorder="1"/>
    <xf numFmtId="171" fontId="25" fillId="0" borderId="0" xfId="0" applyNumberFormat="1" applyFont="1" applyFill="1" applyBorder="1"/>
    <xf numFmtId="171" fontId="23" fillId="0" borderId="0" xfId="0" applyNumberFormat="1" applyFont="1" applyFill="1" applyBorder="1"/>
    <xf numFmtId="0" fontId="25" fillId="0" borderId="0" xfId="0" applyFont="1" applyFill="1" applyBorder="1"/>
    <xf numFmtId="174" fontId="7" fillId="0" borderId="0" xfId="0" applyNumberFormat="1" applyFont="1" applyFill="1" applyBorder="1"/>
    <xf numFmtId="9" fontId="6" fillId="0" borderId="0" xfId="0" applyNumberFormat="1" applyFont="1" applyFill="1" applyBorder="1"/>
    <xf numFmtId="170" fontId="26" fillId="0" borderId="0" xfId="0" applyNumberFormat="1" applyFont="1" applyFill="1" applyBorder="1"/>
    <xf numFmtId="175" fontId="7" fillId="0" borderId="0" xfId="0" applyNumberFormat="1" applyFont="1" applyFill="1" applyBorder="1"/>
    <xf numFmtId="1" fontId="7" fillId="0" borderId="0" xfId="0" applyNumberFormat="1" applyFont="1" applyFill="1" applyBorder="1"/>
    <xf numFmtId="3" fontId="0" fillId="0" borderId="0" xfId="0" applyNumberFormat="1" applyFill="1" applyBorder="1"/>
    <xf numFmtId="168" fontId="5" fillId="0" borderId="0" xfId="0" applyNumberFormat="1" applyFont="1" applyFill="1" applyBorder="1" applyAlignment="1">
      <alignment horizontal="right"/>
    </xf>
    <xf numFmtId="0" fontId="27" fillId="0" borderId="0" xfId="0" applyFont="1" applyFill="1" applyBorder="1"/>
    <xf numFmtId="166" fontId="0" fillId="0" borderId="0" xfId="0" applyNumberFormat="1"/>
    <xf numFmtId="0" fontId="2" fillId="0" borderId="0" xfId="0" applyFont="1" applyFill="1"/>
    <xf numFmtId="1" fontId="0" fillId="0" borderId="0" xfId="0" applyNumberFormat="1" applyFill="1"/>
    <xf numFmtId="169" fontId="0" fillId="0" borderId="0" xfId="0" applyNumberFormat="1"/>
    <xf numFmtId="166" fontId="13" fillId="0" borderId="0" xfId="0" applyNumberFormat="1" applyFont="1"/>
    <xf numFmtId="177" fontId="7" fillId="0" borderId="0" xfId="0" applyNumberFormat="1" applyFont="1"/>
    <xf numFmtId="166" fontId="13" fillId="0" borderId="0" xfId="0" applyNumberFormat="1" applyFont="1" applyFill="1"/>
    <xf numFmtId="166" fontId="7" fillId="0" borderId="0" xfId="0" applyNumberFormat="1" applyFont="1" applyFill="1"/>
    <xf numFmtId="177" fontId="7" fillId="0" borderId="0" xfId="0" applyNumberFormat="1" applyFont="1" applyFill="1"/>
    <xf numFmtId="3" fontId="7" fillId="0" borderId="0" xfId="0" applyNumberFormat="1" applyFont="1" applyFill="1"/>
    <xf numFmtId="166" fontId="4" fillId="0" borderId="0" xfId="0" applyNumberFormat="1" applyFont="1" applyFill="1" applyBorder="1"/>
    <xf numFmtId="3" fontId="5" fillId="0" borderId="0" xfId="0" applyNumberFormat="1" applyFont="1" applyFill="1"/>
    <xf numFmtId="3" fontId="13" fillId="0" borderId="0" xfId="0" applyNumberFormat="1" applyFont="1"/>
    <xf numFmtId="3" fontId="6" fillId="0" borderId="0" xfId="0" applyNumberFormat="1" applyFont="1" applyFill="1"/>
    <xf numFmtId="3" fontId="0" fillId="0" borderId="0" xfId="0" applyNumberFormat="1"/>
    <xf numFmtId="182" fontId="28" fillId="0" borderId="0" xfId="0" applyNumberFormat="1" applyFont="1" applyBorder="1" applyAlignment="1" applyProtection="1">
      <alignment horizontal="left"/>
    </xf>
    <xf numFmtId="3" fontId="29" fillId="0" borderId="0" xfId="0" applyNumberFormat="1" applyFont="1" applyBorder="1" applyAlignment="1">
      <alignment vertical="top" wrapText="1"/>
    </xf>
    <xf numFmtId="3" fontId="29" fillId="0" borderId="0" xfId="0" applyNumberFormat="1" applyFont="1" applyBorder="1" applyAlignment="1">
      <alignment vertical="top"/>
    </xf>
    <xf numFmtId="3" fontId="0" fillId="0" borderId="0" xfId="0" applyNumberFormat="1" applyBorder="1"/>
    <xf numFmtId="0" fontId="0" fillId="0" borderId="0" xfId="0" applyBorder="1"/>
    <xf numFmtId="0" fontId="6" fillId="0" borderId="0" xfId="0" applyFont="1" applyFill="1"/>
    <xf numFmtId="3" fontId="19" fillId="0" borderId="0" xfId="0" applyNumberFormat="1" applyFont="1"/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1" fontId="6" fillId="0" borderId="0" xfId="0" applyNumberFormat="1" applyFont="1" applyFill="1"/>
    <xf numFmtId="0" fontId="17" fillId="0" borderId="0" xfId="0" applyFont="1" applyFill="1"/>
    <xf numFmtId="3" fontId="0" fillId="0" borderId="0" xfId="0" applyNumberFormat="1" applyFill="1"/>
    <xf numFmtId="3" fontId="17" fillId="0" borderId="0" xfId="0" applyNumberFormat="1" applyFont="1" applyFill="1"/>
    <xf numFmtId="0" fontId="5" fillId="0" borderId="1" xfId="0" applyFont="1" applyFill="1" applyBorder="1"/>
    <xf numFmtId="3" fontId="5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166" fontId="8" fillId="0" borderId="0" xfId="0" applyNumberFormat="1" applyFont="1" applyFill="1" applyBorder="1"/>
    <xf numFmtId="166" fontId="11" fillId="0" borderId="0" xfId="0" applyNumberFormat="1" applyFont="1" applyFill="1" applyBorder="1"/>
    <xf numFmtId="166" fontId="4" fillId="0" borderId="1" xfId="0" applyNumberFormat="1" applyFont="1" applyFill="1" applyBorder="1"/>
    <xf numFmtId="3" fontId="9" fillId="5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3" fontId="31" fillId="0" borderId="0" xfId="0" applyNumberFormat="1" applyFont="1" applyBorder="1" applyAlignment="1">
      <alignment horizontal="right"/>
    </xf>
    <xf numFmtId="166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left"/>
    </xf>
    <xf numFmtId="0" fontId="12" fillId="0" borderId="0" xfId="0" applyFont="1" applyFill="1"/>
    <xf numFmtId="3" fontId="12" fillId="0" borderId="0" xfId="0" applyNumberFormat="1" applyFont="1" applyFill="1"/>
    <xf numFmtId="2" fontId="9" fillId="0" borderId="3" xfId="0" applyNumberFormat="1" applyFont="1" applyFill="1" applyBorder="1"/>
    <xf numFmtId="2" fontId="9" fillId="0" borderId="0" xfId="0" applyNumberFormat="1" applyFont="1" applyFill="1" applyBorder="1"/>
    <xf numFmtId="0" fontId="3" fillId="0" borderId="0" xfId="0" applyFont="1" applyFill="1"/>
    <xf numFmtId="2" fontId="8" fillId="0" borderId="3" xfId="0" applyNumberFormat="1" applyFont="1" applyFill="1" applyBorder="1"/>
    <xf numFmtId="2" fontId="8" fillId="0" borderId="0" xfId="0" applyNumberFormat="1" applyFont="1" applyFill="1" applyBorder="1"/>
    <xf numFmtId="171" fontId="9" fillId="0" borderId="0" xfId="0" applyNumberFormat="1" applyFont="1" applyFill="1" applyBorder="1"/>
    <xf numFmtId="0" fontId="3" fillId="0" borderId="0" xfId="0" applyFont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169" fontId="9" fillId="0" borderId="0" xfId="0" applyNumberFormat="1" applyFont="1" applyFill="1" applyBorder="1"/>
    <xf numFmtId="3" fontId="8" fillId="0" borderId="3" xfId="0" applyNumberFormat="1" applyFont="1" applyFill="1" applyBorder="1"/>
    <xf numFmtId="3" fontId="9" fillId="0" borderId="3" xfId="0" applyNumberFormat="1" applyFont="1" applyFill="1" applyBorder="1"/>
    <xf numFmtId="3" fontId="3" fillId="0" borderId="3" xfId="0" applyNumberFormat="1" applyFont="1" applyBorder="1"/>
    <xf numFmtId="0" fontId="3" fillId="0" borderId="3" xfId="0" applyFont="1" applyBorder="1"/>
    <xf numFmtId="0" fontId="8" fillId="0" borderId="3" xfId="0" applyFont="1" applyFill="1" applyBorder="1"/>
    <xf numFmtId="0" fontId="3" fillId="0" borderId="3" xfId="0" applyFont="1" applyFill="1" applyBorder="1"/>
    <xf numFmtId="0" fontId="9" fillId="6" borderId="0" xfId="0" applyFont="1" applyFill="1" applyBorder="1"/>
    <xf numFmtId="0" fontId="9" fillId="6" borderId="0" xfId="0" applyFont="1" applyFill="1" applyBorder="1" applyAlignment="1">
      <alignment horizontal="right"/>
    </xf>
    <xf numFmtId="0" fontId="8" fillId="6" borderId="0" xfId="0" applyFont="1" applyFill="1" applyBorder="1"/>
    <xf numFmtId="0" fontId="8" fillId="6" borderId="0" xfId="0" applyFont="1" applyFill="1" applyBorder="1" applyAlignment="1">
      <alignment horizontal="right"/>
    </xf>
    <xf numFmtId="0" fontId="12" fillId="6" borderId="0" xfId="0" applyFont="1" applyFill="1"/>
    <xf numFmtId="166" fontId="3" fillId="0" borderId="0" xfId="0" applyNumberFormat="1" applyFont="1" applyFill="1" applyBorder="1"/>
    <xf numFmtId="0" fontId="12" fillId="0" borderId="0" xfId="0" applyFont="1" applyFill="1" applyBorder="1" applyAlignment="1">
      <alignment horizontal="right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12" fillId="0" borderId="0" xfId="0" applyFont="1" applyFill="1" applyBorder="1"/>
    <xf numFmtId="169" fontId="8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3" fillId="0" borderId="3" xfId="0" applyFont="1" applyFill="1" applyBorder="1"/>
    <xf numFmtId="3" fontId="33" fillId="0" borderId="0" xfId="0" applyNumberFormat="1" applyFont="1" applyFill="1" applyBorder="1"/>
    <xf numFmtId="10" fontId="8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0" fontId="32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14" fontId="34" fillId="0" borderId="0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0" fontId="9" fillId="0" borderId="0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4" fontId="12" fillId="0" borderId="0" xfId="0" applyNumberFormat="1" applyFont="1" applyFill="1" applyBorder="1" applyAlignment="1">
      <alignment horizontal="right"/>
    </xf>
    <xf numFmtId="10" fontId="12" fillId="0" borderId="0" xfId="0" applyNumberFormat="1" applyFont="1" applyFill="1" applyBorder="1" applyAlignment="1">
      <alignment horizontal="right"/>
    </xf>
    <xf numFmtId="176" fontId="9" fillId="0" borderId="0" xfId="0" applyNumberFormat="1" applyFont="1" applyFill="1" applyBorder="1"/>
    <xf numFmtId="3" fontId="12" fillId="0" borderId="3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right"/>
    </xf>
    <xf numFmtId="176" fontId="8" fillId="0" borderId="0" xfId="0" applyNumberFormat="1" applyFont="1" applyFill="1" applyBorder="1"/>
    <xf numFmtId="177" fontId="8" fillId="0" borderId="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0" fontId="0" fillId="0" borderId="0" xfId="0" applyFont="1" applyAlignment="1"/>
    <xf numFmtId="0" fontId="0" fillId="0" borderId="0" xfId="0" applyFont="1"/>
    <xf numFmtId="168" fontId="12" fillId="0" borderId="0" xfId="0" applyNumberFormat="1" applyFont="1" applyFill="1" applyBorder="1"/>
    <xf numFmtId="168" fontId="3" fillId="0" borderId="0" xfId="0" applyNumberFormat="1" applyFont="1" applyFill="1" applyBorder="1"/>
    <xf numFmtId="3" fontId="12" fillId="4" borderId="3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12" fillId="4" borderId="3" xfId="0" applyFont="1" applyFill="1" applyBorder="1"/>
    <xf numFmtId="0" fontId="2" fillId="4" borderId="0" xfId="0" applyFont="1" applyFill="1"/>
    <xf numFmtId="0" fontId="2" fillId="4" borderId="0" xfId="0" applyFont="1" applyFill="1" applyBorder="1"/>
    <xf numFmtId="3" fontId="9" fillId="4" borderId="3" xfId="0" applyNumberFormat="1" applyFont="1" applyFill="1" applyBorder="1"/>
    <xf numFmtId="3" fontId="12" fillId="4" borderId="3" xfId="0" applyNumberFormat="1" applyFont="1" applyFill="1" applyBorder="1"/>
    <xf numFmtId="0" fontId="0" fillId="4" borderId="3" xfId="0" applyFill="1" applyBorder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Border="1" applyAlignment="1">
      <alignment wrapText="1"/>
    </xf>
    <xf numFmtId="0" fontId="0" fillId="7" borderId="0" xfId="0" applyFill="1" applyAlignment="1">
      <alignment wrapText="1"/>
    </xf>
    <xf numFmtId="0" fontId="0" fillId="7" borderId="0" xfId="0" applyFill="1" applyAlignment="1">
      <alignment horizontal="right" wrapText="1"/>
    </xf>
    <xf numFmtId="0" fontId="3" fillId="7" borderId="0" xfId="0" applyFont="1" applyFill="1" applyBorder="1" applyAlignment="1">
      <alignment horizontal="right" wrapText="1"/>
    </xf>
    <xf numFmtId="10" fontId="8" fillId="7" borderId="0" xfId="0" applyNumberFormat="1" applyFont="1" applyFill="1" applyBorder="1" applyAlignment="1">
      <alignment horizontal="right" wrapText="1"/>
    </xf>
    <xf numFmtId="0" fontId="9" fillId="7" borderId="3" xfId="0" applyFont="1" applyFill="1" applyBorder="1"/>
    <xf numFmtId="0" fontId="2" fillId="7" borderId="0" xfId="0" applyFont="1" applyFill="1"/>
    <xf numFmtId="10" fontId="12" fillId="7" borderId="0" xfId="0" applyNumberFormat="1" applyFont="1" applyFill="1" applyBorder="1" applyAlignment="1">
      <alignment horizontal="right"/>
    </xf>
    <xf numFmtId="10" fontId="9" fillId="7" borderId="0" xfId="0" applyNumberFormat="1" applyFont="1" applyFill="1" applyBorder="1" applyAlignment="1">
      <alignment wrapText="1"/>
    </xf>
    <xf numFmtId="172" fontId="12" fillId="0" borderId="0" xfId="0" applyNumberFormat="1" applyFont="1" applyFill="1" applyBorder="1"/>
    <xf numFmtId="3" fontId="3" fillId="4" borderId="0" xfId="0" applyNumberFormat="1" applyFont="1" applyFill="1" applyBorder="1"/>
    <xf numFmtId="0" fontId="12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0" fillId="0" borderId="3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3" fillId="8" borderId="0" xfId="0" applyFont="1" applyFill="1" applyBorder="1"/>
    <xf numFmtId="0" fontId="3" fillId="7" borderId="0" xfId="0" applyFont="1" applyFill="1" applyBorder="1"/>
    <xf numFmtId="0" fontId="0" fillId="7" borderId="0" xfId="0" applyFont="1" applyFill="1"/>
    <xf numFmtId="0" fontId="12" fillId="0" borderId="0" xfId="0" applyFont="1"/>
    <xf numFmtId="0" fontId="3" fillId="0" borderId="0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4" fillId="0" borderId="0" xfId="0" applyFont="1" applyFill="1" applyBorder="1" applyAlignment="1">
      <alignment horizontal="left"/>
    </xf>
    <xf numFmtId="3" fontId="10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12" fillId="0" borderId="3" xfId="0" applyNumberFormat="1" applyFont="1" applyBorder="1"/>
    <xf numFmtId="10" fontId="3" fillId="0" borderId="0" xfId="0" applyNumberFormat="1" applyFont="1" applyBorder="1" applyAlignment="1">
      <alignment horizontal="right"/>
    </xf>
    <xf numFmtId="3" fontId="3" fillId="0" borderId="3" xfId="0" applyNumberFormat="1" applyFont="1" applyFill="1" applyBorder="1"/>
    <xf numFmtId="0" fontId="37" fillId="2" borderId="7" xfId="0" applyFont="1" applyFill="1" applyBorder="1" applyAlignment="1">
      <alignment horizontal="left" vertical="center" wrapText="1"/>
    </xf>
    <xf numFmtId="0" fontId="37" fillId="2" borderId="8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3" fontId="37" fillId="0" borderId="0" xfId="0" applyNumberFormat="1" applyFont="1" applyFill="1" applyBorder="1" applyAlignment="1" applyProtection="1">
      <alignment horizontal="left" vertical="center" wrapText="1"/>
    </xf>
    <xf numFmtId="3" fontId="37" fillId="0" borderId="0" xfId="0" applyNumberFormat="1" applyFont="1" applyFill="1" applyBorder="1" applyAlignment="1">
      <alignment horizontal="left" vertical="center" wrapText="1"/>
    </xf>
    <xf numFmtId="0" fontId="37" fillId="3" borderId="3" xfId="0" applyFont="1" applyFill="1" applyBorder="1" applyAlignment="1">
      <alignment horizontal="left" vertical="center" wrapText="1"/>
    </xf>
    <xf numFmtId="0" fontId="37" fillId="3" borderId="0" xfId="0" applyFont="1" applyFill="1" applyBorder="1" applyAlignment="1">
      <alignment horizontal="left" vertical="center" wrapText="1"/>
    </xf>
    <xf numFmtId="3" fontId="37" fillId="3" borderId="0" xfId="0" applyNumberFormat="1" applyFont="1" applyFill="1" applyBorder="1" applyAlignment="1" applyProtection="1">
      <alignment horizontal="left" vertical="center" wrapText="1"/>
    </xf>
    <xf numFmtId="3" fontId="38" fillId="3" borderId="3" xfId="0" applyNumberFormat="1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 wrapText="1"/>
    </xf>
    <xf numFmtId="3" fontId="39" fillId="0" borderId="0" xfId="0" applyNumberFormat="1" applyFont="1" applyFill="1" applyBorder="1" applyAlignment="1">
      <alignment horizontal="left" vertical="center" wrapText="1"/>
    </xf>
    <xf numFmtId="4" fontId="39" fillId="0" borderId="0" xfId="0" applyNumberFormat="1" applyFont="1" applyFill="1" applyBorder="1" applyAlignment="1">
      <alignment horizontal="left" vertical="center" wrapText="1"/>
    </xf>
    <xf numFmtId="173" fontId="39" fillId="0" borderId="0" xfId="0" applyNumberFormat="1" applyFont="1" applyFill="1" applyBorder="1" applyAlignment="1">
      <alignment horizontal="left" vertical="center" wrapText="1"/>
    </xf>
    <xf numFmtId="173" fontId="36" fillId="0" borderId="0" xfId="0" applyNumberFormat="1" applyFont="1" applyFill="1" applyBorder="1" applyAlignment="1">
      <alignment horizontal="left" vertical="center" wrapText="1"/>
    </xf>
    <xf numFmtId="9" fontId="36" fillId="0" borderId="0" xfId="0" applyNumberFormat="1" applyFont="1" applyFill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left" vertical="center" wrapText="1"/>
    </xf>
    <xf numFmtId="3" fontId="38" fillId="0" borderId="3" xfId="0" applyNumberFormat="1" applyFont="1" applyFill="1" applyBorder="1" applyAlignment="1">
      <alignment horizontal="left" vertical="center" wrapText="1"/>
    </xf>
    <xf numFmtId="3" fontId="38" fillId="0" borderId="0" xfId="0" applyNumberFormat="1" applyFont="1" applyFill="1" applyBorder="1" applyAlignment="1">
      <alignment horizontal="left" vertical="center" wrapText="1"/>
    </xf>
    <xf numFmtId="4" fontId="38" fillId="3" borderId="0" xfId="0" applyNumberFormat="1" applyFont="1" applyFill="1" applyBorder="1" applyAlignment="1">
      <alignment horizontal="left" vertical="center" wrapText="1"/>
    </xf>
    <xf numFmtId="3" fontId="38" fillId="3" borderId="0" xfId="0" applyNumberFormat="1" applyFont="1" applyFill="1" applyBorder="1" applyAlignment="1">
      <alignment horizontal="left" vertical="center" wrapText="1"/>
    </xf>
    <xf numFmtId="3" fontId="37" fillId="3" borderId="3" xfId="0" applyNumberFormat="1" applyFont="1" applyFill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8" fillId="0" borderId="3" xfId="0" applyFont="1" applyBorder="1" applyAlignment="1">
      <alignment horizontal="left" vertical="center" wrapText="1"/>
    </xf>
    <xf numFmtId="3" fontId="38" fillId="0" borderId="0" xfId="0" applyNumberFormat="1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12" fillId="0" borderId="1" xfId="0" applyFont="1" applyFill="1" applyBorder="1"/>
    <xf numFmtId="4" fontId="3" fillId="0" borderId="0" xfId="0" applyNumberFormat="1" applyFont="1" applyFill="1" applyBorder="1" applyAlignment="1">
      <alignment wrapText="1"/>
    </xf>
    <xf numFmtId="168" fontId="3" fillId="0" borderId="0" xfId="0" applyNumberFormat="1" applyFont="1" applyBorder="1" applyAlignment="1">
      <alignment horizontal="right"/>
    </xf>
    <xf numFmtId="4" fontId="38" fillId="3" borderId="3" xfId="0" applyNumberFormat="1" applyFont="1" applyFill="1" applyBorder="1" applyAlignment="1">
      <alignment horizontal="left" vertical="center" wrapText="1"/>
    </xf>
    <xf numFmtId="0" fontId="3" fillId="7" borderId="0" xfId="0" applyFont="1" applyFill="1"/>
    <xf numFmtId="0" fontId="12" fillId="7" borderId="0" xfId="0" applyFont="1" applyFill="1"/>
    <xf numFmtId="0" fontId="3" fillId="7" borderId="3" xfId="0" applyFont="1" applyFill="1" applyBorder="1"/>
    <xf numFmtId="0" fontId="3" fillId="7" borderId="0" xfId="0" applyFont="1" applyFill="1" applyBorder="1" applyAlignment="1">
      <alignment horizontal="right"/>
    </xf>
    <xf numFmtId="3" fontId="8" fillId="7" borderId="0" xfId="0" applyNumberFormat="1" applyFont="1" applyFill="1" applyBorder="1" applyAlignment="1">
      <alignment horizontal="right"/>
    </xf>
    <xf numFmtId="168" fontId="12" fillId="7" borderId="0" xfId="0" applyNumberFormat="1" applyFont="1" applyFill="1" applyBorder="1" applyAlignment="1">
      <alignment horizontal="right"/>
    </xf>
    <xf numFmtId="0" fontId="3" fillId="8" borderId="3" xfId="0" applyFont="1" applyFill="1" applyBorder="1"/>
    <xf numFmtId="0" fontId="12" fillId="8" borderId="0" xfId="0" applyFont="1" applyFill="1" applyBorder="1"/>
    <xf numFmtId="0" fontId="12" fillId="8" borderId="3" xfId="0" applyFont="1" applyFill="1" applyBorder="1"/>
    <xf numFmtId="172" fontId="12" fillId="8" borderId="0" xfId="0" applyNumberFormat="1" applyFont="1" applyFill="1" applyBorder="1"/>
    <xf numFmtId="0" fontId="12" fillId="8" borderId="3" xfId="0" applyFont="1" applyFill="1" applyBorder="1" applyAlignment="1">
      <alignment horizontal="left"/>
    </xf>
    <xf numFmtId="0" fontId="9" fillId="0" borderId="0" xfId="0" applyFont="1" applyFill="1"/>
    <xf numFmtId="0" fontId="33" fillId="0" borderId="0" xfId="0" applyFont="1" applyFill="1"/>
    <xf numFmtId="4" fontId="9" fillId="0" borderId="0" xfId="0" applyNumberFormat="1" applyFont="1" applyFill="1" applyBorder="1"/>
    <xf numFmtId="0" fontId="8" fillId="0" borderId="6" xfId="0" applyFont="1" applyFill="1" applyBorder="1"/>
    <xf numFmtId="0" fontId="8" fillId="0" borderId="0" xfId="0" applyFont="1" applyFill="1"/>
    <xf numFmtId="14" fontId="33" fillId="0" borderId="0" xfId="0" applyNumberFormat="1" applyFont="1" applyFill="1" applyAlignment="1">
      <alignment horizontal="left"/>
    </xf>
    <xf numFmtId="166" fontId="9" fillId="0" borderId="0" xfId="0" applyNumberFormat="1" applyFont="1" applyFill="1" applyBorder="1"/>
    <xf numFmtId="14" fontId="8" fillId="0" borderId="0" xfId="0" applyNumberFormat="1" applyFont="1" applyFill="1" applyBorder="1"/>
    <xf numFmtId="175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3" fontId="8" fillId="0" borderId="6" xfId="0" applyNumberFormat="1" applyFont="1" applyFill="1" applyBorder="1"/>
    <xf numFmtId="166" fontId="9" fillId="0" borderId="3" xfId="0" applyNumberFormat="1" applyFont="1" applyFill="1" applyBorder="1"/>
    <xf numFmtId="166" fontId="8" fillId="0" borderId="3" xfId="0" applyNumberFormat="1" applyFont="1" applyFill="1" applyBorder="1"/>
    <xf numFmtId="179" fontId="8" fillId="0" borderId="0" xfId="0" applyNumberFormat="1" applyFont="1" applyFill="1" applyBorder="1"/>
    <xf numFmtId="0" fontId="8" fillId="0" borderId="0" xfId="0" applyFont="1" applyFill="1" applyProtection="1"/>
    <xf numFmtId="0" fontId="8" fillId="0" borderId="0" xfId="0" applyFont="1" applyFill="1" applyAlignment="1" applyProtection="1">
      <alignment horizontal="left"/>
    </xf>
    <xf numFmtId="0" fontId="38" fillId="0" borderId="0" xfId="0" applyFont="1" applyFill="1" applyAlignment="1">
      <alignment horizontal="left" vertical="center" wrapText="1"/>
    </xf>
    <xf numFmtId="3" fontId="39" fillId="0" borderId="0" xfId="0" applyNumberFormat="1" applyFont="1" applyAlignment="1">
      <alignment horizontal="left" vertical="center" wrapText="1"/>
    </xf>
    <xf numFmtId="166" fontId="38" fillId="0" borderId="6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/>
    <xf numFmtId="3" fontId="8" fillId="0" borderId="1" xfId="0" applyNumberFormat="1" applyFont="1" applyFill="1" applyBorder="1"/>
    <xf numFmtId="3" fontId="9" fillId="0" borderId="1" xfId="0" applyNumberFormat="1" applyFont="1" applyFill="1" applyBorder="1"/>
    <xf numFmtId="166" fontId="38" fillId="3" borderId="3" xfId="0" applyNumberFormat="1" applyFont="1" applyFill="1" applyBorder="1" applyAlignment="1">
      <alignment horizontal="left" vertical="center" wrapText="1"/>
    </xf>
    <xf numFmtId="166" fontId="38" fillId="3" borderId="0" xfId="0" applyNumberFormat="1" applyFont="1" applyFill="1" applyBorder="1" applyAlignment="1">
      <alignment horizontal="left" vertical="center" wrapText="1"/>
    </xf>
    <xf numFmtId="166" fontId="38" fillId="3" borderId="6" xfId="0" applyNumberFormat="1" applyFont="1" applyFill="1" applyBorder="1" applyAlignment="1">
      <alignment horizontal="left" vertical="center" wrapText="1"/>
    </xf>
    <xf numFmtId="166" fontId="38" fillId="10" borderId="1" xfId="0" applyNumberFormat="1" applyFont="1" applyFill="1" applyBorder="1" applyAlignment="1">
      <alignment horizontal="left" vertical="center" wrapText="1"/>
    </xf>
    <xf numFmtId="166" fontId="9" fillId="9" borderId="1" xfId="0" applyNumberFormat="1" applyFont="1" applyFill="1" applyBorder="1"/>
    <xf numFmtId="166" fontId="9" fillId="7" borderId="6" xfId="0" applyNumberFormat="1" applyFont="1" applyFill="1" applyBorder="1"/>
    <xf numFmtId="166" fontId="9" fillId="8" borderId="6" xfId="0" applyNumberFormat="1" applyFont="1" applyFill="1" applyBorder="1"/>
    <xf numFmtId="0" fontId="40" fillId="8" borderId="3" xfId="0" applyFont="1" applyFill="1" applyBorder="1"/>
    <xf numFmtId="0" fontId="8" fillId="8" borderId="0" xfId="0" applyFont="1" applyFill="1" applyBorder="1" applyAlignment="1">
      <alignment horizontal="center"/>
    </xf>
    <xf numFmtId="0" fontId="8" fillId="7" borderId="0" xfId="0" applyFont="1" applyFill="1"/>
    <xf numFmtId="0" fontId="40" fillId="7" borderId="3" xfId="0" applyFont="1" applyFill="1" applyBorder="1"/>
    <xf numFmtId="0" fontId="8" fillId="7" borderId="0" xfId="0" applyFont="1" applyFill="1" applyBorder="1" applyAlignment="1">
      <alignment horizontal="center"/>
    </xf>
    <xf numFmtId="166" fontId="37" fillId="2" borderId="0" xfId="0" applyNumberFormat="1" applyFont="1" applyFill="1" applyBorder="1" applyAlignment="1">
      <alignment horizontal="left" vertical="center" wrapText="1"/>
    </xf>
    <xf numFmtId="0" fontId="8" fillId="8" borderId="0" xfId="0" applyFont="1" applyFill="1" applyBorder="1"/>
    <xf numFmtId="3" fontId="8" fillId="8" borderId="6" xfId="0" applyNumberFormat="1" applyFont="1" applyFill="1" applyBorder="1"/>
    <xf numFmtId="3" fontId="9" fillId="0" borderId="0" xfId="0" applyNumberFormat="1" applyFont="1" applyBorder="1" applyAlignment="1">
      <alignment horizontal="left"/>
    </xf>
    <xf numFmtId="3" fontId="9" fillId="0" borderId="0" xfId="0" applyNumberFormat="1" applyFont="1"/>
    <xf numFmtId="3" fontId="8" fillId="0" borderId="3" xfId="0" applyNumberFormat="1" applyFont="1" applyBorder="1"/>
    <xf numFmtId="3" fontId="30" fillId="0" borderId="0" xfId="0" applyNumberFormat="1" applyFont="1" applyBorder="1" applyAlignment="1">
      <alignment horizontal="right"/>
    </xf>
    <xf numFmtId="3" fontId="8" fillId="0" borderId="6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14" fontId="32" fillId="0" borderId="0" xfId="0" applyNumberFormat="1" applyFont="1" applyFill="1" applyBorder="1" applyAlignment="1">
      <alignment horizontal="right"/>
    </xf>
    <xf numFmtId="3" fontId="32" fillId="0" borderId="0" xfId="0" applyNumberFormat="1" applyFont="1" applyBorder="1" applyAlignment="1">
      <alignment horizontal="right"/>
    </xf>
    <xf numFmtId="3" fontId="30" fillId="0" borderId="0" xfId="0" applyNumberFormat="1" applyFont="1" applyBorder="1" applyAlignment="1">
      <alignment horizontal="center"/>
    </xf>
    <xf numFmtId="178" fontId="8" fillId="0" borderId="0" xfId="0" applyNumberFormat="1" applyFont="1" applyBorder="1" applyAlignment="1">
      <alignment horizontal="right"/>
    </xf>
    <xf numFmtId="3" fontId="10" fillId="0" borderId="0" xfId="0" applyNumberFormat="1" applyFont="1" applyFill="1" applyBorder="1" applyAlignment="1">
      <alignment horizontal="center"/>
    </xf>
    <xf numFmtId="174" fontId="8" fillId="0" borderId="0" xfId="0" applyNumberFormat="1" applyFont="1" applyFill="1" applyBorder="1" applyAlignment="1">
      <alignment horizontal="right"/>
    </xf>
    <xf numFmtId="180" fontId="8" fillId="0" borderId="0" xfId="0" applyNumberFormat="1" applyFont="1" applyFill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178" fontId="8" fillId="0" borderId="0" xfId="0" applyNumberFormat="1" applyFont="1" applyFill="1" applyBorder="1" applyAlignment="1">
      <alignment horizontal="right"/>
    </xf>
    <xf numFmtId="180" fontId="9" fillId="0" borderId="0" xfId="0" applyNumberFormat="1" applyFont="1" applyFill="1" applyBorder="1" applyAlignment="1">
      <alignment horizontal="right"/>
    </xf>
    <xf numFmtId="174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3" fontId="8" fillId="0" borderId="3" xfId="0" applyNumberFormat="1" applyFont="1" applyFill="1" applyBorder="1" applyAlignment="1" applyProtection="1">
      <alignment horizontal="right"/>
      <protection locked="0"/>
    </xf>
    <xf numFmtId="2" fontId="8" fillId="0" borderId="0" xfId="0" applyNumberFormat="1" applyFont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181" fontId="8" fillId="0" borderId="0" xfId="0" applyNumberFormat="1" applyFont="1"/>
    <xf numFmtId="4" fontId="8" fillId="0" borderId="0" xfId="0" applyNumberFormat="1" applyFont="1"/>
    <xf numFmtId="3" fontId="8" fillId="0" borderId="6" xfId="0" applyNumberFormat="1" applyFont="1" applyFill="1" applyBorder="1" applyAlignment="1">
      <alignment horizontal="right"/>
    </xf>
    <xf numFmtId="3" fontId="33" fillId="0" borderId="3" xfId="0" applyNumberFormat="1" applyFont="1" applyFill="1" applyBorder="1" applyAlignment="1" applyProtection="1">
      <alignment horizontal="right"/>
      <protection locked="0"/>
    </xf>
    <xf numFmtId="3" fontId="33" fillId="0" borderId="0" xfId="0" applyNumberFormat="1" applyFont="1" applyBorder="1" applyAlignment="1">
      <alignment horizontal="right"/>
    </xf>
    <xf numFmtId="3" fontId="33" fillId="0" borderId="6" xfId="0" applyNumberFormat="1" applyFont="1" applyBorder="1" applyAlignment="1">
      <alignment horizontal="right"/>
    </xf>
    <xf numFmtId="3" fontId="33" fillId="0" borderId="0" xfId="0" applyNumberFormat="1" applyFont="1" applyFill="1" applyBorder="1" applyAlignment="1">
      <alignment horizontal="right"/>
    </xf>
    <xf numFmtId="3" fontId="8" fillId="0" borderId="0" xfId="0" applyNumberFormat="1" applyFont="1"/>
    <xf numFmtId="3" fontId="38" fillId="0" borderId="0" xfId="0" applyNumberFormat="1" applyFont="1" applyBorder="1" applyAlignment="1">
      <alignment vertical="center" wrapText="1"/>
    </xf>
    <xf numFmtId="3" fontId="37" fillId="0" borderId="0" xfId="0" applyNumberFormat="1" applyFont="1" applyAlignment="1">
      <alignment vertical="center" wrapText="1"/>
    </xf>
    <xf numFmtId="3" fontId="38" fillId="0" borderId="3" xfId="0" applyNumberFormat="1" applyFont="1" applyBorder="1" applyAlignment="1">
      <alignment vertical="center" wrapText="1"/>
    </xf>
    <xf numFmtId="178" fontId="38" fillId="0" borderId="0" xfId="0" applyNumberFormat="1" applyFont="1" applyBorder="1" applyAlignment="1">
      <alignment vertical="center" wrapText="1"/>
    </xf>
    <xf numFmtId="3" fontId="38" fillId="0" borderId="6" xfId="0" applyNumberFormat="1" applyFont="1" applyBorder="1" applyAlignment="1">
      <alignment vertical="center" wrapText="1"/>
    </xf>
    <xf numFmtId="0" fontId="36" fillId="0" borderId="0" xfId="0" applyFont="1" applyAlignment="1">
      <alignment vertical="center" wrapText="1"/>
    </xf>
    <xf numFmtId="3" fontId="36" fillId="0" borderId="0" xfId="0" applyNumberFormat="1" applyFont="1" applyAlignment="1">
      <alignment vertical="center" wrapText="1"/>
    </xf>
    <xf numFmtId="166" fontId="9" fillId="0" borderId="3" xfId="0" applyNumberFormat="1" applyFont="1" applyFill="1" applyBorder="1" applyAlignment="1">
      <alignment horizontal="right"/>
    </xf>
    <xf numFmtId="166" fontId="9" fillId="0" borderId="6" xfId="0" applyNumberFormat="1" applyFont="1" applyFill="1" applyBorder="1" applyAlignment="1">
      <alignment horizontal="right"/>
    </xf>
    <xf numFmtId="174" fontId="32" fillId="0" borderId="3" xfId="0" applyNumberFormat="1" applyFont="1" applyFill="1" applyBorder="1" applyAlignment="1">
      <alignment horizontal="right"/>
    </xf>
    <xf numFmtId="166" fontId="8" fillId="0" borderId="6" xfId="0" applyNumberFormat="1" applyFont="1" applyFill="1" applyBorder="1" applyAlignment="1">
      <alignment horizontal="right"/>
    </xf>
    <xf numFmtId="166" fontId="37" fillId="0" borderId="3" xfId="0" applyNumberFormat="1" applyFont="1" applyFill="1" applyBorder="1" applyAlignment="1">
      <alignment vertical="center" wrapText="1"/>
    </xf>
    <xf numFmtId="166" fontId="37" fillId="0" borderId="6" xfId="0" applyNumberFormat="1" applyFont="1" applyFill="1" applyBorder="1" applyAlignment="1">
      <alignment vertical="center" wrapText="1"/>
    </xf>
    <xf numFmtId="166" fontId="9" fillId="7" borderId="3" xfId="0" applyNumberFormat="1" applyFont="1" applyFill="1" applyBorder="1" applyAlignment="1">
      <alignment horizontal="right"/>
    </xf>
    <xf numFmtId="166" fontId="9" fillId="7" borderId="6" xfId="0" applyNumberFormat="1" applyFont="1" applyFill="1" applyBorder="1" applyAlignment="1">
      <alignment horizontal="right"/>
    </xf>
    <xf numFmtId="166" fontId="9" fillId="7" borderId="3" xfId="0" applyNumberFormat="1" applyFont="1" applyFill="1" applyBorder="1"/>
    <xf numFmtId="3" fontId="38" fillId="3" borderId="3" xfId="0" applyNumberFormat="1" applyFont="1" applyFill="1" applyBorder="1" applyAlignment="1">
      <alignment vertical="center" wrapText="1"/>
    </xf>
    <xf numFmtId="3" fontId="38" fillId="3" borderId="0" xfId="0" applyNumberFormat="1" applyFont="1" applyFill="1" applyBorder="1" applyAlignment="1">
      <alignment vertical="center" wrapText="1"/>
    </xf>
    <xf numFmtId="0" fontId="36" fillId="3" borderId="0" xfId="0" applyFont="1" applyFill="1" applyAlignment="1">
      <alignment vertical="center" wrapText="1"/>
    </xf>
    <xf numFmtId="174" fontId="38" fillId="3" borderId="0" xfId="0" applyNumberFormat="1" applyFont="1" applyFill="1" applyBorder="1" applyAlignment="1">
      <alignment vertical="center" wrapText="1"/>
    </xf>
    <xf numFmtId="166" fontId="9" fillId="7" borderId="0" xfId="0" applyNumberFormat="1" applyFont="1" applyFill="1" applyBorder="1" applyAlignment="1">
      <alignment horizontal="right"/>
    </xf>
    <xf numFmtId="174" fontId="9" fillId="7" borderId="4" xfId="0" applyNumberFormat="1" applyFont="1" applyFill="1" applyBorder="1" applyAlignment="1">
      <alignment horizontal="right"/>
    </xf>
    <xf numFmtId="166" fontId="9" fillId="7" borderId="9" xfId="0" applyNumberFormat="1" applyFont="1" applyFill="1" applyBorder="1" applyAlignment="1">
      <alignment horizontal="right"/>
    </xf>
    <xf numFmtId="3" fontId="8" fillId="7" borderId="5" xfId="0" applyNumberFormat="1" applyFont="1" applyFill="1" applyBorder="1" applyAlignment="1">
      <alignment horizontal="left"/>
    </xf>
    <xf numFmtId="3" fontId="9" fillId="7" borderId="4" xfId="0" applyNumberFormat="1" applyFont="1" applyFill="1" applyBorder="1"/>
    <xf numFmtId="3" fontId="8" fillId="7" borderId="5" xfId="0" applyNumberFormat="1" applyFont="1" applyFill="1" applyBorder="1" applyAlignment="1">
      <alignment horizontal="right"/>
    </xf>
    <xf numFmtId="3" fontId="8" fillId="7" borderId="9" xfId="0" applyNumberFormat="1" applyFont="1" applyFill="1" applyBorder="1" applyAlignment="1">
      <alignment horizontal="right"/>
    </xf>
    <xf numFmtId="3" fontId="9" fillId="8" borderId="4" xfId="0" applyNumberFormat="1" applyFont="1" applyFill="1" applyBorder="1" applyAlignment="1">
      <alignment horizontal="left"/>
    </xf>
    <xf numFmtId="3" fontId="8" fillId="8" borderId="5" xfId="0" applyNumberFormat="1" applyFont="1" applyFill="1" applyBorder="1" applyAlignment="1">
      <alignment horizontal="right"/>
    </xf>
    <xf numFmtId="4" fontId="8" fillId="8" borderId="5" xfId="0" applyNumberFormat="1" applyFont="1" applyFill="1" applyBorder="1" applyAlignment="1">
      <alignment horizontal="right" wrapText="1"/>
    </xf>
    <xf numFmtId="166" fontId="9" fillId="8" borderId="5" xfId="0" applyNumberFormat="1" applyFont="1" applyFill="1" applyBorder="1" applyAlignment="1">
      <alignment horizontal="right"/>
    </xf>
    <xf numFmtId="174" fontId="8" fillId="8" borderId="5" xfId="0" applyNumberFormat="1" applyFont="1" applyFill="1" applyBorder="1" applyAlignment="1">
      <alignment horizontal="right" wrapText="1"/>
    </xf>
    <xf numFmtId="3" fontId="9" fillId="7" borderId="5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1" fontId="9" fillId="0" borderId="0" xfId="0" applyNumberFormat="1" applyFont="1" applyFill="1" applyBorder="1" applyAlignment="1"/>
    <xf numFmtId="0" fontId="39" fillId="0" borderId="0" xfId="0" applyFont="1" applyFill="1" applyAlignment="1">
      <alignment horizontal="left" vertical="center"/>
    </xf>
    <xf numFmtId="3" fontId="39" fillId="0" borderId="0" xfId="0" applyNumberFormat="1" applyFont="1" applyFill="1" applyAlignment="1">
      <alignment horizontal="left" vertical="center"/>
    </xf>
    <xf numFmtId="3" fontId="39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166" fontId="8" fillId="7" borderId="0" xfId="0" applyNumberFormat="1" applyFont="1" applyFill="1" applyBorder="1" applyAlignment="1">
      <alignment horizontal="right"/>
    </xf>
    <xf numFmtId="0" fontId="9" fillId="0" borderId="0" xfId="0" applyFont="1"/>
    <xf numFmtId="0" fontId="8" fillId="0" borderId="0" xfId="0" applyFont="1"/>
    <xf numFmtId="3" fontId="12" fillId="0" borderId="1" xfId="0" applyNumberFormat="1" applyFont="1" applyFill="1" applyBorder="1" applyAlignment="1">
      <alignment horizontal="right"/>
    </xf>
    <xf numFmtId="14" fontId="9" fillId="0" borderId="0" xfId="0" applyNumberFormat="1" applyFont="1" applyAlignment="1">
      <alignment horizontal="left"/>
    </xf>
    <xf numFmtId="1" fontId="37" fillId="0" borderId="0" xfId="0" applyNumberFormat="1" applyFont="1" applyAlignment="1">
      <alignment horizontal="left" vertical="center" wrapText="1"/>
    </xf>
    <xf numFmtId="3" fontId="38" fillId="0" borderId="0" xfId="0" applyNumberFormat="1" applyFont="1" applyAlignment="1">
      <alignment horizontal="left" vertical="center" wrapText="1"/>
    </xf>
    <xf numFmtId="3" fontId="12" fillId="0" borderId="0" xfId="0" applyNumberFormat="1" applyFont="1"/>
    <xf numFmtId="3" fontId="12" fillId="7" borderId="3" xfId="0" applyNumberFormat="1" applyFont="1" applyFill="1" applyBorder="1" applyAlignment="1">
      <alignment horizontal="right"/>
    </xf>
    <xf numFmtId="3" fontId="41" fillId="0" borderId="0" xfId="0" applyNumberFormat="1" applyFont="1" applyFill="1" applyBorder="1" applyAlignment="1"/>
    <xf numFmtId="182" fontId="8" fillId="0" borderId="0" xfId="0" applyNumberFormat="1" applyFont="1" applyBorder="1" applyAlignment="1">
      <alignment horizontal="center"/>
    </xf>
    <xf numFmtId="2" fontId="8" fillId="0" borderId="0" xfId="0" applyNumberFormat="1" applyFont="1" applyAlignment="1"/>
    <xf numFmtId="3" fontId="12" fillId="0" borderId="0" xfId="0" applyNumberFormat="1" applyFont="1" applyFill="1" applyAlignment="1">
      <alignment horizontal="right"/>
    </xf>
    <xf numFmtId="166" fontId="9" fillId="7" borderId="1" xfId="0" applyNumberFormat="1" applyFont="1" applyFill="1" applyBorder="1"/>
    <xf numFmtId="166" fontId="9" fillId="7" borderId="0" xfId="0" applyNumberFormat="1" applyFont="1" applyFill="1" applyBorder="1"/>
    <xf numFmtId="166" fontId="8" fillId="7" borderId="1" xfId="0" applyNumberFormat="1" applyFont="1" applyFill="1" applyBorder="1" applyAlignment="1">
      <alignment horizontal="right"/>
    </xf>
    <xf numFmtId="4" fontId="38" fillId="0" borderId="0" xfId="0" applyNumberFormat="1" applyFont="1" applyFill="1" applyBorder="1" applyAlignment="1">
      <alignment horizontal="left" vertical="center" wrapText="1"/>
    </xf>
    <xf numFmtId="3" fontId="37" fillId="0" borderId="1" xfId="0" applyNumberFormat="1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9" fillId="0" borderId="0" xfId="0" applyFont="1" applyFill="1" applyAlignment="1">
      <alignment horizontal="left" vertical="center" wrapText="1"/>
    </xf>
    <xf numFmtId="0" fontId="36" fillId="0" borderId="0" xfId="0" applyFont="1" applyFill="1" applyAlignment="1">
      <alignment horizontal="left" vertical="center" wrapText="1"/>
    </xf>
    <xf numFmtId="10" fontId="37" fillId="5" borderId="2" xfId="0" applyNumberFormat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/>
    </xf>
    <xf numFmtId="0" fontId="34" fillId="0" borderId="0" xfId="0" applyFont="1" applyFill="1" applyBorder="1" applyAlignment="1">
      <alignment horizontal="right"/>
    </xf>
    <xf numFmtId="10" fontId="12" fillId="0" borderId="0" xfId="0" applyNumberFormat="1" applyFont="1" applyBorder="1" applyAlignment="1">
      <alignment horizontal="right"/>
    </xf>
    <xf numFmtId="3" fontId="12" fillId="4" borderId="1" xfId="0" applyNumberFormat="1" applyFont="1" applyFill="1" applyBorder="1"/>
    <xf numFmtId="166" fontId="8" fillId="0" borderId="0" xfId="0" applyNumberFormat="1" applyFont="1"/>
    <xf numFmtId="166" fontId="9" fillId="0" borderId="0" xfId="0" applyNumberFormat="1" applyFont="1"/>
    <xf numFmtId="166" fontId="9" fillId="0" borderId="0" xfId="0" applyNumberFormat="1" applyFont="1" applyBorder="1"/>
    <xf numFmtId="166" fontId="12" fillId="0" borderId="1" xfId="0" applyNumberFormat="1" applyFont="1" applyFill="1" applyBorder="1" applyAlignment="1">
      <alignment horizontal="right"/>
    </xf>
    <xf numFmtId="3" fontId="12" fillId="11" borderId="0" xfId="0" applyNumberFormat="1" applyFont="1" applyFill="1"/>
    <xf numFmtId="166" fontId="9" fillId="0" borderId="1" xfId="0" applyNumberFormat="1" applyFont="1" applyFill="1" applyBorder="1" applyAlignment="1">
      <alignment horizontal="right"/>
    </xf>
    <xf numFmtId="0" fontId="9" fillId="0" borderId="2" xfId="0" applyFont="1" applyBorder="1"/>
    <xf numFmtId="172" fontId="43" fillId="8" borderId="3" xfId="0" applyNumberFormat="1" applyFont="1" applyFill="1" applyBorder="1" applyAlignment="1">
      <alignment horizontal="left"/>
    </xf>
    <xf numFmtId="172" fontId="43" fillId="8" borderId="0" xfId="0" applyNumberFormat="1" applyFont="1" applyFill="1" applyBorder="1" applyAlignment="1">
      <alignment horizontal="right"/>
    </xf>
    <xf numFmtId="3" fontId="9" fillId="8" borderId="3" xfId="0" applyNumberFormat="1" applyFont="1" applyFill="1" applyBorder="1" applyAlignment="1" applyProtection="1">
      <alignment horizontal="right"/>
    </xf>
    <xf numFmtId="0" fontId="9" fillId="8" borderId="3" xfId="0" applyFont="1" applyFill="1" applyBorder="1"/>
    <xf numFmtId="3" fontId="10" fillId="8" borderId="0" xfId="0" applyNumberFormat="1" applyFont="1" applyFill="1" applyBorder="1" applyAlignment="1">
      <alignment horizontal="right"/>
    </xf>
    <xf numFmtId="2" fontId="3" fillId="8" borderId="0" xfId="0" applyNumberFormat="1" applyFont="1" applyFill="1" applyBorder="1"/>
    <xf numFmtId="2" fontId="3" fillId="8" borderId="6" xfId="0" applyNumberFormat="1" applyFont="1" applyFill="1" applyBorder="1"/>
    <xf numFmtId="0" fontId="12" fillId="0" borderId="0" xfId="0" applyFont="1" applyFill="1" applyAlignment="1">
      <alignment horizontal="right"/>
    </xf>
    <xf numFmtId="0" fontId="12" fillId="0" borderId="0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horizontal="left"/>
    </xf>
    <xf numFmtId="0" fontId="44" fillId="0" borderId="0" xfId="2" applyBorder="1"/>
    <xf numFmtId="0" fontId="44" fillId="0" borderId="0" xfId="2" applyFill="1"/>
    <xf numFmtId="0" fontId="44" fillId="0" borderId="0" xfId="2" applyFill="1" applyBorder="1"/>
    <xf numFmtId="0" fontId="44" fillId="0" borderId="0" xfId="2"/>
    <xf numFmtId="3" fontId="44" fillId="0" borderId="0" xfId="2" applyNumberFormat="1" applyBorder="1" applyAlignment="1">
      <alignment horizontal="left"/>
    </xf>
    <xf numFmtId="0" fontId="44" fillId="0" borderId="0" xfId="2" applyFill="1" applyBorder="1" applyAlignment="1">
      <alignment horizontal="left"/>
    </xf>
    <xf numFmtId="0" fontId="32" fillId="0" borderId="0" xfId="0" applyFont="1" applyBorder="1"/>
    <xf numFmtId="174" fontId="8" fillId="0" borderId="0" xfId="0" applyNumberFormat="1" applyFont="1" applyBorder="1"/>
    <xf numFmtId="172" fontId="12" fillId="0" borderId="3" xfId="0" applyNumberFormat="1" applyFont="1" applyFill="1" applyBorder="1" applyAlignment="1">
      <alignment horizontal="right"/>
    </xf>
    <xf numFmtId="172" fontId="12" fillId="0" borderId="0" xfId="0" applyNumberFormat="1" applyFont="1" applyFill="1" applyBorder="1" applyAlignment="1">
      <alignment horizontal="right"/>
    </xf>
    <xf numFmtId="3" fontId="9" fillId="7" borderId="0" xfId="0" applyNumberFormat="1" applyFont="1" applyFill="1" applyBorder="1" applyAlignment="1">
      <alignment horizontal="center"/>
    </xf>
    <xf numFmtId="0" fontId="8" fillId="7" borderId="0" xfId="0" applyFont="1" applyFill="1" applyBorder="1"/>
    <xf numFmtId="166" fontId="0" fillId="0" borderId="0" xfId="0" applyNumberFormat="1" applyFont="1"/>
    <xf numFmtId="3" fontId="32" fillId="7" borderId="0" xfId="0" applyNumberFormat="1" applyFont="1" applyFill="1" applyBorder="1" applyAlignment="1">
      <alignment horizontal="center"/>
    </xf>
    <xf numFmtId="3" fontId="32" fillId="0" borderId="1" xfId="0" applyNumberFormat="1" applyFont="1" applyFill="1" applyBorder="1" applyAlignment="1">
      <alignment horizontal="right"/>
    </xf>
    <xf numFmtId="0" fontId="32" fillId="0" borderId="0" xfId="0" applyFont="1" applyFill="1" applyBorder="1"/>
    <xf numFmtId="3" fontId="9" fillId="7" borderId="0" xfId="0" applyNumberFormat="1" applyFont="1" applyFill="1" applyBorder="1" applyAlignment="1">
      <alignment horizontal="right"/>
    </xf>
    <xf numFmtId="166" fontId="9" fillId="0" borderId="6" xfId="0" applyNumberFormat="1" applyFont="1" applyFill="1" applyBorder="1"/>
    <xf numFmtId="9" fontId="3" fillId="0" borderId="0" xfId="0" applyNumberFormat="1" applyFont="1" applyBorder="1" applyAlignment="1">
      <alignment horizontal="right"/>
    </xf>
    <xf numFmtId="2" fontId="3" fillId="0" borderId="6" xfId="0" applyNumberFormat="1" applyFont="1" applyBorder="1" applyAlignment="1">
      <alignment horizontal="right"/>
    </xf>
    <xf numFmtId="9" fontId="3" fillId="0" borderId="0" xfId="0" applyNumberFormat="1" applyFont="1" applyFill="1" applyBorder="1" applyAlignment="1">
      <alignment horizontal="right"/>
    </xf>
    <xf numFmtId="2" fontId="3" fillId="0" borderId="6" xfId="0" applyNumberFormat="1" applyFont="1" applyFill="1" applyBorder="1" applyAlignment="1">
      <alignment horizontal="right"/>
    </xf>
    <xf numFmtId="2" fontId="12" fillId="0" borderId="6" xfId="0" applyNumberFormat="1" applyFont="1" applyBorder="1" applyAlignment="1">
      <alignment horizontal="right"/>
    </xf>
    <xf numFmtId="9" fontId="8" fillId="0" borderId="0" xfId="0" applyNumberFormat="1" applyFont="1" applyFill="1" applyBorder="1" applyAlignment="1">
      <alignment horizontal="right"/>
    </xf>
    <xf numFmtId="2" fontId="12" fillId="0" borderId="0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 applyFill="1" applyBorder="1"/>
    <xf numFmtId="166" fontId="38" fillId="0" borderId="0" xfId="0" applyNumberFormat="1" applyFont="1" applyFill="1" applyBorder="1" applyAlignment="1">
      <alignment vertical="center" wrapText="1"/>
    </xf>
    <xf numFmtId="3" fontId="37" fillId="0" borderId="0" xfId="0" applyNumberFormat="1" applyFont="1" applyBorder="1" applyAlignment="1">
      <alignment vertical="center" wrapText="1"/>
    </xf>
    <xf numFmtId="1" fontId="14" fillId="0" borderId="0" xfId="0" applyNumberFormat="1" applyFont="1" applyFill="1" applyBorder="1" applyAlignment="1"/>
    <xf numFmtId="0" fontId="10" fillId="0" borderId="3" xfId="0" applyFont="1" applyFill="1" applyBorder="1"/>
    <xf numFmtId="2" fontId="10" fillId="0" borderId="0" xfId="0" applyNumberFormat="1" applyFont="1" applyFill="1" applyBorder="1"/>
    <xf numFmtId="178" fontId="3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center"/>
    </xf>
    <xf numFmtId="172" fontId="9" fillId="0" borderId="0" xfId="3" applyNumberFormat="1" applyFont="1" applyFill="1" applyBorder="1" applyAlignment="1">
      <alignment horizontal="right"/>
    </xf>
  </cellXfs>
  <cellStyles count="4">
    <cellStyle name="Erotin 2" xfId="1"/>
    <cellStyle name="Normaali" xfId="0" builtinId="0"/>
    <cellStyle name="Otsikko" xfId="2" builtinId="15"/>
    <cellStyle name="Pilkku" xfId="3" builtinId="3"/>
  </cellStyles>
  <dxfs count="199">
    <dxf>
      <font>
        <b/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81" formatCode="#,##0.0_ ;[Red]\-#,##0.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theme="0"/>
        <name val="Arial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6" tint="0.79998168889431442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.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8" formatCode="#,##0.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theme="0"/>
        <name val="Arial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.0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4" formatCode="0.0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6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7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.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Arial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solid">
          <fgColor indexed="64"/>
          <bgColor theme="8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color theme="0"/>
        <name val="Arial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Sammanfattning" displayName="Sammanfattning" ref="A6:S379" totalsRowShown="0" headerRowDxfId="198">
  <autoFilter ref="A6:S37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19">
    <tableColumn id="1" name="Kommunnummer" dataDxfId="197"/>
    <tableColumn id="2" name="Kommun" dataDxfId="196"/>
    <tableColumn id="3" name="Invånarantal 31.12.2020" dataDxfId="195"/>
    <tableColumn id="4" name="Åldersstruktur, kalkylerade kostnader" dataDxfId="194"/>
    <tableColumn id="5" name="Sjukfrekvens, kalkylerade kostnader" dataDxfId="193"/>
    <tableColumn id="6" name="Andra kalkylerade kostnader" dataDxfId="192"/>
    <tableColumn id="7" name="Kalkylerade kostander sammanlagt" dataDxfId="191"/>
    <tableColumn id="8" name="Självfinansieringsandel, €/inv" dataDxfId="190"/>
    <tableColumn id="9" name="Självfinansieringsandel, €" dataDxfId="189"/>
    <tableColumn id="10" name="Statsandel efter självfinansieringsandelen (mellansumma)" dataDxfId="188"/>
    <tableColumn id="11" name="Tilläggsdelar sammanlagt" dataDxfId="187"/>
    <tableColumn id="12" name="Minskiningar och höjningar av statsandelen, netto" dataDxfId="186"/>
    <tableColumn id="13" name="Statsandelar före skatteutjämning " dataDxfId="185"/>
    <tableColumn id="14" name="Utjämning av statsandelarna på basis av skatteinkomsterna" dataDxfId="184"/>
    <tableColumn id="15" name="Statsandel för kommunal basservice, sammanlagt " dataDxfId="183"/>
    <tableColumn id="20" name="Hemkommunsersättningar, netto" dataDxfId="182"/>
    <tableColumn id="16" name="Ersättning för förlorade skatteinkomster orsakade av förändringar i beskattningsgrunden " dataDxfId="181"/>
    <tableColumn id="17" name="Återkrav av fördröjda skatteintäkter 2022" dataDxfId="180"/>
    <tableColumn id="18" name="Utbetalning (statsandel + ersättning för förlorade skatteintäkter (inkl. Återkrav av fördr. skatteintäkter) + hemkommunsersättning)" dataDxfId="179">
      <calculatedColumnFormula>O7+Q7+P7</calculatedColumnFormula>
    </tableColumn>
  </tableColumns>
  <tableStyleInfo name="TableStyleLight13" showFirstColumn="0" showLastColumn="0" showRowStripes="1" showColumnStripes="0"/>
</table>
</file>

<file path=xl/tables/table10.xml><?xml version="1.0" encoding="utf-8"?>
<table xmlns="http://schemas.openxmlformats.org/spreadsheetml/2006/main" id="12" name="Utjämning" displayName="Utjämning" ref="A10:Q304" totalsRowShown="0" headerRowDxfId="48" tableBorderDxfId="47">
  <autoFilter ref="A10:Q30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name="Kommun-nummer" dataDxfId="46"/>
    <tableColumn id="2" name="Kommun" dataDxfId="45"/>
    <tableColumn id="3" name="Invånarantal årsskifte 2019/2020" dataDxfId="44"/>
    <tableColumn id="4" name="Inkomstskattesats år 2020" dataDxfId="43"/>
    <tableColumn id="5" name="Kommunalskatt (debiterad), €" dataDxfId="42"/>
    <tableColumn id="6" name="Beskattningsbar inkomst (kommunalskatt), €" dataDxfId="41"/>
    <tableColumn id="7" name="Fastighetsskattebas; kärnkraftverk (kalkylerad), €" dataDxfId="40"/>
    <tableColumn id="8" name="Kalkylerad kommunalskatt, €" dataDxfId="39"/>
    <tableColumn id="9" name="Samfundsskatt, €" dataDxfId="38"/>
    <tableColumn id="10" name="Kalkylerad fastighetsskatt (kärnkraftv.), €" dataDxfId="37"/>
    <tableColumn id="11" name="Kalkylerad skatteinkomst sammanlagt, €" dataDxfId="36"/>
    <tableColumn id="12" name="Kalkylerad skatteinkomst sammanlagt, €/invånare (=utjämningsgräns)" dataDxfId="35"/>
    <tableColumn id="13" name="Differens = utjämningsgränsen - kalkylerad skatteinkomst, €/inv" dataDxfId="34"/>
    <tableColumn id="14" name="Naturliga logaritmen av den del som överskrider utjämningsgränsen" dataDxfId="33"/>
    <tableColumn id="15" name="Utjämningsminsknings-%, (30+nat.log)" dataDxfId="32"/>
    <tableColumn id="16" name="Utjämning,  €/invånare" dataDxfId="31"/>
    <tableColumn id="17" name="Utjämning, €" dataDxfId="30"/>
  </tableColumns>
  <tableStyleInfo name="TableStyleLight13" showFirstColumn="0" showLastColumn="0" showRowStripes="1" showColumnStripes="0"/>
</table>
</file>

<file path=xl/tables/table11.xml><?xml version="1.0" encoding="utf-8"?>
<table xmlns="http://schemas.openxmlformats.org/spreadsheetml/2006/main" id="13" name="Hemkommunsersättningar" displayName="Hemkommunsersättningar" ref="A4:F378" totalsRowShown="0" headerRowDxfId="29" dataDxfId="28">
  <autoFilter ref="A4:F37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Kommunnummer /beteckning" dataDxfId="27"/>
    <tableColumn id="2" name="Kommun /anordnare av undervisningen " dataDxfId="26"/>
    <tableColumn id="4" name="Hemkommunsersättningar, intäkter" dataDxfId="25"/>
    <tableColumn id="5" name="Moms" dataDxfId="24"/>
    <tableColumn id="6" name="Hemkommunsersättningar, utgifter" dataDxfId="23"/>
    <tableColumn id="7" name="Hemkommunsersättningar, netto" dataDxfId="22">
      <calculatedColumnFormula>C5+D5-E5</calculatedColumnFormula>
    </tableColumn>
  </tableColumns>
  <tableStyleInfo name="TableStyleLight13" showFirstColumn="0" showLastColumn="0" showRowStripes="1" showColumnStripes="0"/>
</table>
</file>

<file path=xl/tables/table12.xml><?xml version="1.0" encoding="utf-8"?>
<table xmlns="http://schemas.openxmlformats.org/spreadsheetml/2006/main" id="15" name="Skattekompensation" displayName="Skattekompensation" ref="A4:S298" totalsRowShown="0" headerRowDxfId="21" dataDxfId="20" tableBorderDxfId="19">
  <autoFilter ref="A4:S29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19">
    <tableColumn id="1" name="Kommun-nummer" dataDxfId="18"/>
    <tableColumn id="2" name="Kommun" dataDxfId="17"/>
    <tableColumn id="3" name="Ersättning för förlorade skatteintkomster 2010" dataDxfId="16"/>
    <tableColumn id="4" name="Ersättning för förlorade skatteintkomster 2011" dataDxfId="15"/>
    <tableColumn id="5" name="Ersättning för förlorade skatteintkomster 2012" dataDxfId="14"/>
    <tableColumn id="6" name="Ersättning för förlorade skatteintkomster 2013" dataDxfId="13"/>
    <tableColumn id="7" name="Ersättning för förlorade skatteintkomster 2014" dataDxfId="12"/>
    <tableColumn id="8" name="Ersättning för förlorade skatteintkomster 2015" dataDxfId="11"/>
    <tableColumn id="9" name="Ersättning för förlorade skatteintkomster 2016" dataDxfId="10"/>
    <tableColumn id="10" name="Ersättning för förlorade skatteintkomster 2017" dataDxfId="9"/>
    <tableColumn id="11" name="Ersättning för förlorade skatteintkomster 2018" dataDxfId="8"/>
    <tableColumn id="12" name="Ersättning för förlorade skatteintkomster 2019" dataDxfId="7"/>
    <tableColumn id="13" name="Ersättning för förlorade skatteintkomster 2020" dataDxfId="6"/>
    <tableColumn id="14" name="Ersättning för förlorade skatteintkomster 2021" dataDxfId="5"/>
    <tableColumn id="18" name="Ersättning för förlorade skatteintkomster 2022" dataDxfId="4"/>
    <tableColumn id="20" name="Ersättning  för förlorade skatteinkomster 2010-2021 sammanlagt, €" dataDxfId="3">
      <calculatedColumnFormula>SUM(Skattekompensation[[#This Row],[Ersättning för förlorade skatteintkomster 2010]:[Ersättning för förlorade skatteintkomster 2021]])</calculatedColumnFormula>
    </tableColumn>
    <tableColumn id="21" name="Ersättning  för förlorade skatteinkomster 2010-2022 sammanlagt, €" dataDxfId="2"/>
    <tableColumn id="22" name="Återkrav av fördröjda skatteintäkter år 2022" dataDxfId="1"/>
    <tableColumn id="15" name="Skattekompensationer (inkl. Återkrav av fördröjda skatteint.) år 2022" dataDxfId="0">
      <calculatedColumnFormula>Skattekompensation[[#This Row],[Ersättning  för förlorade skatteinkomster 2010-2022 sammanlagt, €]]+Skattekompensation[[#This Row],[Återkrav av fördröjda skatteintäkter år 2022]]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2" name="Åldersstruktur" displayName="Åldersstruktur" ref="A5:V299" totalsRowShown="0" headerRowDxfId="178" dataDxfId="177">
  <autoFilter ref="A5:V29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Kommun-nummer" dataDxfId="176"/>
    <tableColumn id="2" name="Kommun" dataDxfId="175"/>
    <tableColumn id="3" name="0–5-åringar" dataDxfId="174"/>
    <tableColumn id="4" name="6-åringar" dataDxfId="173"/>
    <tableColumn id="5" name="7–12-åringar" dataDxfId="172"/>
    <tableColumn id="6" name="13–15-åringar" dataDxfId="171"/>
    <tableColumn id="7" name="16–18-åringar" dataDxfId="170"/>
    <tableColumn id="8" name="19–64-åringar" dataDxfId="169"/>
    <tableColumn id="9" name="65–74-åringar" dataDxfId="168"/>
    <tableColumn id="10" name="75–84-åringar" dataDxfId="167"/>
    <tableColumn id="11" name="85 år fyllda" dataDxfId="166"/>
    <tableColumn id="12" name="Sammanlagt" dataDxfId="165"/>
    <tableColumn id="13" name="Ålder 0–5" dataDxfId="164"/>
    <tableColumn id="14" name="Ålder 6" dataDxfId="163"/>
    <tableColumn id="15" name="Ålder 7–12" dataDxfId="162"/>
    <tableColumn id="16" name="Ålder 13–15" dataDxfId="161"/>
    <tableColumn id="17" name="Ålder 16–18" dataDxfId="160"/>
    <tableColumn id="18" name="Ålder 19–64" dataDxfId="159"/>
    <tableColumn id="19" name="Ålder 65–74" dataDxfId="158"/>
    <tableColumn id="20" name="Ålder 75–84" dataDxfId="157"/>
    <tableColumn id="21" name="Ålder 85+" dataDxfId="156"/>
    <tableColumn id="22" name="Kalkylerade kostnader, ÅLDERSSTRUKTUR sammanlagt, €" dataDxfId="155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3" name="Ålderspriser" displayName="Ålderspriser" ref="M2:U4" totalsRowShown="0" headerRowDxfId="154" dataDxfId="153" tableBorderDxfId="152">
  <autoFilter ref="M2:U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Ålder 0–5" dataDxfId="151"/>
    <tableColumn id="2" name="Ålder 6" dataDxfId="150"/>
    <tableColumn id="3" name="Ålder 7–12" dataDxfId="149"/>
    <tableColumn id="4" name="Ålder 13–15" dataDxfId="148"/>
    <tableColumn id="5" name="Ålder 16–18" dataDxfId="147"/>
    <tableColumn id="6" name="Ålder 19–64" dataDxfId="146"/>
    <tableColumn id="7" name="Ålder 65–74" dataDxfId="145"/>
    <tableColumn id="8" name="Ålder 75–84" dataDxfId="144"/>
    <tableColumn id="9" name="Ålder 85+" dataDxfId="143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4" name="Andra" displayName="Andra" ref="A11:AG305" totalsRowShown="0" headerRowDxfId="142" dataDxfId="141" tableBorderDxfId="140">
  <autoFilter ref="A11:AG30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name="Kommunnummer" dataDxfId="139"/>
    <tableColumn id="2" name="Kommun" dataDxfId="138"/>
    <tableColumn id="3" name="Invånarantal 31.12.2020" dataDxfId="137">
      <calculatedColumnFormula>INDEX('Kalk. kostnader ÅLDERSSTRUKTUR'!L$7:L$299,MATCH('Kalk. kostnader ANDRA KRITERIER'!$A$13:$A$305,'Kalk. kostnader ÅLDERSSTRUKTUR'!$A$7:$A$299,0),1,1)</calculatedColumnFormula>
    </tableColumn>
    <tableColumn id="4" name="Sjukfrekvens (uppgifterna från 2020) " dataDxfId="136"/>
    <tableColumn id="5" name="Arbetslösa 2020" dataDxfId="135"/>
    <tableColumn id="6" name="Arbetskraft 2020" dataDxfId="134"/>
    <tableColumn id="7" name="Genomsnittlig arbetslöshetsgrad 2020, %" dataDxfId="133">
      <calculatedColumnFormula>E12/F12</calculatedColumnFormula>
    </tableColumn>
    <tableColumn id="8" name="Arbetslöshets-koefficient" dataDxfId="132">
      <calculatedColumnFormula>G12/$G$12</calculatedColumnFormula>
    </tableColumn>
    <tableColumn id="9" name="Språkstatus" dataDxfId="131"/>
    <tableColumn id="10" name="Antal svenskspråkiga 31.12.2020" dataDxfId="130"/>
    <tableColumn id="11" name="Antal personer med främmande modersmål 31.12.2020" dataDxfId="129"/>
    <tableColumn id="12" name="Andel med främmande modersmål 31.12.2020" dataDxfId="128">
      <calculatedColumnFormula>K12/C12</calculatedColumnFormula>
    </tableColumn>
    <tableColumn id="13" name="Främmandespråkskoefficienten" dataDxfId="127">
      <calculatedColumnFormula>L12-$L$10</calculatedColumnFormula>
    </tableColumn>
    <tableColumn id="14" name="Areal (land) km2, 31.12.2020" dataDxfId="126"/>
    <tableColumn id="15" name="Befolkningstäthet" dataDxfId="125">
      <calculatedColumnFormula>C12/N12</calculatedColumnFormula>
    </tableColumn>
    <tableColumn id="16" name="Befolkningstäthets-koefficienten (max koefficient x20)" dataDxfId="124">
      <calculatedColumnFormula>$O$12/O12</calculatedColumnFormula>
    </tableColumn>
    <tableColumn id="17" name="Skärgårds-status" dataDxfId="123"/>
    <tableColumn id="18" name="Skärgårdsbefolkning 31.12.2020" dataDxfId="122"/>
    <tableColumn id="19" name="Invånare i åldern 30-54 år, 31.12.2020" dataDxfId="121"/>
    <tableColumn id="20" name="Invånare 30 - 54 år utan examen, 31.12.2020" dataDxfId="120"/>
    <tableColumn id="21" name="Utbildningsbakgrund, andel utan examen" dataDxfId="119">
      <calculatedColumnFormula>T12/S12</calculatedColumnFormula>
    </tableColumn>
    <tableColumn id="22" name="Utbildnings-bakgrunds-koefficienten" dataDxfId="118">
      <calculatedColumnFormula>U12-$U$10</calculatedColumnFormula>
    </tableColumn>
    <tableColumn id="23" name="Sjukfrekvens" dataDxfId="117"/>
    <tableColumn id="24" name="Arbetslöshetsgrad" dataDxfId="116"/>
    <tableColumn id="25" name="Tvåspråkighet I" dataDxfId="115"/>
    <tableColumn id="26" name="Tvåspråkighet II" dataDxfId="114"/>
    <tableColumn id="27" name="Inslag av främmande språk" dataDxfId="113"/>
    <tableColumn id="28" name="Befolkningstäthet " dataDxfId="112"/>
    <tableColumn id="29" name="Skärgård" dataDxfId="111"/>
    <tableColumn id="30" name="Kommuner med skärgårdsdel" dataDxfId="110"/>
    <tableColumn id="31" name="Utbildningsbakgrund" dataDxfId="109"/>
    <tableColumn id="32" name="Andra kalk. kostnader utan sjukfrekvens" dataDxfId="108"/>
    <tableColumn id="33" name="Andra kalk. kostnader sammanlagt" dataDxfId="107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id="5" name="Förklaring" displayName="Förklaring" ref="A4:B8" totalsRowShown="0" headerRowDxfId="106">
  <autoFilter ref="A4:B8">
    <filterColumn colId="0" hiddenButton="1"/>
    <filterColumn colId="1" hiddenButton="1"/>
  </autoFilter>
  <tableColumns count="2">
    <tableColumn id="1" name="Språkstatus" dataDxfId="105"/>
    <tableColumn id="2" name="Skärgårdsstatus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id="6" name="Kriteriepriser" displayName="Kriteriepriser" ref="W5:AE6" totalsRowShown="0" headerRowDxfId="104" dataDxfId="103" tableBorderDxfId="102">
  <autoFilter ref="W5:AE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Sjukfrekvens" dataDxfId="101"/>
    <tableColumn id="2" name="Arbetslöshetsgrad" dataDxfId="100"/>
    <tableColumn id="3" name="Tvåspråkighet I" dataDxfId="99"/>
    <tableColumn id="4" name="Tvåspråkighet II" dataDxfId="98"/>
    <tableColumn id="5" name="Inslag av främmande språk" dataDxfId="97"/>
    <tableColumn id="6" name="Befolkningstäthet " dataDxfId="96"/>
    <tableColumn id="7" name="Skärgård" dataDxfId="95"/>
    <tableColumn id="8" name="Kommuner med skärgårdsdel" dataDxfId="94"/>
    <tableColumn id="9" name="Utbildningsbakgrund" dataDxfId="93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id="7" name="Tilläggsdelar" displayName="Tilläggsdelar" ref="A6:O300" totalsRowShown="0" headerRowDxfId="92" tableBorderDxfId="91">
  <autoFilter ref="A6:O30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name="Kommun-nummer" dataDxfId="90"/>
    <tableColumn id="2" name="Kommun" dataDxfId="89"/>
    <tableColumn id="3" name="Invånarantal 31.12.2020" dataDxfId="88"/>
    <tableColumn id="4" name="Fjärrortskoefficient 2022-2026" dataDxfId="87"/>
    <tableColumn id="5" name="Samernas hembygdsområde, 1 = ja 0 = nej" dataDxfId="86"/>
    <tableColumn id="6" name="Samiskspråkiga invånare, 31.12.2020" dataDxfId="85"/>
    <tableColumn id="7" name="Samiskspråkigas andel, %" dataDxfId="84"/>
    <tableColumn id="8" name="Arbetsplatser 2019" dataDxfId="83"/>
    <tableColumn id="9" name="Arbetande 2019" dataDxfId="82"/>
    <tableColumn id="10" name="Arbetsplats-självförsörjning" dataDxfId="81"/>
    <tableColumn id="11" name="Arbetsplats-självförsörjnings-koefficient" dataDxfId="80"/>
    <tableColumn id="12" name="Fjärrort" dataDxfId="79"/>
    <tableColumn id="13" name="Samernas hembygdsområde" dataDxfId="78"/>
    <tableColumn id="14" name="Arbetsplatssjälvförsörjning" dataDxfId="77"/>
    <tableColumn id="15" name="Sammanlagt" dataDxfId="76"/>
  </tableColumns>
  <tableStyleInfo name="TableStyleLight13" showFirstColumn="0" showLastColumn="0" showRowStripes="1" showColumnStripes="0"/>
</table>
</file>

<file path=xl/tables/table8.xml><?xml version="1.0" encoding="utf-8"?>
<table xmlns="http://schemas.openxmlformats.org/spreadsheetml/2006/main" id="8" name="Tilläggspriser" displayName="Tilläggspriser" ref="L2:N3" totalsRowShown="0" headerRowDxfId="75" dataDxfId="74" tableBorderDxfId="73">
  <autoFilter ref="L2:N3">
    <filterColumn colId="0" hiddenButton="1"/>
    <filterColumn colId="1" hiddenButton="1"/>
    <filterColumn colId="2" hiddenButton="1"/>
  </autoFilter>
  <tableColumns count="3">
    <tableColumn id="1" name="Fjärrort" dataDxfId="72"/>
    <tableColumn id="2" name="Samernas hembygdsområde" dataDxfId="71"/>
    <tableColumn id="3" name="Arbetsplatssjälvförsörjning" dataDxfId="70"/>
  </tableColumns>
  <tableStyleInfo name="TableStyleLight11" showFirstColumn="0" showLastColumn="0" showRowStripes="1" showColumnStripes="0"/>
</table>
</file>

<file path=xl/tables/table9.xml><?xml version="1.0" encoding="utf-8"?>
<table xmlns="http://schemas.openxmlformats.org/spreadsheetml/2006/main" id="9" name="MinskningarHöjningar" displayName="MinskningarHöjningar" ref="A4:T298" totalsRowShown="0" headerRowDxfId="69">
  <tableColumns count="20">
    <tableColumn id="1" name="Kommun-nummer" dataDxfId="68"/>
    <tableColumn id="2" name="Kommun" dataDxfId="67"/>
    <tableColumn id="21" name="Överföring till sammanslagnings-understöd enligt prövning (-1,82 €/inv)" dataDxfId="66"/>
    <tableColumn id="3" name="Överföring till incitamentsystem  för digitalisering i kommunerna (-1,82 €/inv)" dataDxfId="65"/>
    <tableColumn id="4" name="Minskning på basis av behovsprövad höjning av statsandel (-1,82 €/inv)" dataDxfId="64"/>
    <tableColumn id="5" name="Överföring till sammanslagningsunderstöd enligt prövning för kommuner med svår ekonomisk ställning (-1,82 €/inv)" dataDxfId="63"/>
    <tableColumn id="6" name="Finansiering av läkar- och sjukvårdshelikopter-verksamhet (-4,1 €/inv)" dataDxfId="62"/>
    <tableColumn id="7" name="Avdrag i samband med finansiering av skolor som inleder sin verksamhet (-0,02 €/inv)" dataDxfId="61"/>
    <tableColumn id="11" name="Neutralisering av förändringen i utjämningen på basis av skatteinkomst (-19,21 €/inv)" dataDxfId="60"/>
    <tableColumn id="12" name="Kommunernas andel av grundläggande utkomststödet" dataDxfId="59"/>
    <tableColumn id="13" name="Minskning av pensionsstödet (-1,27 €/inv)" dataDxfId="58"/>
    <tableColumn id="14" name="Minskningar sammanlagt" dataDxfId="57"/>
    <tableColumn id="15" name="Kompensation för arbetsmarknadsstöd (arbetsmarknadsstöd år 2006)" dataDxfId="56"/>
    <tableColumn id="16" name="Utjämning av systemförändringar 2010" dataDxfId="55"/>
    <tableColumn id="17" name="Tillägg för landskapsförbundens uppgifter (0,09 €/inv)" dataDxfId="54"/>
    <tableColumn id="18" name="Utjämning av statsandelar på basis av arbetsmarknadsstödsreformen (arbetsmakrnadsstöd år 2015)" dataDxfId="53"/>
    <tableColumn id="8" name="Ersättning för skyldigheten att delta i beredningen av sote-reformen (0,36 €/inv)" dataDxfId="52"/>
    <tableColumn id="9" name="Återföring av outnyttjade sammanslagningsunderstöd från 2021" dataDxfId="51"/>
    <tableColumn id="19" name="Höjningar sammanlagt" dataDxfId="50"/>
    <tableColumn id="20" name="Minskningar och höjningar sammanlagt, €" dataDxfId="49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VM2019">
      <a:dk1>
        <a:sysClr val="windowText" lastClr="000000"/>
      </a:dk1>
      <a:lt1>
        <a:sysClr val="window" lastClr="FFFFFF"/>
      </a:lt1>
      <a:dk2>
        <a:srgbClr val="365ABD"/>
      </a:dk2>
      <a:lt2>
        <a:srgbClr val="E7E6E6"/>
      </a:lt2>
      <a:accent1>
        <a:srgbClr val="365ABD"/>
      </a:accent1>
      <a:accent2>
        <a:srgbClr val="1B365D"/>
      </a:accent2>
      <a:accent3>
        <a:srgbClr val="A34E96"/>
      </a:accent3>
      <a:accent4>
        <a:srgbClr val="479A36"/>
      </a:accent4>
      <a:accent5>
        <a:srgbClr val="728CD1"/>
      </a:accent5>
      <a:accent6>
        <a:srgbClr val="6D6E71"/>
      </a:accent6>
      <a:hlink>
        <a:srgbClr val="0563C1"/>
      </a:hlink>
      <a:folHlink>
        <a:srgbClr val="954F72"/>
      </a:folHlink>
    </a:clrScheme>
    <a:fontScheme name="VM2019">
      <a:majorFont>
        <a:latin typeface="Arial Narrow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1"/>
  <sheetViews>
    <sheetView tabSelected="1" zoomScale="80" zoomScaleNormal="80" workbookViewId="0">
      <pane xSplit="2" ySplit="7" topLeftCell="C8" activePane="bottomRight" state="frozen"/>
      <selection pane="topRight" activeCell="C1" sqref="C1"/>
      <selection pane="bottomLeft" activeCell="A11" sqref="A11"/>
      <selection pane="bottomRight"/>
    </sheetView>
  </sheetViews>
  <sheetFormatPr defaultRowHeight="14" x14ac:dyDescent="0.3"/>
  <cols>
    <col min="1" max="1" width="19.33203125" style="62" customWidth="1"/>
    <col min="2" max="2" width="15.83203125" style="1" customWidth="1"/>
    <col min="3" max="6" width="15.83203125" style="2" customWidth="1"/>
    <col min="7" max="7" width="15.83203125" style="7" customWidth="1"/>
    <col min="8" max="8" width="16.33203125" style="54" customWidth="1"/>
    <col min="9" max="10" width="15.83203125" style="55" customWidth="1"/>
    <col min="11" max="12" width="15.83203125" style="7" customWidth="1"/>
    <col min="13" max="13" width="15.83203125" style="8" customWidth="1"/>
    <col min="14" max="14" width="15.83203125" style="7" customWidth="1"/>
    <col min="15" max="15" width="15.83203125" style="135" customWidth="1"/>
    <col min="16" max="16" width="15.83203125" style="136" customWidth="1"/>
    <col min="17" max="17" width="19.58203125" style="70" customWidth="1"/>
    <col min="18" max="18" width="15.83203125" style="70" customWidth="1"/>
    <col min="19" max="19" width="15.83203125" style="143" customWidth="1"/>
    <col min="20" max="20" width="11.08203125" style="10" customWidth="1"/>
    <col min="21" max="21" width="9.58203125" style="10" customWidth="1"/>
  </cols>
  <sheetData>
    <row r="1" spans="1:21" ht="22.5" x14ac:dyDescent="0.45">
      <c r="A1" s="435" t="s">
        <v>532</v>
      </c>
      <c r="E1" s="144"/>
      <c r="G1" s="3"/>
      <c r="H1" s="4"/>
      <c r="I1" s="5"/>
      <c r="J1" s="6"/>
      <c r="O1" s="70"/>
      <c r="P1" s="7"/>
      <c r="S1" s="74"/>
    </row>
    <row r="2" spans="1:21" x14ac:dyDescent="0.3">
      <c r="A2" s="155" t="s">
        <v>548</v>
      </c>
      <c r="B2" s="12"/>
      <c r="C2" s="13"/>
      <c r="D2" s="13"/>
      <c r="E2" s="13"/>
      <c r="F2" s="13"/>
      <c r="G2" s="14"/>
      <c r="H2" s="15"/>
      <c r="I2" s="16"/>
      <c r="J2" s="16"/>
      <c r="K2" s="14"/>
      <c r="L2" s="14"/>
      <c r="M2" s="17"/>
      <c r="N2" s="14"/>
      <c r="O2" s="138"/>
      <c r="P2" s="14"/>
      <c r="Q2" s="138"/>
      <c r="R2" s="138"/>
      <c r="S2" s="145"/>
      <c r="T2" s="9"/>
    </row>
    <row r="3" spans="1:21" x14ac:dyDescent="0.3">
      <c r="A3" s="11" t="s">
        <v>549</v>
      </c>
      <c r="B3" s="441"/>
      <c r="C3" s="13"/>
      <c r="D3" s="13"/>
      <c r="E3" s="18"/>
      <c r="F3" s="13"/>
      <c r="G3" s="13"/>
      <c r="H3" s="13"/>
      <c r="I3" s="13"/>
      <c r="J3" s="19"/>
      <c r="K3" s="20"/>
      <c r="L3" s="13"/>
      <c r="M3" s="13"/>
      <c r="N3" s="13"/>
      <c r="O3" s="44"/>
      <c r="P3" s="146"/>
      <c r="Q3" s="44"/>
      <c r="R3" s="44"/>
      <c r="S3" s="145"/>
      <c r="T3" s="9"/>
      <c r="U3" s="21"/>
    </row>
    <row r="4" spans="1:21" x14ac:dyDescent="0.3">
      <c r="A4" s="424" t="s">
        <v>283</v>
      </c>
      <c r="B4" s="413">
        <v>0.2359</v>
      </c>
      <c r="C4" s="13"/>
      <c r="E4" s="18"/>
      <c r="F4" s="13"/>
      <c r="G4" s="14"/>
      <c r="H4" s="13"/>
      <c r="I4" s="16"/>
      <c r="J4" s="16"/>
      <c r="K4" s="22"/>
      <c r="L4" s="14"/>
      <c r="M4" s="17"/>
      <c r="N4" s="23"/>
      <c r="O4" s="139"/>
      <c r="P4" s="14"/>
      <c r="Q4" s="139"/>
      <c r="R4" s="139"/>
      <c r="S4" s="35"/>
      <c r="T4" s="9"/>
    </row>
    <row r="5" spans="1:21" x14ac:dyDescent="0.3">
      <c r="A5" s="11" t="s">
        <v>284</v>
      </c>
      <c r="B5" s="414">
        <v>293</v>
      </c>
      <c r="C5" s="14"/>
      <c r="D5" s="26"/>
      <c r="E5" s="20"/>
      <c r="F5" s="13"/>
      <c r="G5" s="24"/>
      <c r="H5" s="15"/>
      <c r="I5" s="16"/>
      <c r="J5" s="25"/>
      <c r="K5" s="14"/>
      <c r="L5" s="441"/>
      <c r="M5" s="441"/>
      <c r="N5" s="441"/>
      <c r="O5" s="441"/>
      <c r="P5" s="441"/>
      <c r="Q5" s="441"/>
      <c r="R5" s="441"/>
      <c r="S5" s="441"/>
      <c r="T5" s="9"/>
    </row>
    <row r="6" spans="1:21" s="412" customFormat="1" ht="140" x14ac:dyDescent="0.3">
      <c r="A6" s="258" t="s">
        <v>285</v>
      </c>
      <c r="B6" s="257" t="s">
        <v>286</v>
      </c>
      <c r="C6" s="260" t="s">
        <v>485</v>
      </c>
      <c r="D6" s="267" t="s">
        <v>374</v>
      </c>
      <c r="E6" s="267" t="s">
        <v>375</v>
      </c>
      <c r="F6" s="260" t="s">
        <v>376</v>
      </c>
      <c r="G6" s="244" t="s">
        <v>377</v>
      </c>
      <c r="H6" s="408" t="s">
        <v>378</v>
      </c>
      <c r="I6" s="408" t="s">
        <v>379</v>
      </c>
      <c r="J6" s="408" t="s">
        <v>380</v>
      </c>
      <c r="K6" s="260" t="s">
        <v>381</v>
      </c>
      <c r="L6" s="260" t="s">
        <v>382</v>
      </c>
      <c r="M6" s="260" t="s">
        <v>383</v>
      </c>
      <c r="N6" s="260" t="s">
        <v>384</v>
      </c>
      <c r="O6" s="409" t="s">
        <v>385</v>
      </c>
      <c r="P6" s="410" t="s">
        <v>386</v>
      </c>
      <c r="Q6" s="462" t="s">
        <v>387</v>
      </c>
      <c r="R6" s="409" t="s">
        <v>515</v>
      </c>
      <c r="S6" s="410" t="s">
        <v>388</v>
      </c>
      <c r="T6" s="411"/>
      <c r="U6" s="411"/>
    </row>
    <row r="7" spans="1:21" s="32" customFormat="1" x14ac:dyDescent="0.3">
      <c r="A7" s="12"/>
      <c r="B7" s="12" t="s">
        <v>389</v>
      </c>
      <c r="C7" s="420">
        <f t="shared" ref="C7:L7" si="0">SUM(C8:C300)</f>
        <v>5503664</v>
      </c>
      <c r="D7" s="420">
        <f t="shared" si="0"/>
        <v>21527715355.790009</v>
      </c>
      <c r="E7" s="420">
        <f t="shared" si="0"/>
        <v>7317726691.0399971</v>
      </c>
      <c r="F7" s="420">
        <f t="shared" si="0"/>
        <v>2062307646.869688</v>
      </c>
      <c r="G7" s="420">
        <f t="shared" si="0"/>
        <v>30907749693.699684</v>
      </c>
      <c r="H7" s="442">
        <v>4291.07</v>
      </c>
      <c r="I7" s="420">
        <f t="shared" si="0"/>
        <v>23616607480.48</v>
      </c>
      <c r="J7" s="420">
        <f t="shared" si="0"/>
        <v>7291142213.2196875</v>
      </c>
      <c r="K7" s="420">
        <f t="shared" si="0"/>
        <v>366351236.39883363</v>
      </c>
      <c r="L7" s="420">
        <f t="shared" si="0"/>
        <v>-491305888.91763699</v>
      </c>
      <c r="M7" s="420">
        <f>SUM(M8:M300)</f>
        <v>7166187560.7008839</v>
      </c>
      <c r="N7" s="420">
        <f>SUM(N8:N300)</f>
        <v>789687442.38652444</v>
      </c>
      <c r="O7" s="420">
        <f t="shared" ref="O7:S7" si="1">SUM(O8:O379)</f>
        <v>7955875003.0874109</v>
      </c>
      <c r="P7" s="420">
        <f t="shared" si="1"/>
        <v>17668589.379971631</v>
      </c>
      <c r="Q7" s="420">
        <f t="shared" si="1"/>
        <v>2776499999.9999995</v>
      </c>
      <c r="R7" s="420">
        <f t="shared" si="1"/>
        <v>-27099999.996386912</v>
      </c>
      <c r="S7" s="423">
        <f t="shared" si="1"/>
        <v>10722943592.470984</v>
      </c>
      <c r="T7" s="31"/>
      <c r="U7" s="31"/>
    </row>
    <row r="8" spans="1:21" x14ac:dyDescent="0.3">
      <c r="A8" s="33">
        <v>5</v>
      </c>
      <c r="B8" s="32" t="s">
        <v>0</v>
      </c>
      <c r="C8" s="14">
        <v>9419</v>
      </c>
      <c r="D8" s="14">
        <v>42140772.019999996</v>
      </c>
      <c r="E8" s="14">
        <v>16944252.118281413</v>
      </c>
      <c r="F8" s="14">
        <v>2501560.2701060213</v>
      </c>
      <c r="G8" s="14">
        <f>Sammanfattning[[#This Row],[Åldersstruktur, kalkylerade kostnader]]+Sammanfattning[[#This Row],[Sjukfrekvens, kalkylerade kostnader]]+Sammanfattning[[#This Row],[Andra kalkylerade kostnader]]</f>
        <v>61586584.408387423</v>
      </c>
      <c r="H8" s="442">
        <v>4291.07</v>
      </c>
      <c r="I8" s="16">
        <v>40417588.329999998</v>
      </c>
      <c r="J8" s="16">
        <v>21168996.078387424</v>
      </c>
      <c r="K8" s="34">
        <v>389834.13376771519</v>
      </c>
      <c r="L8" s="35">
        <v>-555739.57716867316</v>
      </c>
      <c r="M8" s="13">
        <v>21003090.634986468</v>
      </c>
      <c r="N8" s="35">
        <v>10154598.437353287</v>
      </c>
      <c r="O8" s="405">
        <f>SUM(Sammanfattning[[#This Row],[Statsandelar före skatteutjämning ]:[Utjämning av statsandelarna på basis av skatteinkomsterna]])</f>
        <v>31157689.072339755</v>
      </c>
      <c r="P8" s="407">
        <v>2623852.1398</v>
      </c>
      <c r="Q8" s="406">
        <v>6576722.8656134466</v>
      </c>
      <c r="R8" s="406">
        <v>-33672.136647192267</v>
      </c>
      <c r="S8" s="141">
        <f>SUM(Sammanfattning[[#This Row],[Statsandel för kommunal basservice, sammanlagt ]:[Återkrav av fördröjda skatteintäkter 2022]])</f>
        <v>40324591.941106007</v>
      </c>
    </row>
    <row r="9" spans="1:21" x14ac:dyDescent="0.3">
      <c r="A9" s="33">
        <v>9</v>
      </c>
      <c r="B9" s="32" t="s">
        <v>1</v>
      </c>
      <c r="C9" s="14">
        <v>2517</v>
      </c>
      <c r="D9" s="14">
        <v>11578914.890000001</v>
      </c>
      <c r="E9" s="14">
        <v>5299243.1482262826</v>
      </c>
      <c r="F9" s="14">
        <v>519649.16282501444</v>
      </c>
      <c r="G9" s="14">
        <f>Sammanfattning[[#This Row],[Åldersstruktur, kalkylerade kostnader]]+Sammanfattning[[#This Row],[Sjukfrekvens, kalkylerade kostnader]]+Sammanfattning[[#This Row],[Andra kalkylerade kostnader]]</f>
        <v>17397807.201051299</v>
      </c>
      <c r="H9" s="442">
        <v>4291.07</v>
      </c>
      <c r="I9" s="16">
        <v>10800623.189999999</v>
      </c>
      <c r="J9" s="16">
        <v>6597184.0110512991</v>
      </c>
      <c r="K9" s="34">
        <v>56248.449407533531</v>
      </c>
      <c r="L9" s="35">
        <v>-110566.69617974907</v>
      </c>
      <c r="M9" s="13">
        <v>6542865.7642790833</v>
      </c>
      <c r="N9" s="35">
        <v>2892791.6359827667</v>
      </c>
      <c r="O9" s="405">
        <f>SUM(Sammanfattning[[#This Row],[Statsandelar före skatteutjämning ]:[Utjämning av statsandelarna på basis av skatteinkomsterna]])</f>
        <v>9435657.4002618492</v>
      </c>
      <c r="P9" s="407">
        <v>111857.82220000002</v>
      </c>
      <c r="Q9" s="406">
        <v>1751360.8607681198</v>
      </c>
      <c r="R9" s="406">
        <v>-9152.2084304680011</v>
      </c>
      <c r="S9" s="141">
        <f>SUM(Sammanfattning[[#This Row],[Statsandel för kommunal basservice, sammanlagt ]:[Återkrav av fördröjda skatteintäkter 2022]])</f>
        <v>11289723.874799503</v>
      </c>
    </row>
    <row r="10" spans="1:21" x14ac:dyDescent="0.3">
      <c r="A10" s="33">
        <v>10</v>
      </c>
      <c r="B10" s="32" t="s">
        <v>2</v>
      </c>
      <c r="C10" s="14">
        <v>11332</v>
      </c>
      <c r="D10" s="14">
        <v>50363747.289999992</v>
      </c>
      <c r="E10" s="14">
        <v>21743011.83913577</v>
      </c>
      <c r="F10" s="14">
        <v>2468300.2361486591</v>
      </c>
      <c r="G10" s="14">
        <f>Sammanfattning[[#This Row],[Åldersstruktur, kalkylerade kostnader]]+Sammanfattning[[#This Row],[Sjukfrekvens, kalkylerade kostnader]]+Sammanfattning[[#This Row],[Andra kalkylerade kostnader]]</f>
        <v>74575059.365284413</v>
      </c>
      <c r="H10" s="442">
        <v>4291.07</v>
      </c>
      <c r="I10" s="16">
        <v>48626405.239999995</v>
      </c>
      <c r="J10" s="16">
        <v>25948654.125284418</v>
      </c>
      <c r="K10" s="34">
        <v>464007.51338361367</v>
      </c>
      <c r="L10" s="35">
        <v>-930350.16881505947</v>
      </c>
      <c r="M10" s="13">
        <v>25482311.469852973</v>
      </c>
      <c r="N10" s="35">
        <v>12205934.163942546</v>
      </c>
      <c r="O10" s="405">
        <f>SUM(Sammanfattning[[#This Row],[Statsandelar före skatteutjämning ]:[Utjämning av statsandelarna på basis av skatteinkomsterna]])</f>
        <v>37688245.633795515</v>
      </c>
      <c r="P10" s="407">
        <v>-127537.29308000003</v>
      </c>
      <c r="Q10" s="406">
        <v>8040078.2659362117</v>
      </c>
      <c r="R10" s="406">
        <v>-40246.4100936451</v>
      </c>
      <c r="S10" s="141">
        <f>SUM(Sammanfattning[[#This Row],[Statsandel för kommunal basservice, sammanlagt ]:[Återkrav av fördröjda skatteintäkter 2022]])</f>
        <v>45560540.196558081</v>
      </c>
    </row>
    <row r="11" spans="1:21" x14ac:dyDescent="0.3">
      <c r="A11" s="33">
        <v>16</v>
      </c>
      <c r="B11" s="32" t="s">
        <v>3</v>
      </c>
      <c r="C11" s="14">
        <v>8059</v>
      </c>
      <c r="D11" s="14">
        <v>34006591.919999994</v>
      </c>
      <c r="E11" s="14">
        <v>13256964.92263636</v>
      </c>
      <c r="F11" s="14">
        <v>2124553.6427057218</v>
      </c>
      <c r="G11" s="14">
        <f>Sammanfattning[[#This Row],[Åldersstruktur, kalkylerade kostnader]]+Sammanfattning[[#This Row],[Sjukfrekvens, kalkylerade kostnader]]+Sammanfattning[[#This Row],[Andra kalkylerade kostnader]]</f>
        <v>49388110.485342078</v>
      </c>
      <c r="H11" s="442">
        <v>4291.07</v>
      </c>
      <c r="I11" s="16">
        <v>34581733.129999995</v>
      </c>
      <c r="J11" s="16">
        <v>14806377.355342083</v>
      </c>
      <c r="K11" s="34">
        <v>196966.31809683176</v>
      </c>
      <c r="L11" s="35">
        <v>-218986.5699821965</v>
      </c>
      <c r="M11" s="13">
        <v>14784357.103456717</v>
      </c>
      <c r="N11" s="35">
        <v>4141700.8018253017</v>
      </c>
      <c r="O11" s="405">
        <f>SUM(Sammanfattning[[#This Row],[Statsandelar före skatteutjämning ]:[Utjämning av statsandelarna på basis av skatteinkomsterna]])</f>
        <v>18926057.905282021</v>
      </c>
      <c r="P11" s="407">
        <v>940440.3551200002</v>
      </c>
      <c r="Q11" s="406">
        <v>4744363.5298567638</v>
      </c>
      <c r="R11" s="406">
        <v>-35442.15797542678</v>
      </c>
      <c r="S11" s="141">
        <f>SUM(Sammanfattning[[#This Row],[Statsandel för kommunal basservice, sammanlagt ]:[Återkrav av fördröjda skatteintäkter 2022]])</f>
        <v>24575419.632283356</v>
      </c>
    </row>
    <row r="12" spans="1:21" x14ac:dyDescent="0.3">
      <c r="A12" s="33">
        <v>18</v>
      </c>
      <c r="B12" s="32" t="s">
        <v>4</v>
      </c>
      <c r="C12" s="14">
        <v>4878</v>
      </c>
      <c r="D12" s="14">
        <v>19573828.799999997</v>
      </c>
      <c r="E12" s="14">
        <v>5066380.8833960537</v>
      </c>
      <c r="F12" s="14">
        <v>1044778.8855576105</v>
      </c>
      <c r="G12" s="14">
        <f>Sammanfattning[[#This Row],[Åldersstruktur, kalkylerade kostnader]]+Sammanfattning[[#This Row],[Sjukfrekvens, kalkylerade kostnader]]+Sammanfattning[[#This Row],[Andra kalkylerade kostnader]]</f>
        <v>25684988.568953659</v>
      </c>
      <c r="H12" s="442">
        <v>4291.07</v>
      </c>
      <c r="I12" s="16">
        <v>20931839.459999997</v>
      </c>
      <c r="J12" s="16">
        <v>4753149.1089536622</v>
      </c>
      <c r="K12" s="34">
        <v>74230.679171026582</v>
      </c>
      <c r="L12" s="35">
        <v>-186155.41762025558</v>
      </c>
      <c r="M12" s="13">
        <v>4641224.3705044333</v>
      </c>
      <c r="N12" s="35">
        <v>1494742.6245326537</v>
      </c>
      <c r="O12" s="405">
        <f>SUM(Sammanfattning[[#This Row],[Statsandelar före skatteutjämning ]:[Utjämning av statsandelarna på basis av skatteinkomsterna]])</f>
        <v>6135966.9950370872</v>
      </c>
      <c r="P12" s="407">
        <v>540792.70096000005</v>
      </c>
      <c r="Q12" s="406">
        <v>2779334.0948246871</v>
      </c>
      <c r="R12" s="406">
        <v>-23624.613202346052</v>
      </c>
      <c r="S12" s="141">
        <f>SUM(Sammanfattning[[#This Row],[Statsandel för kommunal basservice, sammanlagt ]:[Återkrav av fördröjda skatteintäkter 2022]])</f>
        <v>9432469.1776194274</v>
      </c>
    </row>
    <row r="13" spans="1:21" x14ac:dyDescent="0.3">
      <c r="A13" s="33">
        <v>19</v>
      </c>
      <c r="B13" s="32" t="s">
        <v>5</v>
      </c>
      <c r="C13" s="14">
        <v>3959</v>
      </c>
      <c r="D13" s="14">
        <v>16070455.42</v>
      </c>
      <c r="E13" s="14">
        <v>4566859.9086095886</v>
      </c>
      <c r="F13" s="14">
        <v>707756.49656721763</v>
      </c>
      <c r="G13" s="14">
        <f>Sammanfattning[[#This Row],[Åldersstruktur, kalkylerade kostnader]]+Sammanfattning[[#This Row],[Sjukfrekvens, kalkylerade kostnader]]+Sammanfattning[[#This Row],[Andra kalkylerade kostnader]]</f>
        <v>21345071.825176805</v>
      </c>
      <c r="H13" s="442">
        <v>4291.07</v>
      </c>
      <c r="I13" s="16">
        <v>16988346.129999999</v>
      </c>
      <c r="J13" s="16">
        <v>4356725.6951768063</v>
      </c>
      <c r="K13" s="34">
        <v>69577.62729641897</v>
      </c>
      <c r="L13" s="35">
        <v>-345558.53839148651</v>
      </c>
      <c r="M13" s="13">
        <v>4080744.7840817384</v>
      </c>
      <c r="N13" s="35">
        <v>1910270.1376301055</v>
      </c>
      <c r="O13" s="405">
        <f>SUM(Sammanfattning[[#This Row],[Statsandelar före skatteutjämning ]:[Utjämning av statsandelarna på basis av skatteinkomsterna]])</f>
        <v>5991014.9217118435</v>
      </c>
      <c r="P13" s="407">
        <v>-40689.121200000023</v>
      </c>
      <c r="Q13" s="406">
        <v>2246765.894040884</v>
      </c>
      <c r="R13" s="406">
        <v>-17424.497690650795</v>
      </c>
      <c r="S13" s="141">
        <f>SUM(Sammanfattning[[#This Row],[Statsandel för kommunal basservice, sammanlagt ]:[Återkrav av fördröjda skatteintäkter 2022]])</f>
        <v>8179667.1968620764</v>
      </c>
    </row>
    <row r="14" spans="1:21" x14ac:dyDescent="0.3">
      <c r="A14" s="33">
        <v>20</v>
      </c>
      <c r="B14" s="32" t="s">
        <v>6</v>
      </c>
      <c r="C14" s="14">
        <v>16391</v>
      </c>
      <c r="D14" s="14">
        <v>67541921.219999999</v>
      </c>
      <c r="E14" s="14">
        <v>20880411.436679251</v>
      </c>
      <c r="F14" s="14">
        <v>2950034.6884173863</v>
      </c>
      <c r="G14" s="14">
        <f>Sammanfattning[[#This Row],[Åldersstruktur, kalkylerade kostnader]]+Sammanfattning[[#This Row],[Sjukfrekvens, kalkylerade kostnader]]+Sammanfattning[[#This Row],[Andra kalkylerade kostnader]]</f>
        <v>91372367.345096633</v>
      </c>
      <c r="H14" s="442">
        <v>4291.07</v>
      </c>
      <c r="I14" s="16">
        <v>70334928.36999999</v>
      </c>
      <c r="J14" s="16">
        <v>21037438.975096643</v>
      </c>
      <c r="K14" s="34">
        <v>344299.02418635244</v>
      </c>
      <c r="L14" s="35">
        <v>-1315995.7108530556</v>
      </c>
      <c r="M14" s="13">
        <v>20065742.288429942</v>
      </c>
      <c r="N14" s="35">
        <v>9364451.8033768572</v>
      </c>
      <c r="O14" s="405">
        <f>SUM(Sammanfattning[[#This Row],[Statsandelar före skatteutjämning ]:[Utjämning av statsandelarna på basis av skatteinkomsterna]])</f>
        <v>29430194.091806799</v>
      </c>
      <c r="P14" s="407">
        <v>-718826.23676</v>
      </c>
      <c r="Q14" s="406">
        <v>9229309.6829814203</v>
      </c>
      <c r="R14" s="406">
        <v>-75065.44174165497</v>
      </c>
      <c r="S14" s="141">
        <f>SUM(Sammanfattning[[#This Row],[Statsandel för kommunal basservice, sammanlagt ]:[Återkrav av fördröjda skatteintäkter 2022]])</f>
        <v>37865612.096286565</v>
      </c>
    </row>
    <row r="15" spans="1:21" x14ac:dyDescent="0.3">
      <c r="A15" s="33">
        <v>46</v>
      </c>
      <c r="B15" s="32" t="s">
        <v>7</v>
      </c>
      <c r="C15" s="14">
        <v>1369</v>
      </c>
      <c r="D15" s="14">
        <v>6162592.79</v>
      </c>
      <c r="E15" s="14">
        <v>2628539.17777503</v>
      </c>
      <c r="F15" s="14">
        <v>1125335.6680871514</v>
      </c>
      <c r="G15" s="14">
        <f>Sammanfattning[[#This Row],[Åldersstruktur, kalkylerade kostnader]]+Sammanfattning[[#This Row],[Sjukfrekvens, kalkylerade kostnader]]+Sammanfattning[[#This Row],[Andra kalkylerade kostnader]]</f>
        <v>9916467.635862181</v>
      </c>
      <c r="H15" s="442">
        <v>4291.07</v>
      </c>
      <c r="I15" s="16">
        <v>5874474.8299999991</v>
      </c>
      <c r="J15" s="16">
        <v>4041992.8058621818</v>
      </c>
      <c r="K15" s="34">
        <v>111315.49443855713</v>
      </c>
      <c r="L15" s="35">
        <v>78755.196725795133</v>
      </c>
      <c r="M15" s="13">
        <v>4232063.4970265338</v>
      </c>
      <c r="N15" s="35">
        <v>1146884.0447686769</v>
      </c>
      <c r="O15" s="405">
        <f>SUM(Sammanfattning[[#This Row],[Statsandelar före skatteutjämning ]:[Utjämning av statsandelarna på basis av skatteinkomsterna]])</f>
        <v>5378947.5417952109</v>
      </c>
      <c r="P15" s="407">
        <v>220660.23420000001</v>
      </c>
      <c r="Q15" s="406">
        <v>1002361.9814681885</v>
      </c>
      <c r="R15" s="406">
        <v>-5389.768285199325</v>
      </c>
      <c r="S15" s="141">
        <f>SUM(Sammanfattning[[#This Row],[Statsandel för kommunal basservice, sammanlagt ]:[Återkrav av fördröjda skatteintäkter 2022]])</f>
        <v>6596579.9891782003</v>
      </c>
    </row>
    <row r="16" spans="1:21" x14ac:dyDescent="0.3">
      <c r="A16" s="33">
        <v>47</v>
      </c>
      <c r="B16" s="32" t="s">
        <v>287</v>
      </c>
      <c r="C16" s="14">
        <v>1808</v>
      </c>
      <c r="D16" s="14">
        <v>6443122.6600000011</v>
      </c>
      <c r="E16" s="14">
        <v>2993347.91758011</v>
      </c>
      <c r="F16" s="14">
        <v>2055198.060430957</v>
      </c>
      <c r="G16" s="14">
        <f>Sammanfattning[[#This Row],[Åldersstruktur, kalkylerade kostnader]]+Sammanfattning[[#This Row],[Sjukfrekvens, kalkylerade kostnader]]+Sammanfattning[[#This Row],[Andra kalkylerade kostnader]]</f>
        <v>11491668.638011068</v>
      </c>
      <c r="H16" s="442">
        <v>4291.07</v>
      </c>
      <c r="I16" s="16">
        <v>7758254.5599999996</v>
      </c>
      <c r="J16" s="16">
        <v>3733414.0780110685</v>
      </c>
      <c r="K16" s="34">
        <v>2929316.8413020452</v>
      </c>
      <c r="L16" s="35">
        <v>364999.18838726101</v>
      </c>
      <c r="M16" s="13">
        <v>7027730.1077003749</v>
      </c>
      <c r="N16" s="35">
        <v>1632795.4341419926</v>
      </c>
      <c r="O16" s="405">
        <f>SUM(Sammanfattning[[#This Row],[Statsandelar före skatteutjämning ]:[Utjämning av statsandelarna på basis av skatteinkomsterna]])</f>
        <v>8660525.5418423675</v>
      </c>
      <c r="P16" s="407">
        <v>-55220.950199999992</v>
      </c>
      <c r="Q16" s="406">
        <v>1289819.6336833797</v>
      </c>
      <c r="R16" s="406">
        <v>-7480.50595072744</v>
      </c>
      <c r="S16" s="141">
        <f>SUM(Sammanfattning[[#This Row],[Statsandel för kommunal basservice, sammanlagt ]:[Återkrav av fördröjda skatteintäkter 2022]])</f>
        <v>9887643.7193750199</v>
      </c>
    </row>
    <row r="17" spans="1:19" x14ac:dyDescent="0.3">
      <c r="A17" s="33">
        <v>49</v>
      </c>
      <c r="B17" s="32" t="s">
        <v>288</v>
      </c>
      <c r="C17" s="14">
        <v>292796</v>
      </c>
      <c r="D17" s="14">
        <v>1105629536.54</v>
      </c>
      <c r="E17" s="14">
        <v>245737807.61919799</v>
      </c>
      <c r="F17" s="14">
        <v>177663542.19221827</v>
      </c>
      <c r="G17" s="14">
        <f>Sammanfattning[[#This Row],[Åldersstruktur, kalkylerade kostnader]]+Sammanfattning[[#This Row],[Sjukfrekvens, kalkylerade kostnader]]+Sammanfattning[[#This Row],[Andra kalkylerade kostnader]]</f>
        <v>1529030886.3514163</v>
      </c>
      <c r="H17" s="442">
        <v>4291.07</v>
      </c>
      <c r="I17" s="16">
        <v>1256408131.72</v>
      </c>
      <c r="J17" s="16">
        <v>272622754.63141632</v>
      </c>
      <c r="K17" s="34">
        <v>10408206.06699322</v>
      </c>
      <c r="L17" s="35">
        <v>-38547022.538107328</v>
      </c>
      <c r="M17" s="13">
        <v>244483938.16030222</v>
      </c>
      <c r="N17" s="35">
        <v>-176241584.98857743</v>
      </c>
      <c r="O17" s="405">
        <f>SUM(Sammanfattning[[#This Row],[Statsandelar före skatteutjämning ]:[Utjämning av statsandelarna på basis av skatteinkomsterna]])</f>
        <v>68242353.171724796</v>
      </c>
      <c r="P17" s="407">
        <v>-15214161.71542</v>
      </c>
      <c r="Q17" s="406">
        <v>97811038.88787359</v>
      </c>
      <c r="R17" s="406">
        <v>-1829292.3131113523</v>
      </c>
      <c r="S17" s="141">
        <f>SUM(Sammanfattning[[#This Row],[Statsandel för kommunal basservice, sammanlagt ]:[Återkrav av fördröjda skatteintäkter 2022]])</f>
        <v>149009938.03106701</v>
      </c>
    </row>
    <row r="18" spans="1:19" x14ac:dyDescent="0.3">
      <c r="A18" s="33">
        <v>50</v>
      </c>
      <c r="B18" s="32" t="s">
        <v>8</v>
      </c>
      <c r="C18" s="14">
        <v>11483</v>
      </c>
      <c r="D18" s="14">
        <v>49087126.950000003</v>
      </c>
      <c r="E18" s="14">
        <v>15320475.010947376</v>
      </c>
      <c r="F18" s="14">
        <v>2661725.3716549091</v>
      </c>
      <c r="G18" s="14">
        <f>Sammanfattning[[#This Row],[Åldersstruktur, kalkylerade kostnader]]+Sammanfattning[[#This Row],[Sjukfrekvens, kalkylerade kostnader]]+Sammanfattning[[#This Row],[Andra kalkylerade kostnader]]</f>
        <v>67069327.332602292</v>
      </c>
      <c r="H18" s="442">
        <v>4291.07</v>
      </c>
      <c r="I18" s="16">
        <v>49274356.809999995</v>
      </c>
      <c r="J18" s="16">
        <v>17794970.522602297</v>
      </c>
      <c r="K18" s="34">
        <v>385135.18828988157</v>
      </c>
      <c r="L18" s="35">
        <v>-645951.50187788811</v>
      </c>
      <c r="M18" s="13">
        <v>17534154.209014289</v>
      </c>
      <c r="N18" s="35">
        <v>4477083.4061454516</v>
      </c>
      <c r="O18" s="405">
        <f>SUM(Sammanfattning[[#This Row],[Statsandelar före skatteutjämning ]:[Utjämning av statsandelarna på basis av skatteinkomsterna]])</f>
        <v>22011237.615159743</v>
      </c>
      <c r="P18" s="407">
        <v>100530.44779999999</v>
      </c>
      <c r="Q18" s="406">
        <v>6829019.20395514</v>
      </c>
      <c r="R18" s="406">
        <v>-53482.17404736553</v>
      </c>
      <c r="S18" s="141">
        <f>SUM(Sammanfattning[[#This Row],[Statsandel för kommunal basservice, sammanlagt ]:[Återkrav av fördröjda skatteintäkter 2022]])</f>
        <v>28887305.092867516</v>
      </c>
    </row>
    <row r="19" spans="1:19" x14ac:dyDescent="0.3">
      <c r="A19" s="33">
        <v>51</v>
      </c>
      <c r="B19" s="32" t="s">
        <v>289</v>
      </c>
      <c r="C19" s="14">
        <v>9452</v>
      </c>
      <c r="D19" s="14">
        <v>39006575.299999997</v>
      </c>
      <c r="E19" s="14">
        <v>10913081.742896352</v>
      </c>
      <c r="F19" s="14">
        <v>2139696.1812734287</v>
      </c>
      <c r="G19" s="14">
        <f>Sammanfattning[[#This Row],[Åldersstruktur, kalkylerade kostnader]]+Sammanfattning[[#This Row],[Sjukfrekvens, kalkylerade kostnader]]+Sammanfattning[[#This Row],[Andra kalkylerade kostnader]]</f>
        <v>52059353.224169776</v>
      </c>
      <c r="H19" s="442">
        <v>4291.07</v>
      </c>
      <c r="I19" s="16">
        <v>40559193.640000001</v>
      </c>
      <c r="J19" s="16">
        <v>11500159.584169775</v>
      </c>
      <c r="K19" s="34">
        <v>356942.07153668703</v>
      </c>
      <c r="L19" s="35">
        <v>85421.366406470072</v>
      </c>
      <c r="M19" s="13">
        <v>11942523.022112932</v>
      </c>
      <c r="N19" s="35">
        <v>-2610991.6150558032</v>
      </c>
      <c r="O19" s="405">
        <f>SUM(Sammanfattning[[#This Row],[Statsandelar före skatteutjämning ]:[Utjämning av statsandelarna på basis av skatteinkomsterna]])</f>
        <v>9331531.4070571288</v>
      </c>
      <c r="P19" s="407">
        <v>-204201.26110800001</v>
      </c>
      <c r="Q19" s="406">
        <v>5827275.55193373</v>
      </c>
      <c r="R19" s="406">
        <v>-60850.302704078298</v>
      </c>
      <c r="S19" s="141">
        <f>SUM(Sammanfattning[[#This Row],[Statsandel för kommunal basservice, sammanlagt ]:[Återkrav av fördröjda skatteintäkter 2022]])</f>
        <v>14893755.39517878</v>
      </c>
    </row>
    <row r="20" spans="1:19" x14ac:dyDescent="0.3">
      <c r="A20" s="33">
        <v>52</v>
      </c>
      <c r="B20" s="32" t="s">
        <v>9</v>
      </c>
      <c r="C20" s="14">
        <v>2408</v>
      </c>
      <c r="D20" s="14">
        <v>10647319</v>
      </c>
      <c r="E20" s="14">
        <v>4865244.1367111169</v>
      </c>
      <c r="F20" s="14">
        <v>680649.89292909205</v>
      </c>
      <c r="G20" s="14">
        <f>Sammanfattning[[#This Row],[Åldersstruktur, kalkylerade kostnader]]+Sammanfattning[[#This Row],[Sjukfrekvens, kalkylerade kostnader]]+Sammanfattning[[#This Row],[Andra kalkylerade kostnader]]</f>
        <v>16193213.029640209</v>
      </c>
      <c r="H20" s="442">
        <v>4291.07</v>
      </c>
      <c r="I20" s="16">
        <v>10332896.559999999</v>
      </c>
      <c r="J20" s="16">
        <v>5860316.4696402103</v>
      </c>
      <c r="K20" s="34">
        <v>80184.651533479715</v>
      </c>
      <c r="L20" s="35">
        <v>-22130.067670617776</v>
      </c>
      <c r="M20" s="13">
        <v>5918371.0535030719</v>
      </c>
      <c r="N20" s="35">
        <v>2258559.2674485035</v>
      </c>
      <c r="O20" s="405">
        <f>SUM(Sammanfattning[[#This Row],[Statsandelar före skatteutjämning ]:[Utjämning av statsandelarna på basis av skatteinkomsterna]])</f>
        <v>8176930.3209515754</v>
      </c>
      <c r="P20" s="407">
        <v>9091.7084000000032</v>
      </c>
      <c r="Q20" s="406">
        <v>1820091.2077150643</v>
      </c>
      <c r="R20" s="406">
        <v>-9286.2339800387108</v>
      </c>
      <c r="S20" s="141">
        <f>SUM(Sammanfattning[[#This Row],[Statsandel för kommunal basservice, sammanlagt ]:[Återkrav av fördröjda skatteintäkter 2022]])</f>
        <v>9996827.0030866005</v>
      </c>
    </row>
    <row r="21" spans="1:19" x14ac:dyDescent="0.3">
      <c r="A21" s="33">
        <v>61</v>
      </c>
      <c r="B21" s="32" t="s">
        <v>10</v>
      </c>
      <c r="C21" s="14">
        <v>16800</v>
      </c>
      <c r="D21" s="14">
        <v>68178921.810000002</v>
      </c>
      <c r="E21" s="14">
        <v>28279508.399626277</v>
      </c>
      <c r="F21" s="14">
        <v>5053980.1541054361</v>
      </c>
      <c r="G21" s="14">
        <f>Sammanfattning[[#This Row],[Åldersstruktur, kalkylerade kostnader]]+Sammanfattning[[#This Row],[Sjukfrekvens, kalkylerade kostnader]]+Sammanfattning[[#This Row],[Andra kalkylerade kostnader]]</f>
        <v>101512410.36373173</v>
      </c>
      <c r="H21" s="442">
        <v>4291.07</v>
      </c>
      <c r="I21" s="16">
        <v>72089976</v>
      </c>
      <c r="J21" s="16">
        <v>29422434.363731727</v>
      </c>
      <c r="K21" s="34">
        <v>1018153.5556876651</v>
      </c>
      <c r="L21" s="35">
        <v>-915672.8113132799</v>
      </c>
      <c r="M21" s="13">
        <v>29524915.108106114</v>
      </c>
      <c r="N21" s="35">
        <v>10035476.153549271</v>
      </c>
      <c r="O21" s="405">
        <f>SUM(Sammanfattning[[#This Row],[Statsandelar före skatteutjämning ]:[Utjämning av statsandelarna på basis av skatteinkomsterna]])</f>
        <v>39560391.261655383</v>
      </c>
      <c r="P21" s="407">
        <v>217694.25064000004</v>
      </c>
      <c r="Q21" s="406">
        <v>9767975.7039504685</v>
      </c>
      <c r="R21" s="406">
        <v>-72700.896531446095</v>
      </c>
      <c r="S21" s="141">
        <f>SUM(Sammanfattning[[#This Row],[Statsandel för kommunal basservice, sammanlagt ]:[Återkrav av fördröjda skatteintäkter 2022]])</f>
        <v>49473360.319714397</v>
      </c>
    </row>
    <row r="22" spans="1:19" x14ac:dyDescent="0.3">
      <c r="A22" s="33">
        <v>69</v>
      </c>
      <c r="B22" s="32" t="s">
        <v>11</v>
      </c>
      <c r="C22" s="14">
        <v>6896</v>
      </c>
      <c r="D22" s="14">
        <v>30295144.189999998</v>
      </c>
      <c r="E22" s="14">
        <v>12637893.666253202</v>
      </c>
      <c r="F22" s="14">
        <v>1650889.8700803425</v>
      </c>
      <c r="G22" s="14">
        <f>Sammanfattning[[#This Row],[Åldersstruktur, kalkylerade kostnader]]+Sammanfattning[[#This Row],[Sjukfrekvens, kalkylerade kostnader]]+Sammanfattning[[#This Row],[Andra kalkylerade kostnader]]</f>
        <v>44583927.726333544</v>
      </c>
      <c r="H22" s="442">
        <v>4291.07</v>
      </c>
      <c r="I22" s="16">
        <v>29591218.719999999</v>
      </c>
      <c r="J22" s="16">
        <v>14992709.006333545</v>
      </c>
      <c r="K22" s="34">
        <v>655176.78469662985</v>
      </c>
      <c r="L22" s="35">
        <v>-509350.67498613981</v>
      </c>
      <c r="M22" s="13">
        <v>15138535.116044035</v>
      </c>
      <c r="N22" s="35">
        <v>6793468.4449609723</v>
      </c>
      <c r="O22" s="405">
        <f>SUM(Sammanfattning[[#This Row],[Statsandelar före skatteutjämning ]:[Utjämning av statsandelarna på basis av skatteinkomsterna]])</f>
        <v>21932003.561005007</v>
      </c>
      <c r="P22" s="407">
        <v>151324.77932000009</v>
      </c>
      <c r="Q22" s="406">
        <v>4445582.4660910312</v>
      </c>
      <c r="R22" s="406">
        <v>-27630.363255893641</v>
      </c>
      <c r="S22" s="141">
        <f>SUM(Sammanfattning[[#This Row],[Statsandel för kommunal basservice, sammanlagt ]:[Återkrav av fördröjda skatteintäkter 2022]])</f>
        <v>26501280.44316015</v>
      </c>
    </row>
    <row r="23" spans="1:19" x14ac:dyDescent="0.3">
      <c r="A23" s="33">
        <v>71</v>
      </c>
      <c r="B23" s="32" t="s">
        <v>12</v>
      </c>
      <c r="C23" s="14">
        <v>6667</v>
      </c>
      <c r="D23" s="14">
        <v>30063828.289999995</v>
      </c>
      <c r="E23" s="14">
        <v>12910434.967505718</v>
      </c>
      <c r="F23" s="14">
        <v>1863838.4040431771</v>
      </c>
      <c r="G23" s="14">
        <f>Sammanfattning[[#This Row],[Åldersstruktur, kalkylerade kostnader]]+Sammanfattning[[#This Row],[Sjukfrekvens, kalkylerade kostnader]]+Sammanfattning[[#This Row],[Andra kalkylerade kostnader]]</f>
        <v>44838101.66154889</v>
      </c>
      <c r="H23" s="442">
        <v>4291.07</v>
      </c>
      <c r="I23" s="16">
        <v>28608563.689999998</v>
      </c>
      <c r="J23" s="16">
        <v>16229537.971548893</v>
      </c>
      <c r="K23" s="34">
        <v>793180.21905434527</v>
      </c>
      <c r="L23" s="35">
        <v>-557108.63713729219</v>
      </c>
      <c r="M23" s="13">
        <v>16465609.553465946</v>
      </c>
      <c r="N23" s="35">
        <v>7235976.3436629036</v>
      </c>
      <c r="O23" s="405">
        <f>SUM(Sammanfattning[[#This Row],[Statsandelar före skatteutjämning ]:[Utjämning av statsandelarna på basis av skatteinkomsterna]])</f>
        <v>23701585.89712885</v>
      </c>
      <c r="P23" s="407">
        <v>23623.537399999972</v>
      </c>
      <c r="Q23" s="406">
        <v>4365965.1070268713</v>
      </c>
      <c r="R23" s="406">
        <v>-24271.707921623143</v>
      </c>
      <c r="S23" s="141">
        <f>SUM(Sammanfattning[[#This Row],[Statsandel för kommunal basservice, sammanlagt ]:[Återkrav av fördröjda skatteintäkter 2022]])</f>
        <v>28066902.833634097</v>
      </c>
    </row>
    <row r="24" spans="1:19" x14ac:dyDescent="0.3">
      <c r="A24" s="33">
        <v>72</v>
      </c>
      <c r="B24" s="32" t="s">
        <v>290</v>
      </c>
      <c r="C24" s="14">
        <v>949</v>
      </c>
      <c r="D24" s="14">
        <v>3987723.6500000004</v>
      </c>
      <c r="E24" s="14">
        <v>1502832.4407438571</v>
      </c>
      <c r="F24" s="14">
        <v>1522946.27963892</v>
      </c>
      <c r="G24" s="14">
        <f>Sammanfattning[[#This Row],[Åldersstruktur, kalkylerade kostnader]]+Sammanfattning[[#This Row],[Sjukfrekvens, kalkylerade kostnader]]+Sammanfattning[[#This Row],[Andra kalkylerade kostnader]]</f>
        <v>7013502.3703827774</v>
      </c>
      <c r="H24" s="442">
        <v>4291.07</v>
      </c>
      <c r="I24" s="16">
        <v>4072225.4299999997</v>
      </c>
      <c r="J24" s="16">
        <v>2941276.9403827777</v>
      </c>
      <c r="K24" s="34">
        <v>201125.39760011522</v>
      </c>
      <c r="L24" s="35">
        <v>17495.138281651962</v>
      </c>
      <c r="M24" s="13">
        <v>3159897.4762645448</v>
      </c>
      <c r="N24" s="35">
        <v>511271.87219803873</v>
      </c>
      <c r="O24" s="405">
        <f>SUM(Sammanfattning[[#This Row],[Statsandelar före skatteutjämning ]:[Utjämning av statsandelarna på basis av skatteinkomsterna]])</f>
        <v>3671169.3484625835</v>
      </c>
      <c r="P24" s="407">
        <v>-22356.66</v>
      </c>
      <c r="Q24" s="406">
        <v>559150.85422893451</v>
      </c>
      <c r="R24" s="406">
        <v>-4530.6641933959809</v>
      </c>
      <c r="S24" s="141">
        <f>SUM(Sammanfattning[[#This Row],[Statsandel för kommunal basservice, sammanlagt ]:[Återkrav av fördröjda skatteintäkter 2022]])</f>
        <v>4203432.8784981221</v>
      </c>
    </row>
    <row r="25" spans="1:19" x14ac:dyDescent="0.3">
      <c r="A25" s="33">
        <v>74</v>
      </c>
      <c r="B25" s="32" t="s">
        <v>13</v>
      </c>
      <c r="C25" s="14">
        <v>1103</v>
      </c>
      <c r="D25" s="14">
        <v>5016953.1399999997</v>
      </c>
      <c r="E25" s="14">
        <v>2077881.9892324861</v>
      </c>
      <c r="F25" s="14">
        <v>553589.30311062466</v>
      </c>
      <c r="G25" s="14">
        <f>Sammanfattning[[#This Row],[Åldersstruktur, kalkylerade kostnader]]+Sammanfattning[[#This Row],[Sjukfrekvens, kalkylerade kostnader]]+Sammanfattning[[#This Row],[Andra kalkylerade kostnader]]</f>
        <v>7648424.4323431104</v>
      </c>
      <c r="H25" s="442">
        <v>4291.07</v>
      </c>
      <c r="I25" s="16">
        <v>4733050.21</v>
      </c>
      <c r="J25" s="16">
        <v>2915374.2223431105</v>
      </c>
      <c r="K25" s="34">
        <v>275766.03149178158</v>
      </c>
      <c r="L25" s="35">
        <v>-29969.780193124618</v>
      </c>
      <c r="M25" s="13">
        <v>3161170.4736417676</v>
      </c>
      <c r="N25" s="35">
        <v>1132082.2191429664</v>
      </c>
      <c r="O25" s="405">
        <f>SUM(Sammanfattning[[#This Row],[Statsandelar före skatteutjämning ]:[Utjämning av statsandelarna på basis av skatteinkomsterna]])</f>
        <v>4293252.6927847341</v>
      </c>
      <c r="P25" s="407">
        <v>-4471.3320000000003</v>
      </c>
      <c r="Q25" s="406">
        <v>886195.06163500762</v>
      </c>
      <c r="R25" s="406">
        <v>-4434.2110528096728</v>
      </c>
      <c r="S25" s="141">
        <f>SUM(Sammanfattning[[#This Row],[Statsandel för kommunal basservice, sammanlagt ]:[Återkrav av fördröjda skatteintäkter 2022]])</f>
        <v>5170542.2113669319</v>
      </c>
    </row>
    <row r="26" spans="1:19" x14ac:dyDescent="0.3">
      <c r="A26" s="33">
        <v>75</v>
      </c>
      <c r="B26" s="32" t="s">
        <v>291</v>
      </c>
      <c r="C26" s="14">
        <v>19877</v>
      </c>
      <c r="D26" s="14">
        <v>81579717.659999996</v>
      </c>
      <c r="E26" s="14">
        <v>31601061.377561729</v>
      </c>
      <c r="F26" s="14">
        <v>6106406.141046945</v>
      </c>
      <c r="G26" s="14">
        <f>Sammanfattning[[#This Row],[Åldersstruktur, kalkylerade kostnader]]+Sammanfattning[[#This Row],[Sjukfrekvens, kalkylerade kostnader]]+Sammanfattning[[#This Row],[Andra kalkylerade kostnader]]</f>
        <v>119287185.17860867</v>
      </c>
      <c r="H26" s="442">
        <v>4291.07</v>
      </c>
      <c r="I26" s="16">
        <v>85293598.390000001</v>
      </c>
      <c r="J26" s="16">
        <v>33993586.78860867</v>
      </c>
      <c r="K26" s="34">
        <v>568366.0088042313</v>
      </c>
      <c r="L26" s="35">
        <v>-898567.47291107906</v>
      </c>
      <c r="M26" s="13">
        <v>33663385.32450182</v>
      </c>
      <c r="N26" s="35">
        <v>218936.40868259064</v>
      </c>
      <c r="O26" s="405">
        <f>SUM(Sammanfattning[[#This Row],[Statsandelar före skatteutjämning ]:[Utjämning av statsandelarna på basis av skatteinkomsterna]])</f>
        <v>33882321.733184412</v>
      </c>
      <c r="P26" s="407">
        <v>50988.089240000059</v>
      </c>
      <c r="Q26" s="406">
        <v>10721538.22445761</v>
      </c>
      <c r="R26" s="406">
        <v>-98937.461027595942</v>
      </c>
      <c r="S26" s="141">
        <f>SUM(Sammanfattning[[#This Row],[Statsandel för kommunal basservice, sammanlagt ]:[Återkrav av fördröjda skatteintäkter 2022]])</f>
        <v>44555910.585854426</v>
      </c>
    </row>
    <row r="27" spans="1:19" x14ac:dyDescent="0.3">
      <c r="A27" s="33">
        <v>77</v>
      </c>
      <c r="B27" s="32" t="s">
        <v>14</v>
      </c>
      <c r="C27" s="14">
        <v>4782</v>
      </c>
      <c r="D27" s="14">
        <v>20992995.900000002</v>
      </c>
      <c r="E27" s="14">
        <v>9207046.8012368083</v>
      </c>
      <c r="F27" s="14">
        <v>1287607.4319692329</v>
      </c>
      <c r="G27" s="14">
        <f>Sammanfattning[[#This Row],[Åldersstruktur, kalkylerade kostnader]]+Sammanfattning[[#This Row],[Sjukfrekvens, kalkylerade kostnader]]+Sammanfattning[[#This Row],[Andra kalkylerade kostnader]]</f>
        <v>31487650.133206043</v>
      </c>
      <c r="H27" s="442">
        <v>4291.07</v>
      </c>
      <c r="I27" s="16">
        <v>20519896.739999998</v>
      </c>
      <c r="J27" s="16">
        <v>10967753.393206045</v>
      </c>
      <c r="K27" s="34">
        <v>305702.80890633201</v>
      </c>
      <c r="L27" s="35">
        <v>-28920.225361810706</v>
      </c>
      <c r="M27" s="13">
        <v>11244535.976750566</v>
      </c>
      <c r="N27" s="35">
        <v>5104084.8096556021</v>
      </c>
      <c r="O27" s="405">
        <f>SUM(Sammanfattning[[#This Row],[Statsandelar före skatteutjämning ]:[Utjämning av statsandelarna på basis av skatteinkomsterna]])</f>
        <v>16348620.786406167</v>
      </c>
      <c r="P27" s="407">
        <v>105240.25084000001</v>
      </c>
      <c r="Q27" s="406">
        <v>3513981.5372485863</v>
      </c>
      <c r="R27" s="406">
        <v>-17855.156733539501</v>
      </c>
      <c r="S27" s="141">
        <f>SUM(Sammanfattning[[#This Row],[Statsandel för kommunal basservice, sammanlagt ]:[Återkrav av fördröjda skatteintäkter 2022]])</f>
        <v>19949987.417761214</v>
      </c>
    </row>
    <row r="28" spans="1:19" x14ac:dyDescent="0.3">
      <c r="A28" s="33">
        <v>78</v>
      </c>
      <c r="B28" s="32" t="s">
        <v>292</v>
      </c>
      <c r="C28" s="14">
        <v>8042</v>
      </c>
      <c r="D28" s="14">
        <v>31323771.809999999</v>
      </c>
      <c r="E28" s="14">
        <v>11053899.889086874</v>
      </c>
      <c r="F28" s="14">
        <v>3556697.2735077254</v>
      </c>
      <c r="G28" s="14">
        <f>Sammanfattning[[#This Row],[Åldersstruktur, kalkylerade kostnader]]+Sammanfattning[[#This Row],[Sjukfrekvens, kalkylerade kostnader]]+Sammanfattning[[#This Row],[Andra kalkylerade kostnader]]</f>
        <v>45934368.972594604</v>
      </c>
      <c r="H28" s="442">
        <v>4291.07</v>
      </c>
      <c r="I28" s="16">
        <v>34508784.939999998</v>
      </c>
      <c r="J28" s="16">
        <v>11425584.032594606</v>
      </c>
      <c r="K28" s="34">
        <v>1472818.4811736201</v>
      </c>
      <c r="L28" s="35">
        <v>-285181.03704128152</v>
      </c>
      <c r="M28" s="13">
        <v>12613221.476726944</v>
      </c>
      <c r="N28" s="35">
        <v>-530353.93523641035</v>
      </c>
      <c r="O28" s="405">
        <f>SUM(Sammanfattning[[#This Row],[Statsandelar före skatteutjämning ]:[Utjämning av statsandelarna på basis av skatteinkomsterna]])</f>
        <v>12082867.541490532</v>
      </c>
      <c r="P28" s="407">
        <v>-25143.790280000016</v>
      </c>
      <c r="Q28" s="406">
        <v>4059830.720999233</v>
      </c>
      <c r="R28" s="406">
        <v>-45450.395134113991</v>
      </c>
      <c r="S28" s="141">
        <f>SUM(Sammanfattning[[#This Row],[Statsandel för kommunal basservice, sammanlagt ]:[Återkrav av fördröjda skatteintäkter 2022]])</f>
        <v>16072104.077075653</v>
      </c>
    </row>
    <row r="29" spans="1:19" x14ac:dyDescent="0.3">
      <c r="A29" s="33">
        <v>79</v>
      </c>
      <c r="B29" s="32" t="s">
        <v>15</v>
      </c>
      <c r="C29" s="14">
        <v>6869</v>
      </c>
      <c r="D29" s="14">
        <v>28942786.550000001</v>
      </c>
      <c r="E29" s="14">
        <v>10703014.691202024</v>
      </c>
      <c r="F29" s="14">
        <v>1627313.1814023834</v>
      </c>
      <c r="G29" s="14">
        <f>Sammanfattning[[#This Row],[Åldersstruktur, kalkylerade kostnader]]+Sammanfattning[[#This Row],[Sjukfrekvens, kalkylerade kostnader]]+Sammanfattning[[#This Row],[Andra kalkylerade kostnader]]</f>
        <v>41273114.422604412</v>
      </c>
      <c r="H29" s="442">
        <v>4291.07</v>
      </c>
      <c r="I29" s="16">
        <v>29475359.829999998</v>
      </c>
      <c r="J29" s="16">
        <v>11797754.592604414</v>
      </c>
      <c r="K29" s="34">
        <v>503141.96113001881</v>
      </c>
      <c r="L29" s="35">
        <v>-475420.64289239468</v>
      </c>
      <c r="M29" s="13">
        <v>11825475.910842039</v>
      </c>
      <c r="N29" s="35">
        <v>-1368881.3562243138</v>
      </c>
      <c r="O29" s="405">
        <f>SUM(Sammanfattning[[#This Row],[Statsandelar före skatteutjämning ]:[Utjämning av statsandelarna på basis av skatteinkomsterna]])</f>
        <v>10456594.554617725</v>
      </c>
      <c r="P29" s="407">
        <v>-21715.769079999998</v>
      </c>
      <c r="Q29" s="406">
        <v>3610396.9958858434</v>
      </c>
      <c r="R29" s="406">
        <v>-37454.913833898048</v>
      </c>
      <c r="S29" s="141">
        <f>SUM(Sammanfattning[[#This Row],[Statsandel för kommunal basservice, sammanlagt ]:[Återkrav av fördröjda skatteintäkter 2022]])</f>
        <v>14007820.867589671</v>
      </c>
    </row>
    <row r="30" spans="1:19" x14ac:dyDescent="0.3">
      <c r="A30" s="33">
        <v>81</v>
      </c>
      <c r="B30" s="32" t="s">
        <v>16</v>
      </c>
      <c r="C30" s="14">
        <v>2655</v>
      </c>
      <c r="D30" s="14">
        <v>11436017.059999999</v>
      </c>
      <c r="E30" s="14">
        <v>5128645.0656781634</v>
      </c>
      <c r="F30" s="14">
        <v>1071901.5816736016</v>
      </c>
      <c r="G30" s="14">
        <f>Sammanfattning[[#This Row],[Åldersstruktur, kalkylerade kostnader]]+Sammanfattning[[#This Row],[Sjukfrekvens, kalkylerade kostnader]]+Sammanfattning[[#This Row],[Andra kalkylerade kostnader]]</f>
        <v>17636563.707351767</v>
      </c>
      <c r="H30" s="442">
        <v>4291.07</v>
      </c>
      <c r="I30" s="16">
        <v>11392790.85</v>
      </c>
      <c r="J30" s="16">
        <v>6243772.8573517669</v>
      </c>
      <c r="K30" s="34">
        <v>462041.1471139713</v>
      </c>
      <c r="L30" s="35">
        <v>-234781.29347172676</v>
      </c>
      <c r="M30" s="13">
        <v>6471032.7109940117</v>
      </c>
      <c r="N30" s="35">
        <v>1964828.9432911754</v>
      </c>
      <c r="O30" s="405">
        <f>SUM(Sammanfattning[[#This Row],[Statsandelar före skatteutjämning ]:[Utjämning av statsandelarna på basis av skatteinkomsterna]])</f>
        <v>8435861.6542851869</v>
      </c>
      <c r="P30" s="407">
        <v>-165021.95968000003</v>
      </c>
      <c r="Q30" s="406">
        <v>2115057.6408188301</v>
      </c>
      <c r="R30" s="406">
        <v>-10818.807460280428</v>
      </c>
      <c r="S30" s="141">
        <f>SUM(Sammanfattning[[#This Row],[Statsandel för kommunal basservice, sammanlagt ]:[Återkrav av fördröjda skatteintäkter 2022]])</f>
        <v>10375078.527963737</v>
      </c>
    </row>
    <row r="31" spans="1:19" x14ac:dyDescent="0.3">
      <c r="A31" s="33">
        <v>82</v>
      </c>
      <c r="B31" s="32" t="s">
        <v>17</v>
      </c>
      <c r="C31" s="14">
        <v>9389</v>
      </c>
      <c r="D31" s="14">
        <v>37902093.649999999</v>
      </c>
      <c r="E31" s="14">
        <v>10248725.151060326</v>
      </c>
      <c r="F31" s="14">
        <v>1452549.5567960385</v>
      </c>
      <c r="G31" s="14">
        <f>Sammanfattning[[#This Row],[Åldersstruktur, kalkylerade kostnader]]+Sammanfattning[[#This Row],[Sjukfrekvens, kalkylerade kostnader]]+Sammanfattning[[#This Row],[Andra kalkylerade kostnader]]</f>
        <v>49603368.357856363</v>
      </c>
      <c r="H31" s="442">
        <v>4291.07</v>
      </c>
      <c r="I31" s="16">
        <v>40288856.229999997</v>
      </c>
      <c r="J31" s="16">
        <v>9314512.1278563663</v>
      </c>
      <c r="K31" s="34">
        <v>169423.59258738899</v>
      </c>
      <c r="L31" s="35">
        <v>-526948.04650648253</v>
      </c>
      <c r="M31" s="13">
        <v>8956987.6739372723</v>
      </c>
      <c r="N31" s="35">
        <v>2187058.9321319014</v>
      </c>
      <c r="O31" s="405">
        <f>SUM(Sammanfattning[[#This Row],[Statsandelar före skatteutjämning ]:[Utjämning av statsandelarna på basis av skatteinkomsterna]])</f>
        <v>11144046.606069174</v>
      </c>
      <c r="P31" s="407">
        <v>93570.074320000014</v>
      </c>
      <c r="Q31" s="406">
        <v>4714245.8157121176</v>
      </c>
      <c r="R31" s="406">
        <v>-45809.784798577748</v>
      </c>
      <c r="S31" s="141">
        <f>SUM(Sammanfattning[[#This Row],[Statsandel för kommunal basservice, sammanlagt ]:[Återkrav av fördröjda skatteintäkter 2022]])</f>
        <v>15906052.711302713</v>
      </c>
    </row>
    <row r="32" spans="1:19" x14ac:dyDescent="0.3">
      <c r="A32" s="33">
        <v>86</v>
      </c>
      <c r="B32" s="32" t="s">
        <v>18</v>
      </c>
      <c r="C32" s="14">
        <v>8175</v>
      </c>
      <c r="D32" s="14">
        <v>32906940.949999999</v>
      </c>
      <c r="E32" s="14">
        <v>10579953.832265591</v>
      </c>
      <c r="F32" s="14">
        <v>1631069.3126378953</v>
      </c>
      <c r="G32" s="14">
        <f>Sammanfattning[[#This Row],[Åldersstruktur, kalkylerade kostnader]]+Sammanfattning[[#This Row],[Sjukfrekvens, kalkylerade kostnader]]+Sammanfattning[[#This Row],[Andra kalkylerade kostnader]]</f>
        <v>45117964.094903484</v>
      </c>
      <c r="H32" s="442">
        <v>4291.07</v>
      </c>
      <c r="I32" s="16">
        <v>35079497.25</v>
      </c>
      <c r="J32" s="16">
        <v>10038466.844903484</v>
      </c>
      <c r="K32" s="34">
        <v>83555.544537821595</v>
      </c>
      <c r="L32" s="35">
        <v>-396247.40955416975</v>
      </c>
      <c r="M32" s="13">
        <v>9725774.9798871353</v>
      </c>
      <c r="N32" s="35">
        <v>3143678.7934391312</v>
      </c>
      <c r="O32" s="405">
        <f>SUM(Sammanfattning[[#This Row],[Statsandelar före skatteutjämning ]:[Utjämning av statsandelarna på basis av skatteinkomsterna]])</f>
        <v>12869453.773326267</v>
      </c>
      <c r="P32" s="407">
        <v>-1091675.7078</v>
      </c>
      <c r="Q32" s="406">
        <v>4770532.8116320018</v>
      </c>
      <c r="R32" s="406">
        <v>-38349.260094830788</v>
      </c>
      <c r="S32" s="141">
        <f>SUM(Sammanfattning[[#This Row],[Statsandel för kommunal basservice, sammanlagt ]:[Återkrav av fördröjda skatteintäkter 2022]])</f>
        <v>16509961.617063437</v>
      </c>
    </row>
    <row r="33" spans="1:19" x14ac:dyDescent="0.3">
      <c r="A33" s="33">
        <v>90</v>
      </c>
      <c r="B33" s="32" t="s">
        <v>19</v>
      </c>
      <c r="C33" s="14">
        <v>3196</v>
      </c>
      <c r="D33" s="14">
        <v>13829652.57</v>
      </c>
      <c r="E33" s="14">
        <v>7784604.5685161464</v>
      </c>
      <c r="F33" s="14">
        <v>1551027.3765663318</v>
      </c>
      <c r="G33" s="14">
        <f>Sammanfattning[[#This Row],[Åldersstruktur, kalkylerade kostnader]]+Sammanfattning[[#This Row],[Sjukfrekvens, kalkylerade kostnader]]+Sammanfattning[[#This Row],[Andra kalkylerade kostnader]]</f>
        <v>23165284.515082479</v>
      </c>
      <c r="H33" s="442">
        <v>4291.07</v>
      </c>
      <c r="I33" s="16">
        <v>13714259.719999999</v>
      </c>
      <c r="J33" s="16">
        <v>9451024.7950824797</v>
      </c>
      <c r="K33" s="34">
        <v>705511.16540596297</v>
      </c>
      <c r="L33" s="35">
        <v>-355097.062885386</v>
      </c>
      <c r="M33" s="13">
        <v>9801438.8976030555</v>
      </c>
      <c r="N33" s="35">
        <v>1627585.9205298815</v>
      </c>
      <c r="O33" s="405">
        <f>SUM(Sammanfattning[[#This Row],[Statsandelar före skatteutjämning ]:[Utjämning av statsandelarna på basis av skatteinkomsterna]])</f>
        <v>11429024.818132937</v>
      </c>
      <c r="P33" s="407">
        <v>-33564.798880000002</v>
      </c>
      <c r="Q33" s="406">
        <v>2389554.0650887783</v>
      </c>
      <c r="R33" s="406">
        <v>-12980.423601841101</v>
      </c>
      <c r="S33" s="141">
        <f>SUM(Sammanfattning[[#This Row],[Statsandel för kommunal basservice, sammanlagt ]:[Återkrav av fördröjda skatteintäkter 2022]])</f>
        <v>13772033.660739874</v>
      </c>
    </row>
    <row r="34" spans="1:19" x14ac:dyDescent="0.3">
      <c r="A34" s="33">
        <v>91</v>
      </c>
      <c r="B34" s="32" t="s">
        <v>293</v>
      </c>
      <c r="C34" s="14">
        <v>656920</v>
      </c>
      <c r="D34" s="14">
        <v>2284545462.3199997</v>
      </c>
      <c r="E34" s="14">
        <v>659340305.02750289</v>
      </c>
      <c r="F34" s="14">
        <v>372986302.15402079</v>
      </c>
      <c r="G34" s="14">
        <f>Sammanfattning[[#This Row],[Åldersstruktur, kalkylerade kostnader]]+Sammanfattning[[#This Row],[Sjukfrekvens, kalkylerade kostnader]]+Sammanfattning[[#This Row],[Andra kalkylerade kostnader]]</f>
        <v>3316872069.5015235</v>
      </c>
      <c r="H34" s="442">
        <v>4291.07</v>
      </c>
      <c r="I34" s="16">
        <v>2818889704.3999996</v>
      </c>
      <c r="J34" s="16">
        <v>497982365.10152388</v>
      </c>
      <c r="K34" s="34">
        <v>40115982.765181392</v>
      </c>
      <c r="L34" s="35">
        <v>-103722295.54501581</v>
      </c>
      <c r="M34" s="13">
        <v>434376052.32168949</v>
      </c>
      <c r="N34" s="35">
        <v>-373619487.32824504</v>
      </c>
      <c r="O34" s="405">
        <f>SUM(Sammanfattning[[#This Row],[Statsandelar före skatteutjämning ]:[Utjämning av statsandelarna på basis av skatteinkomsterna]])</f>
        <v>60756564.993444443</v>
      </c>
      <c r="P34" s="407">
        <v>-87680517.784019977</v>
      </c>
      <c r="Q34" s="406">
        <v>284705775.15331405</v>
      </c>
      <c r="R34" s="406">
        <v>-3867591.6228921367</v>
      </c>
      <c r="S34" s="141">
        <f>SUM(Sammanfattning[[#This Row],[Statsandel för kommunal basservice, sammanlagt ]:[Återkrav av fördröjda skatteintäkter 2022]])</f>
        <v>253914230.73984638</v>
      </c>
    </row>
    <row r="35" spans="1:19" x14ac:dyDescent="0.3">
      <c r="A35" s="33">
        <v>92</v>
      </c>
      <c r="B35" s="32" t="s">
        <v>294</v>
      </c>
      <c r="C35" s="14">
        <v>237231</v>
      </c>
      <c r="D35" s="14">
        <v>855826601.82999992</v>
      </c>
      <c r="E35" s="14">
        <v>221655404.85437134</v>
      </c>
      <c r="F35" s="14">
        <v>165798327.01496902</v>
      </c>
      <c r="G35" s="14">
        <f>Sammanfattning[[#This Row],[Åldersstruktur, kalkylerade kostnader]]+Sammanfattning[[#This Row],[Sjukfrekvens, kalkylerade kostnader]]+Sammanfattning[[#This Row],[Andra kalkylerade kostnader]]</f>
        <v>1243280333.6993403</v>
      </c>
      <c r="H35" s="442">
        <v>4291.07</v>
      </c>
      <c r="I35" s="16">
        <v>1017974827.17</v>
      </c>
      <c r="J35" s="16">
        <v>225305506.52934039</v>
      </c>
      <c r="K35" s="34">
        <v>10924121.91783827</v>
      </c>
      <c r="L35" s="35">
        <v>-36920275.106297024</v>
      </c>
      <c r="M35" s="13">
        <v>199309353.34088165</v>
      </c>
      <c r="N35" s="35">
        <v>-31600824.160850286</v>
      </c>
      <c r="O35" s="405">
        <f>SUM(Sammanfattning[[#This Row],[Statsandelar före skatteutjämning ]:[Utjämning av statsandelarna på basis av skatteinkomsterna]])</f>
        <v>167708529.18003136</v>
      </c>
      <c r="P35" s="407">
        <v>-7057413.3079520026</v>
      </c>
      <c r="Q35" s="406">
        <v>96292646.239306241</v>
      </c>
      <c r="R35" s="406">
        <v>-1217074.8887401246</v>
      </c>
      <c r="S35" s="141">
        <f>SUM(Sammanfattning[[#This Row],[Statsandel för kommunal basservice, sammanlagt ]:[Återkrav av fördröjda skatteintäkter 2022]])</f>
        <v>255726687.22264546</v>
      </c>
    </row>
    <row r="36" spans="1:19" x14ac:dyDescent="0.3">
      <c r="A36" s="33">
        <v>97</v>
      </c>
      <c r="B36" s="32" t="s">
        <v>20</v>
      </c>
      <c r="C36" s="14">
        <v>2156</v>
      </c>
      <c r="D36" s="14">
        <v>8895646.0600000005</v>
      </c>
      <c r="E36" s="14">
        <v>3973548.2093825787</v>
      </c>
      <c r="F36" s="14">
        <v>1347554.1289242897</v>
      </c>
      <c r="G36" s="14">
        <f>Sammanfattning[[#This Row],[Åldersstruktur, kalkylerade kostnader]]+Sammanfattning[[#This Row],[Sjukfrekvens, kalkylerade kostnader]]+Sammanfattning[[#This Row],[Andra kalkylerade kostnader]]</f>
        <v>14216748.398306869</v>
      </c>
      <c r="H36" s="442">
        <v>4291.07</v>
      </c>
      <c r="I36" s="16">
        <v>9251546.9199999999</v>
      </c>
      <c r="J36" s="16">
        <v>4965201.478306869</v>
      </c>
      <c r="K36" s="34">
        <v>59879.522109914382</v>
      </c>
      <c r="L36" s="35">
        <v>31850.827989194164</v>
      </c>
      <c r="M36" s="13">
        <v>5056931.8284059782</v>
      </c>
      <c r="N36" s="35">
        <v>1397999.6887218528</v>
      </c>
      <c r="O36" s="405">
        <f>SUM(Sammanfattning[[#This Row],[Statsandelar före skatteutjämning ]:[Utjämning av statsandelarna på basis av skatteinkomsterna]])</f>
        <v>6454931.5171278305</v>
      </c>
      <c r="P36" s="407">
        <v>-2936.1746799999964</v>
      </c>
      <c r="Q36" s="406">
        <v>1520094.5494879517</v>
      </c>
      <c r="R36" s="406">
        <v>-8740.7850605080639</v>
      </c>
      <c r="S36" s="141">
        <f>SUM(Sammanfattning[[#This Row],[Statsandel för kommunal basservice, sammanlagt ]:[Återkrav av fördröjda skatteintäkter 2022]])</f>
        <v>7963349.1068752743</v>
      </c>
    </row>
    <row r="37" spans="1:19" x14ac:dyDescent="0.3">
      <c r="A37" s="33">
        <v>98</v>
      </c>
      <c r="B37" s="32" t="s">
        <v>21</v>
      </c>
      <c r="C37" s="14">
        <v>23251</v>
      </c>
      <c r="D37" s="14">
        <v>97914100.280000001</v>
      </c>
      <c r="E37" s="14">
        <v>32149657.90908711</v>
      </c>
      <c r="F37" s="14">
        <v>4685472.0718736164</v>
      </c>
      <c r="G37" s="14">
        <f>Sammanfattning[[#This Row],[Åldersstruktur, kalkylerade kostnader]]+Sammanfattning[[#This Row],[Sjukfrekvens, kalkylerade kostnader]]+Sammanfattning[[#This Row],[Andra kalkylerade kostnader]]</f>
        <v>134749230.26096073</v>
      </c>
      <c r="H37" s="442">
        <v>4291.07</v>
      </c>
      <c r="I37" s="16">
        <v>99771668.569999993</v>
      </c>
      <c r="J37" s="16">
        <v>34977561.690960735</v>
      </c>
      <c r="K37" s="34">
        <v>391157.46263568895</v>
      </c>
      <c r="L37" s="35">
        <v>-910378.25331197493</v>
      </c>
      <c r="M37" s="13">
        <v>34458340.900284447</v>
      </c>
      <c r="N37" s="35">
        <v>6339330.321347286</v>
      </c>
      <c r="O37" s="405">
        <f>SUM(Sammanfattning[[#This Row],[Statsandelar före skatteutjämning ]:[Utjämning av statsandelarna på basis av skatteinkomsterna]])</f>
        <v>40797671.221631736</v>
      </c>
      <c r="P37" s="407">
        <v>-2452136.5961159999</v>
      </c>
      <c r="Q37" s="406">
        <v>11695176.007493628</v>
      </c>
      <c r="R37" s="406">
        <v>-110606.93905888991</v>
      </c>
      <c r="S37" s="141">
        <f>SUM(Sammanfattning[[#This Row],[Statsandel för kommunal basservice, sammanlagt ]:[Återkrav av fördröjda skatteintäkter 2022]])</f>
        <v>49930103.693950474</v>
      </c>
    </row>
    <row r="38" spans="1:19" x14ac:dyDescent="0.3">
      <c r="A38" s="33">
        <v>102</v>
      </c>
      <c r="B38" s="32" t="s">
        <v>22</v>
      </c>
      <c r="C38" s="14">
        <v>9937</v>
      </c>
      <c r="D38" s="14">
        <v>41498694.409999996</v>
      </c>
      <c r="E38" s="14">
        <v>14046029.032783255</v>
      </c>
      <c r="F38" s="14">
        <v>2429209.9159474298</v>
      </c>
      <c r="G38" s="14">
        <f>Sammanfattning[[#This Row],[Åldersstruktur, kalkylerade kostnader]]+Sammanfattning[[#This Row],[Sjukfrekvens, kalkylerade kostnader]]+Sammanfattning[[#This Row],[Andra kalkylerade kostnader]]</f>
        <v>57973933.358730681</v>
      </c>
      <c r="H38" s="442">
        <v>4291.07</v>
      </c>
      <c r="I38" s="16">
        <v>42640362.589999996</v>
      </c>
      <c r="J38" s="16">
        <v>15333570.768730685</v>
      </c>
      <c r="K38" s="34">
        <v>433256.07640178181</v>
      </c>
      <c r="L38" s="35">
        <v>-520962.68660669704</v>
      </c>
      <c r="M38" s="13">
        <v>15245864.158525769</v>
      </c>
      <c r="N38" s="35">
        <v>7142364.6483133724</v>
      </c>
      <c r="O38" s="405">
        <f>SUM(Sammanfattning[[#This Row],[Statsandelar före skatteutjämning ]:[Utjämning av statsandelarna på basis av skatteinkomsterna]])</f>
        <v>22388228.806839142</v>
      </c>
      <c r="P38" s="407">
        <v>261543.11312000002</v>
      </c>
      <c r="Q38" s="406">
        <v>6585016.5601364458</v>
      </c>
      <c r="R38" s="406">
        <v>-40327.368288060345</v>
      </c>
      <c r="S38" s="141">
        <f>SUM(Sammanfattning[[#This Row],[Statsandel för kommunal basservice, sammanlagt ]:[Återkrav av fördröjda skatteintäkter 2022]])</f>
        <v>29194461.111807529</v>
      </c>
    </row>
    <row r="39" spans="1:19" x14ac:dyDescent="0.3">
      <c r="A39" s="33">
        <v>103</v>
      </c>
      <c r="B39" s="32" t="s">
        <v>23</v>
      </c>
      <c r="C39" s="14">
        <v>2174</v>
      </c>
      <c r="D39" s="14">
        <v>8980802.4299999997</v>
      </c>
      <c r="E39" s="14">
        <v>3192049.4677298493</v>
      </c>
      <c r="F39" s="14">
        <v>468363.15415106528</v>
      </c>
      <c r="G39" s="14">
        <f>Sammanfattning[[#This Row],[Åldersstruktur, kalkylerade kostnader]]+Sammanfattning[[#This Row],[Sjukfrekvens, kalkylerade kostnader]]+Sammanfattning[[#This Row],[Andra kalkylerade kostnader]]</f>
        <v>12641215.051880915</v>
      </c>
      <c r="H39" s="442">
        <v>4291.07</v>
      </c>
      <c r="I39" s="16">
        <v>9328786.1799999997</v>
      </c>
      <c r="J39" s="16">
        <v>3312428.871880915</v>
      </c>
      <c r="K39" s="34">
        <v>37549.557831300634</v>
      </c>
      <c r="L39" s="35">
        <v>-100227.22212748276</v>
      </c>
      <c r="M39" s="13">
        <v>3249751.2075847327</v>
      </c>
      <c r="N39" s="35">
        <v>1767069.6107513385</v>
      </c>
      <c r="O39" s="405">
        <f>SUM(Sammanfattning[[#This Row],[Statsandelar före skatteutjämning ]:[Utjämning av statsandelarna på basis av skatteinkomsterna]])</f>
        <v>5016820.8183360714</v>
      </c>
      <c r="P39" s="407">
        <v>-22282.137800000004</v>
      </c>
      <c r="Q39" s="406">
        <v>1598758.305066399</v>
      </c>
      <c r="R39" s="406">
        <v>-8657.7494869615693</v>
      </c>
      <c r="S39" s="141">
        <f>SUM(Sammanfattning[[#This Row],[Statsandel för kommunal basservice, sammanlagt ]:[Återkrav av fördröjda skatteintäkter 2022]])</f>
        <v>6584639.2361155096</v>
      </c>
    </row>
    <row r="40" spans="1:19" x14ac:dyDescent="0.3">
      <c r="A40" s="33">
        <v>105</v>
      </c>
      <c r="B40" s="32" t="s">
        <v>24</v>
      </c>
      <c r="C40" s="14">
        <v>2199</v>
      </c>
      <c r="D40" s="14">
        <v>9189240.2899999991</v>
      </c>
      <c r="E40" s="14">
        <v>5349716.3380529853</v>
      </c>
      <c r="F40" s="14">
        <v>1545832.5571583509</v>
      </c>
      <c r="G40" s="14">
        <f>Sammanfattning[[#This Row],[Åldersstruktur, kalkylerade kostnader]]+Sammanfattning[[#This Row],[Sjukfrekvens, kalkylerade kostnader]]+Sammanfattning[[#This Row],[Andra kalkylerade kostnader]]</f>
        <v>16084789.185211334</v>
      </c>
      <c r="H40" s="442">
        <v>4291.07</v>
      </c>
      <c r="I40" s="16">
        <v>9436062.9299999997</v>
      </c>
      <c r="J40" s="16">
        <v>6648726.2552113347</v>
      </c>
      <c r="K40" s="34">
        <v>2339066.2618517247</v>
      </c>
      <c r="L40" s="35">
        <v>15585.132873776369</v>
      </c>
      <c r="M40" s="13">
        <v>9003377.6499368362</v>
      </c>
      <c r="N40" s="35">
        <v>2031315.1114966983</v>
      </c>
      <c r="O40" s="405">
        <f>SUM(Sammanfattning[[#This Row],[Statsandelar före skatteutjämning ]:[Utjämning av statsandelarna på basis av skatteinkomsterna]])</f>
        <v>11034692.761433534</v>
      </c>
      <c r="P40" s="407">
        <v>-7452.2200000000012</v>
      </c>
      <c r="Q40" s="406">
        <v>1653850.1223279219</v>
      </c>
      <c r="R40" s="406">
        <v>-9114.8745553537919</v>
      </c>
      <c r="S40" s="141">
        <f>SUM(Sammanfattning[[#This Row],[Statsandel för kommunal basservice, sammanlagt ]:[Återkrav av fördröjda skatteintäkter 2022]])</f>
        <v>12671975.789206102</v>
      </c>
    </row>
    <row r="41" spans="1:19" x14ac:dyDescent="0.3">
      <c r="A41" s="33">
        <v>106</v>
      </c>
      <c r="B41" s="32" t="s">
        <v>295</v>
      </c>
      <c r="C41" s="14">
        <v>46576</v>
      </c>
      <c r="D41" s="14">
        <v>181015945.99999997</v>
      </c>
      <c r="E41" s="14">
        <v>63566501.804284088</v>
      </c>
      <c r="F41" s="14">
        <v>13362940.940799303</v>
      </c>
      <c r="G41" s="14">
        <f>Sammanfattning[[#This Row],[Åldersstruktur, kalkylerade kostnader]]+Sammanfattning[[#This Row],[Sjukfrekvens, kalkylerade kostnader]]+Sammanfattning[[#This Row],[Andra kalkylerade kostnader]]</f>
        <v>257945388.74508336</v>
      </c>
      <c r="H41" s="442">
        <v>4291.07</v>
      </c>
      <c r="I41" s="16">
        <v>199860876.31999999</v>
      </c>
      <c r="J41" s="16">
        <v>58084512.425083369</v>
      </c>
      <c r="K41" s="34">
        <v>1744636.9836599231</v>
      </c>
      <c r="L41" s="35">
        <v>-4154612.8343191016</v>
      </c>
      <c r="M41" s="13">
        <v>55674536.574424192</v>
      </c>
      <c r="N41" s="35">
        <v>-4816610.1140961666</v>
      </c>
      <c r="O41" s="405">
        <f>SUM(Sammanfattning[[#This Row],[Statsandelar före skatteutjämning ]:[Utjämning av statsandelarna på basis av skatteinkomsterna]])</f>
        <v>50857926.460328028</v>
      </c>
      <c r="P41" s="407">
        <v>-273854.18056000001</v>
      </c>
      <c r="Q41" s="406">
        <v>21548308.828764878</v>
      </c>
      <c r="R41" s="406">
        <v>-240220.8472101943</v>
      </c>
      <c r="S41" s="141">
        <f>SUM(Sammanfattning[[#This Row],[Statsandel för kommunal basservice, sammanlagt ]:[Återkrav av fördröjda skatteintäkter 2022]])</f>
        <v>71892160.261322707</v>
      </c>
    </row>
    <row r="42" spans="1:19" x14ac:dyDescent="0.3">
      <c r="A42" s="33">
        <v>108</v>
      </c>
      <c r="B42" s="32" t="s">
        <v>296</v>
      </c>
      <c r="C42" s="14">
        <v>10344</v>
      </c>
      <c r="D42" s="14">
        <v>43108617.270000003</v>
      </c>
      <c r="E42" s="14">
        <v>14017695.680024633</v>
      </c>
      <c r="F42" s="14">
        <v>1949376.7106111348</v>
      </c>
      <c r="G42" s="14">
        <f>Sammanfattning[[#This Row],[Åldersstruktur, kalkylerade kostnader]]+Sammanfattning[[#This Row],[Sjukfrekvens, kalkylerade kostnader]]+Sammanfattning[[#This Row],[Andra kalkylerade kostnader]]</f>
        <v>59075689.660635769</v>
      </c>
      <c r="H42" s="442">
        <v>4291.07</v>
      </c>
      <c r="I42" s="16">
        <v>44386828.079999998</v>
      </c>
      <c r="J42" s="16">
        <v>14688861.580635771</v>
      </c>
      <c r="K42" s="34">
        <v>197059.87338383243</v>
      </c>
      <c r="L42" s="35">
        <v>-464743.23929323477</v>
      </c>
      <c r="M42" s="13">
        <v>14421178.21472637</v>
      </c>
      <c r="N42" s="35">
        <v>6533434.221195139</v>
      </c>
      <c r="O42" s="405">
        <f>SUM(Sammanfattning[[#This Row],[Statsandelar före skatteutjämning ]:[Utjämning av statsandelarna på basis av skatteinkomsterna]])</f>
        <v>20954612.435921509</v>
      </c>
      <c r="P42" s="407">
        <v>-48733.047467999975</v>
      </c>
      <c r="Q42" s="406">
        <v>5921381.4229535628</v>
      </c>
      <c r="R42" s="406">
        <v>-46049.716824300056</v>
      </c>
      <c r="S42" s="141">
        <f>SUM(Sammanfattning[[#This Row],[Statsandel för kommunal basservice, sammanlagt ]:[Återkrav av fördröjda skatteintäkter 2022]])</f>
        <v>26781211.094582774</v>
      </c>
    </row>
    <row r="43" spans="1:19" x14ac:dyDescent="0.3">
      <c r="A43" s="33">
        <v>109</v>
      </c>
      <c r="B43" s="32" t="s">
        <v>297</v>
      </c>
      <c r="C43" s="14">
        <v>67848</v>
      </c>
      <c r="D43" s="14">
        <v>273862762.23000002</v>
      </c>
      <c r="E43" s="14">
        <v>94239913.018531233</v>
      </c>
      <c r="F43" s="14">
        <v>18131640.140286952</v>
      </c>
      <c r="G43" s="14">
        <f>Sammanfattning[[#This Row],[Åldersstruktur, kalkylerade kostnader]]+Sammanfattning[[#This Row],[Sjukfrekvens, kalkylerade kostnader]]+Sammanfattning[[#This Row],[Andra kalkylerade kostnader]]</f>
        <v>386234315.38881814</v>
      </c>
      <c r="H43" s="442">
        <v>4291.07</v>
      </c>
      <c r="I43" s="16">
        <v>291140517.35999995</v>
      </c>
      <c r="J43" s="16">
        <v>95093798.02881819</v>
      </c>
      <c r="K43" s="34">
        <v>2926513.0177697386</v>
      </c>
      <c r="L43" s="35">
        <v>-7602209.7736206967</v>
      </c>
      <c r="M43" s="13">
        <v>90418101.272967234</v>
      </c>
      <c r="N43" s="35">
        <v>8805832.5445892755</v>
      </c>
      <c r="O43" s="405">
        <f>SUM(Sammanfattning[[#This Row],[Statsandelar före skatteutjämning ]:[Utjämning av statsandelarna på basis av skatteinkomsterna]])</f>
        <v>99223933.817556515</v>
      </c>
      <c r="P43" s="407">
        <v>-128714.74384000013</v>
      </c>
      <c r="Q43" s="406">
        <v>34196138.76168143</v>
      </c>
      <c r="R43" s="406">
        <v>-345623.92840985896</v>
      </c>
      <c r="S43" s="141">
        <f>SUM(Sammanfattning[[#This Row],[Statsandel för kommunal basservice, sammanlagt ]:[Återkrav av fördröjda skatteintäkter 2022]])</f>
        <v>132945733.9069881</v>
      </c>
    </row>
    <row r="44" spans="1:19" x14ac:dyDescent="0.3">
      <c r="A44" s="33">
        <v>111</v>
      </c>
      <c r="B44" s="32" t="s">
        <v>25</v>
      </c>
      <c r="C44" s="14">
        <v>18497</v>
      </c>
      <c r="D44" s="14">
        <v>75953785.239999995</v>
      </c>
      <c r="E44" s="14">
        <v>34934985.819957942</v>
      </c>
      <c r="F44" s="14">
        <v>5695111.461743325</v>
      </c>
      <c r="G44" s="14">
        <f>Sammanfattning[[#This Row],[Åldersstruktur, kalkylerade kostnader]]+Sammanfattning[[#This Row],[Sjukfrekvens, kalkylerade kostnader]]+Sammanfattning[[#This Row],[Andra kalkylerade kostnader]]</f>
        <v>116583882.52170126</v>
      </c>
      <c r="H44" s="442">
        <v>4291.07</v>
      </c>
      <c r="I44" s="16">
        <v>79371921.789999992</v>
      </c>
      <c r="J44" s="16">
        <v>37211960.73170127</v>
      </c>
      <c r="K44" s="34">
        <v>695245.58068004134</v>
      </c>
      <c r="L44" s="35">
        <v>-948198.99806415511</v>
      </c>
      <c r="M44" s="13">
        <v>36959007.314317159</v>
      </c>
      <c r="N44" s="35">
        <v>9195659.2646977734</v>
      </c>
      <c r="O44" s="405">
        <f>SUM(Sammanfattning[[#This Row],[Statsandelar före skatteutjämning ]:[Utjämning av statsandelarna på basis av skatteinkomsterna]])</f>
        <v>46154666.579014935</v>
      </c>
      <c r="P44" s="407">
        <v>236861.36048000003</v>
      </c>
      <c r="Q44" s="406">
        <v>10455513.156465508</v>
      </c>
      <c r="R44" s="406">
        <v>-83717.534350180053</v>
      </c>
      <c r="S44" s="141">
        <f>SUM(Sammanfattning[[#This Row],[Statsandel för kommunal basservice, sammanlagt ]:[Återkrav av fördröjda skatteintäkter 2022]])</f>
        <v>56763323.561610267</v>
      </c>
    </row>
    <row r="45" spans="1:19" x14ac:dyDescent="0.3">
      <c r="A45" s="33">
        <v>139</v>
      </c>
      <c r="B45" s="32" t="s">
        <v>26</v>
      </c>
      <c r="C45" s="14">
        <v>9848</v>
      </c>
      <c r="D45" s="14">
        <v>45498537.839999996</v>
      </c>
      <c r="E45" s="14">
        <v>14056379.004210999</v>
      </c>
      <c r="F45" s="14">
        <v>2715859.156580897</v>
      </c>
      <c r="G45" s="14">
        <f>Sammanfattning[[#This Row],[Åldersstruktur, kalkylerade kostnader]]+Sammanfattning[[#This Row],[Sjukfrekvens, kalkylerade kostnader]]+Sammanfattning[[#This Row],[Andra kalkylerade kostnader]]</f>
        <v>62270776.000791892</v>
      </c>
      <c r="H45" s="442">
        <v>4291.07</v>
      </c>
      <c r="I45" s="16">
        <v>42258457.359999999</v>
      </c>
      <c r="J45" s="16">
        <v>20012318.640791893</v>
      </c>
      <c r="K45" s="34">
        <v>180578.90006231822</v>
      </c>
      <c r="L45" s="35">
        <v>-488431.82664599369</v>
      </c>
      <c r="M45" s="13">
        <v>19704465.714208219</v>
      </c>
      <c r="N45" s="35">
        <v>8472522.5074662063</v>
      </c>
      <c r="O45" s="405">
        <f>SUM(Sammanfattning[[#This Row],[Statsandelar före skatteutjämning ]:[Utjämning av statsandelarna på basis av skatteinkomsterna]])</f>
        <v>28176988.221674427</v>
      </c>
      <c r="P45" s="407">
        <v>95507.651520000043</v>
      </c>
      <c r="Q45" s="406">
        <v>5043139.8009602064</v>
      </c>
      <c r="R45" s="406">
        <v>-38852.716130262881</v>
      </c>
      <c r="S45" s="141">
        <f>SUM(Sammanfattning[[#This Row],[Statsandel för kommunal basservice, sammanlagt ]:[Återkrav av fördröjda skatteintäkter 2022]])</f>
        <v>33276782.958024368</v>
      </c>
    </row>
    <row r="46" spans="1:19" x14ac:dyDescent="0.3">
      <c r="A46" s="33">
        <v>140</v>
      </c>
      <c r="B46" s="32" t="s">
        <v>298</v>
      </c>
      <c r="C46" s="14">
        <v>21124</v>
      </c>
      <c r="D46" s="14">
        <v>86254362.539999992</v>
      </c>
      <c r="E46" s="14">
        <v>42031249.368197881</v>
      </c>
      <c r="F46" s="14">
        <v>5178830.1259282902</v>
      </c>
      <c r="G46" s="14">
        <f>Sammanfattning[[#This Row],[Åldersstruktur, kalkylerade kostnader]]+Sammanfattning[[#This Row],[Sjukfrekvens, kalkylerade kostnader]]+Sammanfattning[[#This Row],[Andra kalkylerade kostnader]]</f>
        <v>133464442.03412616</v>
      </c>
      <c r="H46" s="442">
        <v>4291.07</v>
      </c>
      <c r="I46" s="16">
        <v>90644562.679999992</v>
      </c>
      <c r="J46" s="16">
        <v>42819879.35412617</v>
      </c>
      <c r="K46" s="34">
        <v>1571683.6419619506</v>
      </c>
      <c r="L46" s="35">
        <v>-1958438.0107894503</v>
      </c>
      <c r="M46" s="13">
        <v>42433124.985298663</v>
      </c>
      <c r="N46" s="35">
        <v>12614277.85277712</v>
      </c>
      <c r="O46" s="405">
        <f>SUM(Sammanfattning[[#This Row],[Statsandelar före skatteutjämning ]:[Utjämning av statsandelarna på basis av skatteinkomsterna]])</f>
        <v>55047402.838075787</v>
      </c>
      <c r="P46" s="407">
        <v>-100038.60127999989</v>
      </c>
      <c r="Q46" s="406">
        <v>12130862.459012985</v>
      </c>
      <c r="R46" s="406">
        <v>-89091.354215673113</v>
      </c>
      <c r="S46" s="141">
        <f>SUM(Sammanfattning[[#This Row],[Statsandel för kommunal basservice, sammanlagt ]:[Återkrav av fördröjda skatteintäkter 2022]])</f>
        <v>66989135.341593102</v>
      </c>
    </row>
    <row r="47" spans="1:19" x14ac:dyDescent="0.3">
      <c r="A47" s="33">
        <v>142</v>
      </c>
      <c r="B47" s="32" t="s">
        <v>27</v>
      </c>
      <c r="C47" s="14">
        <v>6625</v>
      </c>
      <c r="D47" s="14">
        <v>28248679.469999999</v>
      </c>
      <c r="E47" s="14">
        <v>9992830.8952400275</v>
      </c>
      <c r="F47" s="14">
        <v>1575453.8085140027</v>
      </c>
      <c r="G47" s="14">
        <f>Sammanfattning[[#This Row],[Åldersstruktur, kalkylerade kostnader]]+Sammanfattning[[#This Row],[Sjukfrekvens, kalkylerade kostnader]]+Sammanfattning[[#This Row],[Andra kalkylerade kostnader]]</f>
        <v>39816964.173754022</v>
      </c>
      <c r="H47" s="442">
        <v>4291.07</v>
      </c>
      <c r="I47" s="16">
        <v>28428338.749999996</v>
      </c>
      <c r="J47" s="16">
        <v>11388625.423754025</v>
      </c>
      <c r="K47" s="34">
        <v>192130.07587712907</v>
      </c>
      <c r="L47" s="35">
        <v>-305569.30967966048</v>
      </c>
      <c r="M47" s="13">
        <v>11275186.189951492</v>
      </c>
      <c r="N47" s="35">
        <v>4658004.6736691194</v>
      </c>
      <c r="O47" s="405">
        <f>SUM(Sammanfattning[[#This Row],[Statsandelar före skatteutjämning ]:[Utjämning av statsandelarna på basis av skatteinkomsterna]])</f>
        <v>15933190.863620613</v>
      </c>
      <c r="P47" s="407">
        <v>473201.06556000002</v>
      </c>
      <c r="Q47" s="406">
        <v>3985257.841577163</v>
      </c>
      <c r="R47" s="406">
        <v>-29633.461685737111</v>
      </c>
      <c r="S47" s="141">
        <f>SUM(Sammanfattning[[#This Row],[Statsandel för kommunal basservice, sammanlagt ]:[Återkrav av fördröjda skatteintäkter 2022]])</f>
        <v>20362016.30907204</v>
      </c>
    </row>
    <row r="48" spans="1:19" x14ac:dyDescent="0.3">
      <c r="A48" s="33">
        <v>143</v>
      </c>
      <c r="B48" s="32" t="s">
        <v>299</v>
      </c>
      <c r="C48" s="14">
        <v>6866</v>
      </c>
      <c r="D48" s="14">
        <v>28861742.309999999</v>
      </c>
      <c r="E48" s="14">
        <v>10690377.200830719</v>
      </c>
      <c r="F48" s="14">
        <v>1875281.6196225025</v>
      </c>
      <c r="G48" s="14">
        <f>Sammanfattning[[#This Row],[Åldersstruktur, kalkylerade kostnader]]+Sammanfattning[[#This Row],[Sjukfrekvens, kalkylerade kostnader]]+Sammanfattning[[#This Row],[Andra kalkylerade kostnader]]</f>
        <v>41427401.130453214</v>
      </c>
      <c r="H48" s="442">
        <v>4291.07</v>
      </c>
      <c r="I48" s="16">
        <v>29462486.619999997</v>
      </c>
      <c r="J48" s="16">
        <v>11964914.510453217</v>
      </c>
      <c r="K48" s="34">
        <v>227741.75863213197</v>
      </c>
      <c r="L48" s="35">
        <v>-333127.81957352033</v>
      </c>
      <c r="M48" s="13">
        <v>11859528.44951183</v>
      </c>
      <c r="N48" s="35">
        <v>5279582.2937680688</v>
      </c>
      <c r="O48" s="405">
        <f>SUM(Sammanfattning[[#This Row],[Statsandelar före skatteutjämning ]:[Utjämning av statsandelarna på basis av skatteinkomsterna]])</f>
        <v>17139110.743279897</v>
      </c>
      <c r="P48" s="407">
        <v>293766.51240000012</v>
      </c>
      <c r="Q48" s="406">
        <v>4479069.5652219411</v>
      </c>
      <c r="R48" s="406">
        <v>-30315.182815287651</v>
      </c>
      <c r="S48" s="141">
        <f>SUM(Sammanfattning[[#This Row],[Statsandel för kommunal basservice, sammanlagt ]:[Återkrav av fördröjda skatteintäkter 2022]])</f>
        <v>21881631.638086554</v>
      </c>
    </row>
    <row r="49" spans="1:19" x14ac:dyDescent="0.3">
      <c r="A49" s="33">
        <v>145</v>
      </c>
      <c r="B49" s="32" t="s">
        <v>28</v>
      </c>
      <c r="C49" s="14">
        <v>12294</v>
      </c>
      <c r="D49" s="14">
        <v>53365515.539999999</v>
      </c>
      <c r="E49" s="14">
        <v>18330906.778201569</v>
      </c>
      <c r="F49" s="14">
        <v>1769006.997669816</v>
      </c>
      <c r="G49" s="14">
        <f>Sammanfattning[[#This Row],[Åldersstruktur, kalkylerade kostnader]]+Sammanfattning[[#This Row],[Sjukfrekvens, kalkylerade kostnader]]+Sammanfattning[[#This Row],[Andra kalkylerade kostnader]]</f>
        <v>73465429.315871388</v>
      </c>
      <c r="H49" s="442">
        <v>4291.07</v>
      </c>
      <c r="I49" s="16">
        <v>52754414.579999998</v>
      </c>
      <c r="J49" s="16">
        <v>20711014.73587139</v>
      </c>
      <c r="K49" s="34">
        <v>208794.21375951509</v>
      </c>
      <c r="L49" s="35">
        <v>-888929.85965891473</v>
      </c>
      <c r="M49" s="13">
        <v>20030879.089971989</v>
      </c>
      <c r="N49" s="35">
        <v>8480030.9285272043</v>
      </c>
      <c r="O49" s="405">
        <f>SUM(Sammanfattning[[#This Row],[Statsandelar före skatteutjämning ]:[Utjämning av statsandelarna på basis av skatteinkomsterna]])</f>
        <v>28510910.018499196</v>
      </c>
      <c r="P49" s="407">
        <v>60392.790879999928</v>
      </c>
      <c r="Q49" s="406">
        <v>7080151.890244863</v>
      </c>
      <c r="R49" s="406">
        <v>-49381.626888145576</v>
      </c>
      <c r="S49" s="141">
        <f>SUM(Sammanfattning[[#This Row],[Statsandel för kommunal basservice, sammanlagt ]:[Återkrav av fördröjda skatteintäkter 2022]])</f>
        <v>35602073.072735906</v>
      </c>
    </row>
    <row r="50" spans="1:19" x14ac:dyDescent="0.3">
      <c r="A50" s="33">
        <v>146</v>
      </c>
      <c r="B50" s="32" t="s">
        <v>300</v>
      </c>
      <c r="C50" s="14">
        <v>4749</v>
      </c>
      <c r="D50" s="14">
        <v>20390375.329999998</v>
      </c>
      <c r="E50" s="14">
        <v>11179946.8928848</v>
      </c>
      <c r="F50" s="14">
        <v>3557194.220116429</v>
      </c>
      <c r="G50" s="14">
        <f>Sammanfattning[[#This Row],[Åldersstruktur, kalkylerade kostnader]]+Sammanfattning[[#This Row],[Sjukfrekvens, kalkylerade kostnader]]+Sammanfattning[[#This Row],[Andra kalkylerade kostnader]]</f>
        <v>35127516.443001226</v>
      </c>
      <c r="H50" s="442">
        <v>4291.07</v>
      </c>
      <c r="I50" s="16">
        <v>20378291.43</v>
      </c>
      <c r="J50" s="16">
        <v>14749225.013001226</v>
      </c>
      <c r="K50" s="34">
        <v>2461345.6742456611</v>
      </c>
      <c r="L50" s="35">
        <v>-84894.980703153997</v>
      </c>
      <c r="M50" s="13">
        <v>17125675.706543736</v>
      </c>
      <c r="N50" s="35">
        <v>2923575.509656027</v>
      </c>
      <c r="O50" s="405">
        <f>SUM(Sammanfattning[[#This Row],[Statsandelar före skatteutjämning ]:[Utjämning av statsandelarna på basis av skatteinkomsterna]])</f>
        <v>20049251.216199763</v>
      </c>
      <c r="P50" s="407">
        <v>25784.681199999992</v>
      </c>
      <c r="Q50" s="406">
        <v>3417394.6402846212</v>
      </c>
      <c r="R50" s="406">
        <v>-19146.373799887398</v>
      </c>
      <c r="S50" s="141">
        <f>SUM(Sammanfattning[[#This Row],[Statsandel för kommunal basservice, sammanlagt ]:[Återkrav av fördröjda skatteintäkter 2022]])</f>
        <v>23473284.163884498</v>
      </c>
    </row>
    <row r="51" spans="1:19" x14ac:dyDescent="0.3">
      <c r="A51" s="33">
        <v>148</v>
      </c>
      <c r="B51" s="32" t="s">
        <v>301</v>
      </c>
      <c r="C51" s="14">
        <v>6862</v>
      </c>
      <c r="D51" s="14">
        <v>24996788.199999999</v>
      </c>
      <c r="E51" s="14">
        <v>9800908.7278900705</v>
      </c>
      <c r="F51" s="14">
        <v>7921411.4864750355</v>
      </c>
      <c r="G51" s="14">
        <f>Sammanfattning[[#This Row],[Åldersstruktur, kalkylerade kostnader]]+Sammanfattning[[#This Row],[Sjukfrekvens, kalkylerade kostnader]]+Sammanfattning[[#This Row],[Andra kalkylerade kostnader]]</f>
        <v>42719108.414365105</v>
      </c>
      <c r="H51" s="442">
        <v>4291.07</v>
      </c>
      <c r="I51" s="16">
        <v>29445322.34</v>
      </c>
      <c r="J51" s="16">
        <v>13273786.074365105</v>
      </c>
      <c r="K51" s="34">
        <v>9010210.6611845791</v>
      </c>
      <c r="L51" s="35">
        <v>371880.08291854692</v>
      </c>
      <c r="M51" s="13">
        <v>22655876.818468232</v>
      </c>
      <c r="N51" s="35">
        <v>2013397.2395173514</v>
      </c>
      <c r="O51" s="405">
        <f>SUM(Sammanfattning[[#This Row],[Statsandelar före skatteutjämning ]:[Utjämning av statsandelarna på basis av skatteinkomsterna]])</f>
        <v>24669274.057985581</v>
      </c>
      <c r="P51" s="407">
        <v>-129728.24576000002</v>
      </c>
      <c r="Q51" s="406">
        <v>3848478.6000446281</v>
      </c>
      <c r="R51" s="406">
        <v>-33153.030880107151</v>
      </c>
      <c r="S51" s="141">
        <f>SUM(Sammanfattning[[#This Row],[Statsandel för kommunal basservice, sammanlagt ]:[Återkrav av fördröjda skatteintäkter 2022]])</f>
        <v>28354871.381390098</v>
      </c>
    </row>
    <row r="52" spans="1:19" x14ac:dyDescent="0.3">
      <c r="A52" s="33">
        <v>149</v>
      </c>
      <c r="B52" s="32" t="s">
        <v>302</v>
      </c>
      <c r="C52" s="14">
        <v>5321</v>
      </c>
      <c r="D52" s="14">
        <v>21781611.699999996</v>
      </c>
      <c r="E52" s="14">
        <v>6265629.3365626158</v>
      </c>
      <c r="F52" s="14">
        <v>2361304.0140074687</v>
      </c>
      <c r="G52" s="14">
        <f>Sammanfattning[[#This Row],[Åldersstruktur, kalkylerade kostnader]]+Sammanfattning[[#This Row],[Sjukfrekvens, kalkylerade kostnader]]+Sammanfattning[[#This Row],[Andra kalkylerade kostnader]]</f>
        <v>30408545.050570078</v>
      </c>
      <c r="H52" s="442">
        <v>4291.07</v>
      </c>
      <c r="I52" s="16">
        <v>22832783.469999999</v>
      </c>
      <c r="J52" s="16">
        <v>7575761.5805700794</v>
      </c>
      <c r="K52" s="34">
        <v>62431.165776776514</v>
      </c>
      <c r="L52" s="35">
        <v>-446942.02672313177</v>
      </c>
      <c r="M52" s="13">
        <v>7191250.719623724</v>
      </c>
      <c r="N52" s="35">
        <v>-474054.01027349744</v>
      </c>
      <c r="O52" s="405">
        <f>SUM(Sammanfattning[[#This Row],[Statsandelar före skatteutjämning ]:[Utjämning av statsandelarna på basis av skatteinkomsterna]])</f>
        <v>6717196.7093502264</v>
      </c>
      <c r="P52" s="407">
        <v>-2694394.8543200004</v>
      </c>
      <c r="Q52" s="406">
        <v>2878302.0147324139</v>
      </c>
      <c r="R52" s="406">
        <v>-30864.917794057637</v>
      </c>
      <c r="S52" s="141">
        <f>SUM(Sammanfattning[[#This Row],[Statsandel för kommunal basservice, sammanlagt ]:[Återkrav av fördröjda skatteintäkter 2022]])</f>
        <v>6870238.9519685823</v>
      </c>
    </row>
    <row r="53" spans="1:19" x14ac:dyDescent="0.3">
      <c r="A53" s="33">
        <v>151</v>
      </c>
      <c r="B53" s="32" t="s">
        <v>303</v>
      </c>
      <c r="C53" s="14">
        <v>1925</v>
      </c>
      <c r="D53" s="14">
        <v>8313433.1400000006</v>
      </c>
      <c r="E53" s="14">
        <v>4239302.3609930109</v>
      </c>
      <c r="F53" s="14">
        <v>908059.01129068248</v>
      </c>
      <c r="G53" s="14">
        <f>Sammanfattning[[#This Row],[Åldersstruktur, kalkylerade kostnader]]+Sammanfattning[[#This Row],[Sjukfrekvens, kalkylerade kostnader]]+Sammanfattning[[#This Row],[Andra kalkylerade kostnader]]</f>
        <v>13460794.512283694</v>
      </c>
      <c r="H53" s="442">
        <v>4291.07</v>
      </c>
      <c r="I53" s="16">
        <v>8260309.7499999991</v>
      </c>
      <c r="J53" s="16">
        <v>5200484.7622836949</v>
      </c>
      <c r="K53" s="34">
        <v>318452.4458764703</v>
      </c>
      <c r="L53" s="35">
        <v>-97013.61157319801</v>
      </c>
      <c r="M53" s="13">
        <v>5421923.5965869678</v>
      </c>
      <c r="N53" s="35">
        <v>1750511.9469124302</v>
      </c>
      <c r="O53" s="405">
        <f>SUM(Sammanfattning[[#This Row],[Statsandelar före skatteutjämning ]:[Utjämning av statsandelarna på basis av skatteinkomsterna]])</f>
        <v>7172435.543499398</v>
      </c>
      <c r="P53" s="407">
        <v>-40241.988000000012</v>
      </c>
      <c r="Q53" s="406">
        <v>1637264.6319156941</v>
      </c>
      <c r="R53" s="406">
        <v>-7089.6251897700458</v>
      </c>
      <c r="S53" s="141">
        <f>SUM(Sammanfattning[[#This Row],[Statsandel för kommunal basservice, sammanlagt ]:[Återkrav av fördröjda skatteintäkter 2022]])</f>
        <v>8762368.5622253232</v>
      </c>
    </row>
    <row r="54" spans="1:19" x14ac:dyDescent="0.3">
      <c r="A54" s="33">
        <v>152</v>
      </c>
      <c r="B54" s="32" t="s">
        <v>29</v>
      </c>
      <c r="C54" s="14">
        <v>4471</v>
      </c>
      <c r="D54" s="14">
        <v>19869624.519999996</v>
      </c>
      <c r="E54" s="14">
        <v>6820854.3046451453</v>
      </c>
      <c r="F54" s="14">
        <v>792218.36039059982</v>
      </c>
      <c r="G54" s="14">
        <f>Sammanfattning[[#This Row],[Åldersstruktur, kalkylerade kostnader]]+Sammanfattning[[#This Row],[Sjukfrekvens, kalkylerade kostnader]]+Sammanfattning[[#This Row],[Andra kalkylerade kostnader]]</f>
        <v>27482697.185035739</v>
      </c>
      <c r="H54" s="442">
        <v>4291.07</v>
      </c>
      <c r="I54" s="16">
        <v>19185373.969999999</v>
      </c>
      <c r="J54" s="16">
        <v>8297323.2150357403</v>
      </c>
      <c r="K54" s="34">
        <v>112295.53609239185</v>
      </c>
      <c r="L54" s="35">
        <v>-338641.71668619697</v>
      </c>
      <c r="M54" s="13">
        <v>8070977.0344419349</v>
      </c>
      <c r="N54" s="35">
        <v>3762608.899784565</v>
      </c>
      <c r="O54" s="405">
        <f>SUM(Sammanfattning[[#This Row],[Statsandelar före skatteutjämning ]:[Utjämning av statsandelarna på basis av skatteinkomsterna]])</f>
        <v>11833585.9342265</v>
      </c>
      <c r="P54" s="407">
        <v>225429.65500000003</v>
      </c>
      <c r="Q54" s="406">
        <v>3087164.8931737309</v>
      </c>
      <c r="R54" s="406">
        <v>-17790.975416456247</v>
      </c>
      <c r="S54" s="141">
        <f>SUM(Sammanfattning[[#This Row],[Statsandel för kommunal basservice, sammanlagt ]:[Återkrav av fördröjda skatteintäkter 2022]])</f>
        <v>15128389.506983776</v>
      </c>
    </row>
    <row r="55" spans="1:19" x14ac:dyDescent="0.3">
      <c r="A55" s="33">
        <v>153</v>
      </c>
      <c r="B55" s="32" t="s">
        <v>30</v>
      </c>
      <c r="C55" s="14">
        <v>26075</v>
      </c>
      <c r="D55" s="14">
        <v>107183152.89</v>
      </c>
      <c r="E55" s="14">
        <v>47569153.651411511</v>
      </c>
      <c r="F55" s="14">
        <v>8684438.5853117555</v>
      </c>
      <c r="G55" s="14">
        <f>Sammanfattning[[#This Row],[Åldersstruktur, kalkylerade kostnader]]+Sammanfattning[[#This Row],[Sjukfrekvens, kalkylerade kostnader]]+Sammanfattning[[#This Row],[Andra kalkylerade kostnader]]</f>
        <v>163436745.12672329</v>
      </c>
      <c r="H55" s="442">
        <v>4291.07</v>
      </c>
      <c r="I55" s="16">
        <v>111889650.24999999</v>
      </c>
      <c r="J55" s="16">
        <v>51547094.876723304</v>
      </c>
      <c r="K55" s="34">
        <v>1103277.9917258341</v>
      </c>
      <c r="L55" s="35">
        <v>-2314249.1581422817</v>
      </c>
      <c r="M55" s="13">
        <v>50336123.710306853</v>
      </c>
      <c r="N55" s="35">
        <v>9469194.7218488697</v>
      </c>
      <c r="O55" s="405">
        <f>SUM(Sammanfattning[[#This Row],[Statsandelar före skatteutjämning ]:[Utjämning av statsandelarna på basis av skatteinkomsterna]])</f>
        <v>59805318.432155721</v>
      </c>
      <c r="P55" s="407">
        <v>-1062068.0377399998</v>
      </c>
      <c r="Q55" s="406">
        <v>12887292.564806219</v>
      </c>
      <c r="R55" s="406">
        <v>-128511.98033726795</v>
      </c>
      <c r="S55" s="141">
        <f>SUM(Sammanfattning[[#This Row],[Statsandel för kommunal basservice, sammanlagt ]:[Återkrav av fördröjda skatteintäkter 2022]])</f>
        <v>71502030.978884682</v>
      </c>
    </row>
    <row r="56" spans="1:19" x14ac:dyDescent="0.3">
      <c r="A56" s="33">
        <v>165</v>
      </c>
      <c r="B56" s="32" t="s">
        <v>31</v>
      </c>
      <c r="C56" s="14">
        <v>16237</v>
      </c>
      <c r="D56" s="14">
        <v>66265879.960000008</v>
      </c>
      <c r="E56" s="14">
        <v>21006344.522233449</v>
      </c>
      <c r="F56" s="14">
        <v>3343127.3450242095</v>
      </c>
      <c r="G56" s="14">
        <f>Sammanfattning[[#This Row],[Åldersstruktur, kalkylerade kostnader]]+Sammanfattning[[#This Row],[Sjukfrekvens, kalkylerade kostnader]]+Sammanfattning[[#This Row],[Andra kalkylerade kostnader]]</f>
        <v>90615351.827257678</v>
      </c>
      <c r="H56" s="442">
        <v>4291.07</v>
      </c>
      <c r="I56" s="16">
        <v>69674103.589999989</v>
      </c>
      <c r="J56" s="16">
        <v>20941248.237257689</v>
      </c>
      <c r="K56" s="34">
        <v>358125.71081465838</v>
      </c>
      <c r="L56" s="35">
        <v>-1455018.8333881234</v>
      </c>
      <c r="M56" s="13">
        <v>19844355.114684224</v>
      </c>
      <c r="N56" s="35">
        <v>5296405.927394961</v>
      </c>
      <c r="O56" s="405">
        <f>SUM(Sammanfattning[[#This Row],[Statsandelar före skatteutjämning ]:[Utjämning av statsandelarna på basis av skatteinkomsterna]])</f>
        <v>25140761.042079184</v>
      </c>
      <c r="P56" s="407">
        <v>204578.34344000003</v>
      </c>
      <c r="Q56" s="406">
        <v>8352028.1662999392</v>
      </c>
      <c r="R56" s="406">
        <v>-77792.072338844475</v>
      </c>
      <c r="S56" s="141">
        <f>SUM(Sammanfattning[[#This Row],[Statsandel för kommunal basservice, sammanlagt ]:[Återkrav av fördröjda skatteintäkter 2022]])</f>
        <v>33619575.479480281</v>
      </c>
    </row>
    <row r="57" spans="1:19" x14ac:dyDescent="0.3">
      <c r="A57" s="33">
        <v>167</v>
      </c>
      <c r="B57" s="32" t="s">
        <v>32</v>
      </c>
      <c r="C57" s="14">
        <v>76935</v>
      </c>
      <c r="D57" s="14">
        <v>282917395.14999998</v>
      </c>
      <c r="E57" s="14">
        <v>116104955.99469715</v>
      </c>
      <c r="F57" s="14">
        <v>22273287.028165102</v>
      </c>
      <c r="G57" s="14">
        <f>Sammanfattning[[#This Row],[Åldersstruktur, kalkylerade kostnader]]+Sammanfattning[[#This Row],[Sjukfrekvens, kalkylerade kostnader]]+Sammanfattning[[#This Row],[Andra kalkylerade kostnader]]</f>
        <v>421295638.17286223</v>
      </c>
      <c r="H57" s="442">
        <v>4291.07</v>
      </c>
      <c r="I57" s="16">
        <v>330133470.44999999</v>
      </c>
      <c r="J57" s="16">
        <v>91162167.722862244</v>
      </c>
      <c r="K57" s="34">
        <v>3904129.394898545</v>
      </c>
      <c r="L57" s="35">
        <v>-5894887.1203535907</v>
      </c>
      <c r="M57" s="13">
        <v>89171409.997407198</v>
      </c>
      <c r="N57" s="35">
        <v>46358486.065829672</v>
      </c>
      <c r="O57" s="405">
        <f>SUM(Sammanfattning[[#This Row],[Statsandelar före skatteutjämning ]:[Utjämning av statsandelarna på basis av skatteinkomsterna]])</f>
        <v>135529896.06323686</v>
      </c>
      <c r="P57" s="407">
        <v>-10804410.390168</v>
      </c>
      <c r="Q57" s="406">
        <v>41188285.727183998</v>
      </c>
      <c r="R57" s="406">
        <v>-320954.91753940261</v>
      </c>
      <c r="S57" s="141">
        <f>SUM(Sammanfattning[[#This Row],[Statsandel för kommunal basservice, sammanlagt ]:[Återkrav av fördröjda skatteintäkter 2022]])</f>
        <v>165592816.48271349</v>
      </c>
    </row>
    <row r="58" spans="1:19" x14ac:dyDescent="0.3">
      <c r="A58" s="33">
        <v>169</v>
      </c>
      <c r="B58" s="32" t="s">
        <v>304</v>
      </c>
      <c r="C58" s="14">
        <v>5061</v>
      </c>
      <c r="D58" s="14">
        <v>20648986.729999997</v>
      </c>
      <c r="E58" s="14">
        <v>6670673.8038172852</v>
      </c>
      <c r="F58" s="14">
        <v>946470.26692455262</v>
      </c>
      <c r="G58" s="14">
        <f>Sammanfattning[[#This Row],[Åldersstruktur, kalkylerade kostnader]]+Sammanfattning[[#This Row],[Sjukfrekvens, kalkylerade kostnader]]+Sammanfattning[[#This Row],[Andra kalkylerade kostnader]]</f>
        <v>28266130.800741836</v>
      </c>
      <c r="H58" s="442">
        <v>4291.07</v>
      </c>
      <c r="I58" s="16">
        <v>21717105.27</v>
      </c>
      <c r="J58" s="16">
        <v>6549025.5307418369</v>
      </c>
      <c r="K58" s="34">
        <v>138078.13270915055</v>
      </c>
      <c r="L58" s="35">
        <v>-92188.166310413653</v>
      </c>
      <c r="M58" s="13">
        <v>6594915.4971405733</v>
      </c>
      <c r="N58" s="35">
        <v>2026151.1569787608</v>
      </c>
      <c r="O58" s="405">
        <f>SUM(Sammanfattning[[#This Row],[Statsandelar före skatteutjämning ]:[Utjämning av statsandelarna på basis av skatteinkomsterna]])</f>
        <v>8621066.6541193351</v>
      </c>
      <c r="P58" s="407">
        <v>42373.322919999977</v>
      </c>
      <c r="Q58" s="406">
        <v>3013144.7423068089</v>
      </c>
      <c r="R58" s="406">
        <v>-22601.913354561992</v>
      </c>
      <c r="S58" s="141">
        <f>SUM(Sammanfattning[[#This Row],[Statsandel för kommunal basservice, sammanlagt ]:[Återkrav av fördröjda skatteintäkter 2022]])</f>
        <v>11653982.805991581</v>
      </c>
    </row>
    <row r="59" spans="1:19" x14ac:dyDescent="0.3">
      <c r="A59" s="33">
        <v>171</v>
      </c>
      <c r="B59" s="32" t="s">
        <v>305</v>
      </c>
      <c r="C59" s="14">
        <v>4689</v>
      </c>
      <c r="D59" s="14">
        <v>19056175.289999999</v>
      </c>
      <c r="E59" s="14">
        <v>8143995.3319445048</v>
      </c>
      <c r="F59" s="14">
        <v>1400503.0384551976</v>
      </c>
      <c r="G59" s="14">
        <f>Sammanfattning[[#This Row],[Åldersstruktur, kalkylerade kostnader]]+Sammanfattning[[#This Row],[Sjukfrekvens, kalkylerade kostnader]]+Sammanfattning[[#This Row],[Andra kalkylerade kostnader]]</f>
        <v>28600673.660399698</v>
      </c>
      <c r="H59" s="442">
        <v>4291.07</v>
      </c>
      <c r="I59" s="16">
        <v>20120827.23</v>
      </c>
      <c r="J59" s="16">
        <v>8479846.4303996973</v>
      </c>
      <c r="K59" s="34">
        <v>122524.10460866414</v>
      </c>
      <c r="L59" s="35">
        <v>-368653.16774711991</v>
      </c>
      <c r="M59" s="13">
        <v>8233717.3672612421</v>
      </c>
      <c r="N59" s="35">
        <v>2581636.3440781143</v>
      </c>
      <c r="O59" s="405">
        <f>SUM(Sammanfattning[[#This Row],[Statsandelar före skatteutjämning ]:[Utjämning av statsandelarna på basis av skatteinkomsterna]])</f>
        <v>10815353.711339356</v>
      </c>
      <c r="P59" s="407">
        <v>-114823.80576000002</v>
      </c>
      <c r="Q59" s="406">
        <v>3113185.0451906305</v>
      </c>
      <c r="R59" s="406">
        <v>-19979.585752619572</v>
      </c>
      <c r="S59" s="141">
        <f>SUM(Sammanfattning[[#This Row],[Statsandel för kommunal basservice, sammanlagt ]:[Återkrav av fördröjda skatteintäkter 2022]])</f>
        <v>13793735.365017368</v>
      </c>
    </row>
    <row r="60" spans="1:19" x14ac:dyDescent="0.3">
      <c r="A60" s="33">
        <v>172</v>
      </c>
      <c r="B60" s="32" t="s">
        <v>33</v>
      </c>
      <c r="C60" s="14">
        <v>4297</v>
      </c>
      <c r="D60" s="14">
        <v>18814662.149999999</v>
      </c>
      <c r="E60" s="14">
        <v>8112460.2323097074</v>
      </c>
      <c r="F60" s="14">
        <v>1632312.9240399608</v>
      </c>
      <c r="G60" s="14">
        <f>Sammanfattning[[#This Row],[Åldersstruktur, kalkylerade kostnader]]+Sammanfattning[[#This Row],[Sjukfrekvens, kalkylerade kostnader]]+Sammanfattning[[#This Row],[Andra kalkylerade kostnader]]</f>
        <v>28559435.306349665</v>
      </c>
      <c r="H60" s="442">
        <v>4291.07</v>
      </c>
      <c r="I60" s="16">
        <v>18438727.789999999</v>
      </c>
      <c r="J60" s="16">
        <v>10120707.516349666</v>
      </c>
      <c r="K60" s="34">
        <v>698459.98631922971</v>
      </c>
      <c r="L60" s="35">
        <v>-296653.73876344721</v>
      </c>
      <c r="M60" s="13">
        <v>10522513.763905447</v>
      </c>
      <c r="N60" s="35">
        <v>3557418.6515937429</v>
      </c>
      <c r="O60" s="405">
        <f>SUM(Sammanfattning[[#This Row],[Statsandelar före skatteutjämning ]:[Utjämning av statsandelarna på basis av skatteinkomsterna]])</f>
        <v>14079932.41549919</v>
      </c>
      <c r="P60" s="407">
        <v>9583.5549200000823</v>
      </c>
      <c r="Q60" s="406">
        <v>3108792.8257372328</v>
      </c>
      <c r="R60" s="406">
        <v>-17532.008363158639</v>
      </c>
      <c r="S60" s="141">
        <f>SUM(Sammanfattning[[#This Row],[Statsandel för kommunal basservice, sammanlagt ]:[Återkrav av fördröjda skatteintäkter 2022]])</f>
        <v>17180776.787793268</v>
      </c>
    </row>
    <row r="61" spans="1:19" x14ac:dyDescent="0.3">
      <c r="A61" s="33">
        <v>176</v>
      </c>
      <c r="B61" s="32" t="s">
        <v>34</v>
      </c>
      <c r="C61" s="14">
        <v>4527</v>
      </c>
      <c r="D61" s="14">
        <v>19165059.969999999</v>
      </c>
      <c r="E61" s="14">
        <v>10121474.257768869</v>
      </c>
      <c r="F61" s="14">
        <v>2371558.0499374717</v>
      </c>
      <c r="G61" s="14">
        <f>Sammanfattning[[#This Row],[Åldersstruktur, kalkylerade kostnader]]+Sammanfattning[[#This Row],[Sjukfrekvens, kalkylerade kostnader]]+Sammanfattning[[#This Row],[Andra kalkylerade kostnader]]</f>
        <v>31658092.27770634</v>
      </c>
      <c r="H61" s="442">
        <v>4291.07</v>
      </c>
      <c r="I61" s="16">
        <v>19425673.889999997</v>
      </c>
      <c r="J61" s="16">
        <v>12232418.387706343</v>
      </c>
      <c r="K61" s="34">
        <v>1980911.7678569306</v>
      </c>
      <c r="L61" s="35">
        <v>196014.57547870453</v>
      </c>
      <c r="M61" s="13">
        <v>14409344.731041979</v>
      </c>
      <c r="N61" s="35">
        <v>4553891.9203164484</v>
      </c>
      <c r="O61" s="405">
        <f>SUM(Sammanfattning[[#This Row],[Statsandelar före skatteutjämning ]:[Utjämning av statsandelarna på basis av skatteinkomsterna]])</f>
        <v>18963236.651358426</v>
      </c>
      <c r="P61" s="407">
        <v>-224416.15308000002</v>
      </c>
      <c r="Q61" s="406">
        <v>3279882.4928194843</v>
      </c>
      <c r="R61" s="406">
        <v>-16115.652179499575</v>
      </c>
      <c r="S61" s="141">
        <f>SUM(Sammanfattning[[#This Row],[Statsandel för kommunal basservice, sammanlagt ]:[Återkrav av fördröjda skatteintäkter 2022]])</f>
        <v>22002587.33891841</v>
      </c>
    </row>
    <row r="62" spans="1:19" x14ac:dyDescent="0.3">
      <c r="A62" s="33">
        <v>177</v>
      </c>
      <c r="B62" s="32" t="s">
        <v>35</v>
      </c>
      <c r="C62" s="14">
        <v>1800</v>
      </c>
      <c r="D62" s="14">
        <v>7811610.8199999994</v>
      </c>
      <c r="E62" s="14">
        <v>2813640.1428628461</v>
      </c>
      <c r="F62" s="14">
        <v>451452.95865903655</v>
      </c>
      <c r="G62" s="14">
        <f>Sammanfattning[[#This Row],[Åldersstruktur, kalkylerade kostnader]]+Sammanfattning[[#This Row],[Sjukfrekvens, kalkylerade kostnader]]+Sammanfattning[[#This Row],[Andra kalkylerade kostnader]]</f>
        <v>11076703.921521882</v>
      </c>
      <c r="H62" s="442">
        <v>4291.07</v>
      </c>
      <c r="I62" s="16">
        <v>7723925.9999999991</v>
      </c>
      <c r="J62" s="16">
        <v>3352777.9215218825</v>
      </c>
      <c r="K62" s="34">
        <v>67677.292522191972</v>
      </c>
      <c r="L62" s="35">
        <v>25104.077281622463</v>
      </c>
      <c r="M62" s="13">
        <v>3445559.2913256972</v>
      </c>
      <c r="N62" s="35">
        <v>568879.60183024837</v>
      </c>
      <c r="O62" s="405">
        <f>SUM(Sammanfattning[[#This Row],[Statsandelar före skatteutjämning ]:[Utjämning av statsandelarna på basis av skatteinkomsterna]])</f>
        <v>4014438.8931559455</v>
      </c>
      <c r="P62" s="407">
        <v>-78278.118880000009</v>
      </c>
      <c r="Q62" s="406">
        <v>1232691.5536141265</v>
      </c>
      <c r="R62" s="406">
        <v>-8060.810686422391</v>
      </c>
      <c r="S62" s="141">
        <f>SUM(Sammanfattning[[#This Row],[Statsandel för kommunal basservice, sammanlagt ]:[Återkrav av fördröjda skatteintäkter 2022]])</f>
        <v>5160791.5172036495</v>
      </c>
    </row>
    <row r="63" spans="1:19" x14ac:dyDescent="0.3">
      <c r="A63" s="33">
        <v>178</v>
      </c>
      <c r="B63" s="32" t="s">
        <v>36</v>
      </c>
      <c r="C63" s="14">
        <v>5932</v>
      </c>
      <c r="D63" s="14">
        <v>25962248.68</v>
      </c>
      <c r="E63" s="14">
        <v>12631210.855068112</v>
      </c>
      <c r="F63" s="14">
        <v>1897441.5973881558</v>
      </c>
      <c r="G63" s="14">
        <f>Sammanfattning[[#This Row],[Åldersstruktur, kalkylerade kostnader]]+Sammanfattning[[#This Row],[Sjukfrekvens, kalkylerade kostnader]]+Sammanfattning[[#This Row],[Andra kalkylerade kostnader]]</f>
        <v>40490901.132456265</v>
      </c>
      <c r="H63" s="442">
        <v>4291.07</v>
      </c>
      <c r="I63" s="16">
        <v>25454627.239999998</v>
      </c>
      <c r="J63" s="16">
        <v>15036273.892456267</v>
      </c>
      <c r="K63" s="34">
        <v>849696.46826078044</v>
      </c>
      <c r="L63" s="35">
        <v>-381947.35197788035</v>
      </c>
      <c r="M63" s="13">
        <v>15504023.008739166</v>
      </c>
      <c r="N63" s="35">
        <v>4588897.1601710953</v>
      </c>
      <c r="O63" s="405">
        <f>SUM(Sammanfattning[[#This Row],[Statsandelar före skatteutjämning ]:[Utjämning av statsandelarna på basis av skatteinkomsterna]])</f>
        <v>20092920.168910261</v>
      </c>
      <c r="P63" s="407">
        <v>-24398.568279999992</v>
      </c>
      <c r="Q63" s="406">
        <v>4493785.4403162878</v>
      </c>
      <c r="R63" s="406">
        <v>-22765.294832038533</v>
      </c>
      <c r="S63" s="141">
        <f>SUM(Sammanfattning[[#This Row],[Statsandel för kommunal basservice, sammanlagt ]:[Återkrav av fördröjda skatteintäkter 2022]])</f>
        <v>24539541.746114511</v>
      </c>
    </row>
    <row r="64" spans="1:19" x14ac:dyDescent="0.3">
      <c r="A64" s="33">
        <v>179</v>
      </c>
      <c r="B64" s="32" t="s">
        <v>37</v>
      </c>
      <c r="C64" s="14">
        <v>143420</v>
      </c>
      <c r="D64" s="14">
        <v>521256599.98000002</v>
      </c>
      <c r="E64" s="14">
        <v>181744760.6069949</v>
      </c>
      <c r="F64" s="14">
        <v>37221615.375015557</v>
      </c>
      <c r="G64" s="14">
        <f>Sammanfattning[[#This Row],[Åldersstruktur, kalkylerade kostnader]]+Sammanfattning[[#This Row],[Sjukfrekvens, kalkylerade kostnader]]+Sammanfattning[[#This Row],[Andra kalkylerade kostnader]]</f>
        <v>740222975.96201038</v>
      </c>
      <c r="H64" s="442">
        <v>4291.07</v>
      </c>
      <c r="I64" s="16">
        <v>615425259.39999998</v>
      </c>
      <c r="J64" s="16">
        <v>124797716.56201041</v>
      </c>
      <c r="K64" s="34">
        <v>6595252.6136883795</v>
      </c>
      <c r="L64" s="35">
        <v>-14358202.364443805</v>
      </c>
      <c r="M64" s="13">
        <v>117034766.81125498</v>
      </c>
      <c r="N64" s="35">
        <v>58224618.289030887</v>
      </c>
      <c r="O64" s="405">
        <f>SUM(Sammanfattning[[#This Row],[Statsandelar före skatteutjämning ]:[Utjämning av statsandelarna på basis av skatteinkomsterna]])</f>
        <v>175259385.10028586</v>
      </c>
      <c r="P64" s="407">
        <v>-10820077.937495995</v>
      </c>
      <c r="Q64" s="406">
        <v>68769177.317952871</v>
      </c>
      <c r="R64" s="406">
        <v>-639487.95609847526</v>
      </c>
      <c r="S64" s="141">
        <f>SUM(Sammanfattning[[#This Row],[Statsandel för kommunal basservice, sammanlagt ]:[Återkrav av fördröjda skatteintäkter 2022]])</f>
        <v>232568996.52464426</v>
      </c>
    </row>
    <row r="65" spans="1:19" x14ac:dyDescent="0.3">
      <c r="A65" s="33">
        <v>181</v>
      </c>
      <c r="B65" s="32" t="s">
        <v>38</v>
      </c>
      <c r="C65" s="14">
        <v>1707</v>
      </c>
      <c r="D65" s="14">
        <v>7261245.1400000006</v>
      </c>
      <c r="E65" s="14">
        <v>2469232.5782649172</v>
      </c>
      <c r="F65" s="14">
        <v>465975.36292849015</v>
      </c>
      <c r="G65" s="14">
        <f>Sammanfattning[[#This Row],[Åldersstruktur, kalkylerade kostnader]]+Sammanfattning[[#This Row],[Sjukfrekvens, kalkylerade kostnader]]+Sammanfattning[[#This Row],[Andra kalkylerade kostnader]]</f>
        <v>10196453.08119341</v>
      </c>
      <c r="H65" s="442">
        <v>4291.07</v>
      </c>
      <c r="I65" s="16">
        <v>7324856.4899999993</v>
      </c>
      <c r="J65" s="16">
        <v>2871596.5911934106</v>
      </c>
      <c r="K65" s="34">
        <v>31451.703637116814</v>
      </c>
      <c r="L65" s="35">
        <v>26178.608399112534</v>
      </c>
      <c r="M65" s="13">
        <v>2929226.9032296399</v>
      </c>
      <c r="N65" s="35">
        <v>1756308.0528151831</v>
      </c>
      <c r="O65" s="405">
        <f>SUM(Sammanfattning[[#This Row],[Statsandelar före skatteutjämning ]:[Utjämning av statsandelarna på basis av skatteinkomsterna]])</f>
        <v>4685534.9560448229</v>
      </c>
      <c r="P65" s="407">
        <v>-67069.98000000001</v>
      </c>
      <c r="Q65" s="406">
        <v>1395869.1956446611</v>
      </c>
      <c r="R65" s="406">
        <v>-6863.5823057542775</v>
      </c>
      <c r="S65" s="141">
        <f>SUM(Sammanfattning[[#This Row],[Statsandel för kommunal basservice, sammanlagt ]:[Återkrav av fördröjda skatteintäkter 2022]])</f>
        <v>6007470.5893837288</v>
      </c>
    </row>
    <row r="66" spans="1:19" x14ac:dyDescent="0.3">
      <c r="A66" s="33">
        <v>182</v>
      </c>
      <c r="B66" s="32" t="s">
        <v>39</v>
      </c>
      <c r="C66" s="14">
        <v>19887</v>
      </c>
      <c r="D66" s="14">
        <v>82651000.63000001</v>
      </c>
      <c r="E66" s="14">
        <v>35280107.278242871</v>
      </c>
      <c r="F66" s="14">
        <v>4965439.6046427786</v>
      </c>
      <c r="G66" s="14">
        <f>Sammanfattning[[#This Row],[Åldersstruktur, kalkylerade kostnader]]+Sammanfattning[[#This Row],[Sjukfrekvens, kalkylerade kostnader]]+Sammanfattning[[#This Row],[Andra kalkylerade kostnader]]</f>
        <v>122896547.51288566</v>
      </c>
      <c r="H66" s="442">
        <v>4291.07</v>
      </c>
      <c r="I66" s="16">
        <v>85336509.089999989</v>
      </c>
      <c r="J66" s="16">
        <v>37560038.422885671</v>
      </c>
      <c r="K66" s="34">
        <v>820239.36609259108</v>
      </c>
      <c r="L66" s="35">
        <v>-1136484.0982105313</v>
      </c>
      <c r="M66" s="13">
        <v>37243793.690767735</v>
      </c>
      <c r="N66" s="35">
        <v>1317041.3091496921</v>
      </c>
      <c r="O66" s="405">
        <f>SUM(Sammanfattning[[#This Row],[Statsandelar före skatteutjämning ]:[Utjämning av statsandelarna på basis av skatteinkomsterna]])</f>
        <v>38560834.999917425</v>
      </c>
      <c r="P66" s="407">
        <v>-179986.01743999997</v>
      </c>
      <c r="Q66" s="406">
        <v>11016377.136233281</v>
      </c>
      <c r="R66" s="406">
        <v>-99085.218166529477</v>
      </c>
      <c r="S66" s="141">
        <f>SUM(Sammanfattning[[#This Row],[Statsandel för kommunal basservice, sammanlagt ]:[Återkrav av fördröjda skatteintäkter 2022]])</f>
        <v>49298140.900544181</v>
      </c>
    </row>
    <row r="67" spans="1:19" x14ac:dyDescent="0.3">
      <c r="A67" s="33">
        <v>186</v>
      </c>
      <c r="B67" s="32" t="s">
        <v>306</v>
      </c>
      <c r="C67" s="14">
        <v>44455</v>
      </c>
      <c r="D67" s="14">
        <v>164043136.11999995</v>
      </c>
      <c r="E67" s="14">
        <v>52145914.790381044</v>
      </c>
      <c r="F67" s="14">
        <v>12057359.101441547</v>
      </c>
      <c r="G67" s="14">
        <f>Sammanfattning[[#This Row],[Åldersstruktur, kalkylerade kostnader]]+Sammanfattning[[#This Row],[Sjukfrekvens, kalkylerade kostnader]]+Sammanfattning[[#This Row],[Andra kalkylerade kostnader]]</f>
        <v>228246410.01182252</v>
      </c>
      <c r="H67" s="442">
        <v>4291.07</v>
      </c>
      <c r="I67" s="16">
        <v>190759516.84999999</v>
      </c>
      <c r="J67" s="16">
        <v>37486893.161822528</v>
      </c>
      <c r="K67" s="34">
        <v>783310.34448663204</v>
      </c>
      <c r="L67" s="35">
        <v>-5851391.6352834422</v>
      </c>
      <c r="M67" s="13">
        <v>32418811.871025719</v>
      </c>
      <c r="N67" s="35">
        <v>-4500850.6568917381</v>
      </c>
      <c r="O67" s="405">
        <f>SUM(Sammanfattning[[#This Row],[Statsandelar före skatteutjämning ]:[Utjämning av statsandelarna på basis av skatteinkomsterna]])</f>
        <v>27917961.214133982</v>
      </c>
      <c r="P67" s="407">
        <v>-2435135.1014080006</v>
      </c>
      <c r="Q67" s="406">
        <v>17549557.742746752</v>
      </c>
      <c r="R67" s="406">
        <v>-235235.15643854591</v>
      </c>
      <c r="S67" s="141">
        <f>SUM(Sammanfattning[[#This Row],[Statsandel för kommunal basservice, sammanlagt ]:[Återkrav av fördröjda skatteintäkter 2022]])</f>
        <v>42797148.699034184</v>
      </c>
    </row>
    <row r="68" spans="1:19" x14ac:dyDescent="0.3">
      <c r="A68" s="33">
        <v>202</v>
      </c>
      <c r="B68" s="32" t="s">
        <v>307</v>
      </c>
      <c r="C68" s="14">
        <v>34667</v>
      </c>
      <c r="D68" s="14">
        <v>140602457.41</v>
      </c>
      <c r="E68" s="14">
        <v>38272829.068592645</v>
      </c>
      <c r="F68" s="14">
        <v>7329303.1299253032</v>
      </c>
      <c r="G68" s="14">
        <f>Sammanfattning[[#This Row],[Åldersstruktur, kalkylerade kostnader]]+Sammanfattning[[#This Row],[Sjukfrekvens, kalkylerade kostnader]]+Sammanfattning[[#This Row],[Andra kalkylerade kostnader]]</f>
        <v>186204589.60851794</v>
      </c>
      <c r="H68" s="442">
        <v>4291.07</v>
      </c>
      <c r="I68" s="16">
        <v>148758523.69</v>
      </c>
      <c r="J68" s="16">
        <v>37446065.918517947</v>
      </c>
      <c r="K68" s="34">
        <v>591620.76626004628</v>
      </c>
      <c r="L68" s="35">
        <v>-3100861.0797772538</v>
      </c>
      <c r="M68" s="13">
        <v>34936825.605000734</v>
      </c>
      <c r="N68" s="35">
        <v>-2947245.4062355394</v>
      </c>
      <c r="O68" s="405">
        <f>SUM(Sammanfattning[[#This Row],[Statsandelar före skatteutjämning ]:[Utjämning av statsandelarna på basis av skatteinkomsterna]])</f>
        <v>31989580.198765196</v>
      </c>
      <c r="P68" s="407">
        <v>-2584575.9595120023</v>
      </c>
      <c r="Q68" s="406">
        <v>12605467.328691928</v>
      </c>
      <c r="R68" s="406">
        <v>-175455.71919081319</v>
      </c>
      <c r="S68" s="141">
        <f>SUM(Sammanfattning[[#This Row],[Statsandel för kommunal basservice, sammanlagt ]:[Återkrav av fördröjda skatteintäkter 2022]])</f>
        <v>41835015.848754309</v>
      </c>
    </row>
    <row r="69" spans="1:19" x14ac:dyDescent="0.3">
      <c r="A69" s="33">
        <v>204</v>
      </c>
      <c r="B69" s="32" t="s">
        <v>40</v>
      </c>
      <c r="C69" s="14">
        <v>2807</v>
      </c>
      <c r="D69" s="14">
        <v>11895203.629999999</v>
      </c>
      <c r="E69" s="14">
        <v>7361253.2486569649</v>
      </c>
      <c r="F69" s="14">
        <v>1121416.1092717247</v>
      </c>
      <c r="G69" s="14">
        <f>Sammanfattning[[#This Row],[Åldersstruktur, kalkylerade kostnader]]+Sammanfattning[[#This Row],[Sjukfrekvens, kalkylerade kostnader]]+Sammanfattning[[#This Row],[Andra kalkylerade kostnader]]</f>
        <v>20377872.987928689</v>
      </c>
      <c r="H69" s="442">
        <v>4291.07</v>
      </c>
      <c r="I69" s="16">
        <v>12045033.489999998</v>
      </c>
      <c r="J69" s="16">
        <v>8332839.4979286902</v>
      </c>
      <c r="K69" s="34">
        <v>292756.75530637067</v>
      </c>
      <c r="L69" s="35">
        <v>-391696.63110366004</v>
      </c>
      <c r="M69" s="13">
        <v>8233899.6221314007</v>
      </c>
      <c r="N69" s="35">
        <v>2702541.6362543083</v>
      </c>
      <c r="O69" s="405">
        <f>SUM(Sammanfattning[[#This Row],[Statsandelar före skatteutjämning ]:[Utjämning av statsandelarna på basis av skatteinkomsterna]])</f>
        <v>10936441.258385709</v>
      </c>
      <c r="P69" s="407">
        <v>-1033712.3406400001</v>
      </c>
      <c r="Q69" s="406">
        <v>2105462.782866179</v>
      </c>
      <c r="R69" s="406">
        <v>-11043.866512783605</v>
      </c>
      <c r="S69" s="141">
        <f>SUM(Sammanfattning[[#This Row],[Statsandel för kommunal basservice, sammanlagt ]:[Återkrav av fördröjda skatteintäkter 2022]])</f>
        <v>11997147.834099106</v>
      </c>
    </row>
    <row r="70" spans="1:19" x14ac:dyDescent="0.3">
      <c r="A70" s="33">
        <v>205</v>
      </c>
      <c r="B70" s="32" t="s">
        <v>308</v>
      </c>
      <c r="C70" s="14">
        <v>36567</v>
      </c>
      <c r="D70" s="14">
        <v>145489463.75</v>
      </c>
      <c r="E70" s="14">
        <v>61383089.264559045</v>
      </c>
      <c r="F70" s="14">
        <v>8236267.9384165853</v>
      </c>
      <c r="G70" s="14">
        <f>Sammanfattning[[#This Row],[Åldersstruktur, kalkylerade kostnader]]+Sammanfattning[[#This Row],[Sjukfrekvens, kalkylerade kostnader]]+Sammanfattning[[#This Row],[Andra kalkylerade kostnader]]</f>
        <v>215108820.95297563</v>
      </c>
      <c r="H70" s="442">
        <v>4291.07</v>
      </c>
      <c r="I70" s="16">
        <v>156911556.69</v>
      </c>
      <c r="J70" s="16">
        <v>58197264.262975633</v>
      </c>
      <c r="K70" s="34">
        <v>2774817.543555758</v>
      </c>
      <c r="L70" s="35">
        <v>-1952749.6865886757</v>
      </c>
      <c r="M70" s="13">
        <v>59019332.119942717</v>
      </c>
      <c r="N70" s="35">
        <v>17577473.733163811</v>
      </c>
      <c r="O70" s="405">
        <f>SUM(Sammanfattning[[#This Row],[Statsandelar före skatteutjämning ]:[Utjämning av statsandelarna på basis av skatteinkomsterna]])</f>
        <v>76596805.853106529</v>
      </c>
      <c r="P70" s="407">
        <v>-190091.22775999998</v>
      </c>
      <c r="Q70" s="406">
        <v>18956918.978258282</v>
      </c>
      <c r="R70" s="406">
        <v>-166374.76337300858</v>
      </c>
      <c r="S70" s="141">
        <f>SUM(Sammanfattning[[#This Row],[Statsandel för kommunal basservice, sammanlagt ]:[Återkrav av fördröjda skatteintäkter 2022]])</f>
        <v>95197258.840231806</v>
      </c>
    </row>
    <row r="71" spans="1:19" x14ac:dyDescent="0.3">
      <c r="A71" s="33">
        <v>208</v>
      </c>
      <c r="B71" s="32" t="s">
        <v>41</v>
      </c>
      <c r="C71" s="14">
        <v>12400</v>
      </c>
      <c r="D71" s="14">
        <v>54103148.230000004</v>
      </c>
      <c r="E71" s="14">
        <v>17970608.137494821</v>
      </c>
      <c r="F71" s="14">
        <v>2788723.1742337905</v>
      </c>
      <c r="G71" s="14">
        <f>Sammanfattning[[#This Row],[Åldersstruktur, kalkylerade kostnader]]+Sammanfattning[[#This Row],[Sjukfrekvens, kalkylerade kostnader]]+Sammanfattning[[#This Row],[Andra kalkylerade kostnader]]</f>
        <v>74862479.541728616</v>
      </c>
      <c r="H71" s="442">
        <v>4291.07</v>
      </c>
      <c r="I71" s="16">
        <v>53209268</v>
      </c>
      <c r="J71" s="16">
        <v>21653211.541728616</v>
      </c>
      <c r="K71" s="34">
        <v>436567.18329140614</v>
      </c>
      <c r="L71" s="35">
        <v>-446891.69055158272</v>
      </c>
      <c r="M71" s="13">
        <v>21642887.034468438</v>
      </c>
      <c r="N71" s="35">
        <v>10798687.23848355</v>
      </c>
      <c r="O71" s="405">
        <f>SUM(Sammanfattning[[#This Row],[Statsandelar före skatteutjämning ]:[Utjämning av statsandelarna på basis av skatteinkomsterna]])</f>
        <v>32441574.27295199</v>
      </c>
      <c r="P71" s="407">
        <v>-38632.308480000022</v>
      </c>
      <c r="Q71" s="406">
        <v>7666381.7106660279</v>
      </c>
      <c r="R71" s="406">
        <v>-49327.612641345164</v>
      </c>
      <c r="S71" s="141">
        <f>SUM(Sammanfattning[[#This Row],[Statsandel för kommunal basservice, sammanlagt ]:[Återkrav av fördröjda skatteintäkter 2022]])</f>
        <v>40019996.062496677</v>
      </c>
    </row>
    <row r="72" spans="1:19" x14ac:dyDescent="0.3">
      <c r="A72" s="33">
        <v>211</v>
      </c>
      <c r="B72" s="32" t="s">
        <v>42</v>
      </c>
      <c r="C72" s="14">
        <v>32214</v>
      </c>
      <c r="D72" s="14">
        <v>132616051.78</v>
      </c>
      <c r="E72" s="14">
        <v>37526865.346043527</v>
      </c>
      <c r="F72" s="14">
        <v>5228104.4937147871</v>
      </c>
      <c r="G72" s="14">
        <f>Sammanfattning[[#This Row],[Åldersstruktur, kalkylerade kostnader]]+Sammanfattning[[#This Row],[Sjukfrekvens, kalkylerade kostnader]]+Sammanfattning[[#This Row],[Andra kalkylerade kostnader]]</f>
        <v>175371021.61975831</v>
      </c>
      <c r="H72" s="442">
        <v>4291.07</v>
      </c>
      <c r="I72" s="16">
        <v>138232528.97999999</v>
      </c>
      <c r="J72" s="16">
        <v>37138492.639758319</v>
      </c>
      <c r="K72" s="34">
        <v>538601.34440757544</v>
      </c>
      <c r="L72" s="35">
        <v>-2027519.6592511092</v>
      </c>
      <c r="M72" s="13">
        <v>35649574.324914783</v>
      </c>
      <c r="N72" s="35">
        <v>4176223.460942145</v>
      </c>
      <c r="O72" s="405">
        <f>SUM(Sammanfattning[[#This Row],[Statsandelar före skatteutjämning ]:[Utjämning av statsandelarna på basis av skatteinkomsterna]])</f>
        <v>39825797.785856925</v>
      </c>
      <c r="P72" s="407">
        <v>-1461070.3296479995</v>
      </c>
      <c r="Q72" s="406">
        <v>14234704.239558602</v>
      </c>
      <c r="R72" s="406">
        <v>-159046.68260285468</v>
      </c>
      <c r="S72" s="141">
        <f>SUM(Sammanfattning[[#This Row],[Statsandel för kommunal basservice, sammanlagt ]:[Återkrav av fördröjda skatteintäkter 2022]])</f>
        <v>52440385.013164669</v>
      </c>
    </row>
    <row r="73" spans="1:19" x14ac:dyDescent="0.3">
      <c r="A73" s="33">
        <v>213</v>
      </c>
      <c r="B73" s="32" t="s">
        <v>43</v>
      </c>
      <c r="C73" s="14">
        <v>5312</v>
      </c>
      <c r="D73" s="14">
        <v>22904981.48</v>
      </c>
      <c r="E73" s="14">
        <v>10618734.921485832</v>
      </c>
      <c r="F73" s="14">
        <v>1651737.15424118</v>
      </c>
      <c r="G73" s="14">
        <f>Sammanfattning[[#This Row],[Åldersstruktur, kalkylerade kostnader]]+Sammanfattning[[#This Row],[Sjukfrekvens, kalkylerade kostnader]]+Sammanfattning[[#This Row],[Andra kalkylerade kostnader]]</f>
        <v>35175453.555727012</v>
      </c>
      <c r="H73" s="442">
        <v>4291.07</v>
      </c>
      <c r="I73" s="16">
        <v>22794163.84</v>
      </c>
      <c r="J73" s="16">
        <v>12381289.715727013</v>
      </c>
      <c r="K73" s="34">
        <v>882207.23813940166</v>
      </c>
      <c r="L73" s="35">
        <v>-201481.41057922144</v>
      </c>
      <c r="M73" s="13">
        <v>13062015.543287193</v>
      </c>
      <c r="N73" s="35">
        <v>3489756.8740397799</v>
      </c>
      <c r="O73" s="405">
        <f>SUM(Sammanfattning[[#This Row],[Statsandelar före skatteutjämning ]:[Utjämning av statsandelarna på basis av skatteinkomsterna]])</f>
        <v>16551772.417326974</v>
      </c>
      <c r="P73" s="407">
        <v>-134751.04204</v>
      </c>
      <c r="Q73" s="406">
        <v>3718476.5748914499</v>
      </c>
      <c r="R73" s="406">
        <v>-21303.863599860739</v>
      </c>
      <c r="S73" s="141">
        <f>SUM(Sammanfattning[[#This Row],[Statsandel för kommunal basservice, sammanlagt ]:[Återkrav av fördröjda skatteintäkter 2022]])</f>
        <v>20114194.086578563</v>
      </c>
    </row>
    <row r="74" spans="1:19" x14ac:dyDescent="0.3">
      <c r="A74" s="33">
        <v>214</v>
      </c>
      <c r="B74" s="32" t="s">
        <v>44</v>
      </c>
      <c r="C74" s="14">
        <v>12758</v>
      </c>
      <c r="D74" s="14">
        <v>51293011.090000004</v>
      </c>
      <c r="E74" s="14">
        <v>19019421.221259732</v>
      </c>
      <c r="F74" s="14">
        <v>3792751.4646777287</v>
      </c>
      <c r="G74" s="14">
        <f>Sammanfattning[[#This Row],[Åldersstruktur, kalkylerade kostnader]]+Sammanfattning[[#This Row],[Sjukfrekvens, kalkylerade kostnader]]+Sammanfattning[[#This Row],[Andra kalkylerade kostnader]]</f>
        <v>74105183.775937468</v>
      </c>
      <c r="H74" s="442">
        <v>4291.07</v>
      </c>
      <c r="I74" s="16">
        <v>54745471.059999995</v>
      </c>
      <c r="J74" s="16">
        <v>19359712.715937473</v>
      </c>
      <c r="K74" s="34">
        <v>607171.42061240622</v>
      </c>
      <c r="L74" s="35">
        <v>89579.927837865893</v>
      </c>
      <c r="M74" s="13">
        <v>20056464.064387746</v>
      </c>
      <c r="N74" s="35">
        <v>9742359.1869533267</v>
      </c>
      <c r="O74" s="405">
        <f>SUM(Sammanfattning[[#This Row],[Statsandelar före skatteutjämning ]:[Utjämning av statsandelarna på basis av skatteinkomsterna]])</f>
        <v>29798823.251341075</v>
      </c>
      <c r="P74" s="407">
        <v>332369.01200000022</v>
      </c>
      <c r="Q74" s="406">
        <v>8619532.2042009607</v>
      </c>
      <c r="R74" s="406">
        <v>-54680.512725876404</v>
      </c>
      <c r="S74" s="141">
        <f>SUM(Sammanfattning[[#This Row],[Statsandel för kommunal basservice, sammanlagt ]:[Återkrav av fördröjda skatteintäkter 2022]])</f>
        <v>38696043.954816163</v>
      </c>
    </row>
    <row r="75" spans="1:19" x14ac:dyDescent="0.3">
      <c r="A75" s="33">
        <v>216</v>
      </c>
      <c r="B75" s="32" t="s">
        <v>45</v>
      </c>
      <c r="C75" s="14">
        <v>1323</v>
      </c>
      <c r="D75" s="14">
        <v>6105274.1200000001</v>
      </c>
      <c r="E75" s="14">
        <v>2977010.8114887793</v>
      </c>
      <c r="F75" s="14">
        <v>641728.92995273834</v>
      </c>
      <c r="G75" s="14">
        <f>Sammanfattning[[#This Row],[Åldersstruktur, kalkylerade kostnader]]+Sammanfattning[[#This Row],[Sjukfrekvens, kalkylerade kostnader]]+Sammanfattning[[#This Row],[Andra kalkylerade kostnader]]</f>
        <v>9724013.8614415172</v>
      </c>
      <c r="H75" s="442">
        <v>4291.07</v>
      </c>
      <c r="I75" s="16">
        <v>5677085.6099999994</v>
      </c>
      <c r="J75" s="16">
        <v>4046928.2514415178</v>
      </c>
      <c r="K75" s="34">
        <v>512481.70904381113</v>
      </c>
      <c r="L75" s="35">
        <v>394.84289210609859</v>
      </c>
      <c r="M75" s="13">
        <v>4559804.8033774346</v>
      </c>
      <c r="N75" s="35">
        <v>1193991.3928936061</v>
      </c>
      <c r="O75" s="405">
        <f>SUM(Sammanfattning[[#This Row],[Statsandelar före skatteutjämning ]:[Utjämning av statsandelarna på basis av skatteinkomsterna]])</f>
        <v>5753796.1962710405</v>
      </c>
      <c r="P75" s="407">
        <v>-5961.7760000000053</v>
      </c>
      <c r="Q75" s="406">
        <v>1007041.9048513905</v>
      </c>
      <c r="R75" s="406">
        <v>-4622.6366363511479</v>
      </c>
      <c r="S75" s="141">
        <f>SUM(Sammanfattning[[#This Row],[Statsandel för kommunal basservice, sammanlagt ]:[Återkrav av fördröjda skatteintäkter 2022]])</f>
        <v>6750253.6884860797</v>
      </c>
    </row>
    <row r="76" spans="1:19" x14ac:dyDescent="0.3">
      <c r="A76" s="33">
        <v>217</v>
      </c>
      <c r="B76" s="32" t="s">
        <v>46</v>
      </c>
      <c r="C76" s="14">
        <v>5426</v>
      </c>
      <c r="D76" s="14">
        <v>23583191.109999999</v>
      </c>
      <c r="E76" s="14">
        <v>7873134.9548641508</v>
      </c>
      <c r="F76" s="14">
        <v>1204773.4296717746</v>
      </c>
      <c r="G76" s="14">
        <f>Sammanfattning[[#This Row],[Åldersstruktur, kalkylerade kostnader]]+Sammanfattning[[#This Row],[Sjukfrekvens, kalkylerade kostnader]]+Sammanfattning[[#This Row],[Andra kalkylerade kostnader]]</f>
        <v>32661099.494535927</v>
      </c>
      <c r="H76" s="442">
        <v>4291.07</v>
      </c>
      <c r="I76" s="16">
        <v>23283345.819999997</v>
      </c>
      <c r="J76" s="16">
        <v>9377753.6745359302</v>
      </c>
      <c r="K76" s="34">
        <v>208514.55594375319</v>
      </c>
      <c r="L76" s="35">
        <v>-397014.8080606265</v>
      </c>
      <c r="M76" s="13">
        <v>9189253.4224190563</v>
      </c>
      <c r="N76" s="35">
        <v>4601523.1729003675</v>
      </c>
      <c r="O76" s="405">
        <f>SUM(Sammanfattning[[#This Row],[Statsandelar före skatteutjämning ]:[Utjämning av statsandelarna på basis av skatteinkomsterna]])</f>
        <v>13790776.595319424</v>
      </c>
      <c r="P76" s="407">
        <v>28392.958199999994</v>
      </c>
      <c r="Q76" s="406">
        <v>3447881.9174647089</v>
      </c>
      <c r="R76" s="406">
        <v>-21556.247575591606</v>
      </c>
      <c r="S76" s="141">
        <f>SUM(Sammanfattning[[#This Row],[Statsandel för kommunal basservice, sammanlagt ]:[Återkrav av fördröjda skatteintäkter 2022]])</f>
        <v>17245495.223408539</v>
      </c>
    </row>
    <row r="77" spans="1:19" x14ac:dyDescent="0.3">
      <c r="A77" s="33">
        <v>218</v>
      </c>
      <c r="B77" s="32" t="s">
        <v>309</v>
      </c>
      <c r="C77" s="14">
        <v>1207</v>
      </c>
      <c r="D77" s="14">
        <v>5599105.3099999996</v>
      </c>
      <c r="E77" s="14">
        <v>2802056.1584793478</v>
      </c>
      <c r="F77" s="14">
        <v>297438.91371631064</v>
      </c>
      <c r="G77" s="14">
        <f>Sammanfattning[[#This Row],[Åldersstruktur, kalkylerade kostnader]]+Sammanfattning[[#This Row],[Sjukfrekvens, kalkylerade kostnader]]+Sammanfattning[[#This Row],[Andra kalkylerade kostnader]]</f>
        <v>8698600.3821956571</v>
      </c>
      <c r="H77" s="442">
        <v>4291.07</v>
      </c>
      <c r="I77" s="16">
        <v>5179321.4899999993</v>
      </c>
      <c r="J77" s="16">
        <v>3519278.8921956578</v>
      </c>
      <c r="K77" s="34">
        <v>64960.570936093747</v>
      </c>
      <c r="L77" s="35">
        <v>1532.9998244020971</v>
      </c>
      <c r="M77" s="13">
        <v>3585772.4629561533</v>
      </c>
      <c r="N77" s="35">
        <v>1268058.2405684595</v>
      </c>
      <c r="O77" s="405">
        <f>SUM(Sammanfattning[[#This Row],[Statsandelar före skatteutjämning ]:[Utjämning av statsandelarna på basis av skatteinkomsterna]])</f>
        <v>4853830.7035246128</v>
      </c>
      <c r="P77" s="407">
        <v>-350254.34000000008</v>
      </c>
      <c r="Q77" s="406">
        <v>1086030.5228215868</v>
      </c>
      <c r="R77" s="406">
        <v>-4595.3120715257064</v>
      </c>
      <c r="S77" s="141">
        <f>SUM(Sammanfattning[[#This Row],[Statsandel för kommunal basservice, sammanlagt ]:[Återkrav av fördröjda skatteintäkter 2022]])</f>
        <v>5585011.5742746741</v>
      </c>
    </row>
    <row r="78" spans="1:19" x14ac:dyDescent="0.3">
      <c r="A78" s="33">
        <v>224</v>
      </c>
      <c r="B78" s="32" t="s">
        <v>310</v>
      </c>
      <c r="C78" s="14">
        <v>8696</v>
      </c>
      <c r="D78" s="14">
        <v>35729256.18</v>
      </c>
      <c r="E78" s="14">
        <v>12077092.0373096</v>
      </c>
      <c r="F78" s="14">
        <v>2901612.8752750698</v>
      </c>
      <c r="G78" s="14">
        <f>Sammanfattning[[#This Row],[Åldersstruktur, kalkylerade kostnader]]+Sammanfattning[[#This Row],[Sjukfrekvens, kalkylerade kostnader]]+Sammanfattning[[#This Row],[Andra kalkylerade kostnader]]</f>
        <v>50707961.09258467</v>
      </c>
      <c r="H78" s="442">
        <v>4291.07</v>
      </c>
      <c r="I78" s="16">
        <v>37315144.719999999</v>
      </c>
      <c r="J78" s="16">
        <v>13392816.372584671</v>
      </c>
      <c r="K78" s="34">
        <v>225771.59200331211</v>
      </c>
      <c r="L78" s="35">
        <v>-951368.26512001851</v>
      </c>
      <c r="M78" s="13">
        <v>12667219.699467964</v>
      </c>
      <c r="N78" s="35">
        <v>5061614.7161642397</v>
      </c>
      <c r="O78" s="405">
        <f>SUM(Sammanfattning[[#This Row],[Statsandelar före skatteutjämning ]:[Utjämning av statsandelarna på basis av skatteinkomsterna]])</f>
        <v>17728834.415632203</v>
      </c>
      <c r="P78" s="407">
        <v>102706.49604</v>
      </c>
      <c r="Q78" s="406">
        <v>4874733.618205077</v>
      </c>
      <c r="R78" s="406">
        <v>-37314.778112066517</v>
      </c>
      <c r="S78" s="141">
        <f>SUM(Sammanfattning[[#This Row],[Statsandel för kommunal basservice, sammanlagt ]:[Återkrav av fördröjda skatteintäkter 2022]])</f>
        <v>22668959.751765218</v>
      </c>
    </row>
    <row r="79" spans="1:19" x14ac:dyDescent="0.3">
      <c r="A79" s="33">
        <v>226</v>
      </c>
      <c r="B79" s="32" t="s">
        <v>47</v>
      </c>
      <c r="C79" s="14">
        <v>3858</v>
      </c>
      <c r="D79" s="14">
        <v>17097873.109999999</v>
      </c>
      <c r="E79" s="14">
        <v>7181020.1886881934</v>
      </c>
      <c r="F79" s="14">
        <v>1376093.5111718709</v>
      </c>
      <c r="G79" s="14">
        <f>Sammanfattning[[#This Row],[Åldersstruktur, kalkylerade kostnader]]+Sammanfattning[[#This Row],[Sjukfrekvens, kalkylerade kostnader]]+Sammanfattning[[#This Row],[Andra kalkylerade kostnader]]</f>
        <v>25654986.809860062</v>
      </c>
      <c r="H79" s="442">
        <v>4291.07</v>
      </c>
      <c r="I79" s="16">
        <v>16554948.059999999</v>
      </c>
      <c r="J79" s="16">
        <v>9100038.7498600632</v>
      </c>
      <c r="K79" s="34">
        <v>1563468.4663018377</v>
      </c>
      <c r="L79" s="35">
        <v>-118688.33365170479</v>
      </c>
      <c r="M79" s="13">
        <v>10544818.882510196</v>
      </c>
      <c r="N79" s="35">
        <v>3670923.8040218605</v>
      </c>
      <c r="O79" s="405">
        <f>SUM(Sammanfattning[[#This Row],[Statsandelar före skatteutjämning ]:[Utjämning av statsandelarna på basis av skatteinkomsterna]])</f>
        <v>14215742.686532058</v>
      </c>
      <c r="P79" s="407">
        <v>57978.271599999993</v>
      </c>
      <c r="Q79" s="406">
        <v>2704527.3776001297</v>
      </c>
      <c r="R79" s="406">
        <v>-14752.110884085541</v>
      </c>
      <c r="S79" s="141">
        <f>SUM(Sammanfattning[[#This Row],[Statsandel för kommunal basservice, sammanlagt ]:[Återkrav av fördröjda skatteintäkter 2022]])</f>
        <v>16963496.224848103</v>
      </c>
    </row>
    <row r="80" spans="1:19" x14ac:dyDescent="0.3">
      <c r="A80" s="33">
        <v>230</v>
      </c>
      <c r="B80" s="32" t="s">
        <v>48</v>
      </c>
      <c r="C80" s="14">
        <v>2322</v>
      </c>
      <c r="D80" s="14">
        <v>9941196.370000001</v>
      </c>
      <c r="E80" s="14">
        <v>3405087.2757423087</v>
      </c>
      <c r="F80" s="14">
        <v>943125.72960788989</v>
      </c>
      <c r="G80" s="14">
        <f>Sammanfattning[[#This Row],[Åldersstruktur, kalkylerade kostnader]]+Sammanfattning[[#This Row],[Sjukfrekvens, kalkylerade kostnader]]+Sammanfattning[[#This Row],[Andra kalkylerade kostnader]]</f>
        <v>14289409.3753502</v>
      </c>
      <c r="H80" s="442">
        <v>4291.07</v>
      </c>
      <c r="I80" s="16">
        <v>9963864.5399999991</v>
      </c>
      <c r="J80" s="16">
        <v>4325544.8353502005</v>
      </c>
      <c r="K80" s="34">
        <v>411459.6110082618</v>
      </c>
      <c r="L80" s="35">
        <v>36436.515794193663</v>
      </c>
      <c r="M80" s="13">
        <v>4773440.9621526562</v>
      </c>
      <c r="N80" s="35">
        <v>2570707.6964308689</v>
      </c>
      <c r="O80" s="405">
        <f>SUM(Sammanfattning[[#This Row],[Statsandelar före skatteutjämning ]:[Utjämning av statsandelarna på basis av skatteinkomsterna]])</f>
        <v>7344148.6585835256</v>
      </c>
      <c r="P80" s="407">
        <v>14059.358252000005</v>
      </c>
      <c r="Q80" s="406">
        <v>1905189.7123433547</v>
      </c>
      <c r="R80" s="406">
        <v>-7812.4012879553275</v>
      </c>
      <c r="S80" s="141">
        <f>SUM(Sammanfattning[[#This Row],[Statsandel för kommunal basservice, sammanlagt ]:[Återkrav av fördröjda skatteintäkter 2022]])</f>
        <v>9255585.3278909232</v>
      </c>
    </row>
    <row r="81" spans="1:19" x14ac:dyDescent="0.3">
      <c r="A81" s="33">
        <v>231</v>
      </c>
      <c r="B81" s="32" t="s">
        <v>311</v>
      </c>
      <c r="C81" s="14">
        <v>1278</v>
      </c>
      <c r="D81" s="14">
        <v>5206413.2299999995</v>
      </c>
      <c r="E81" s="14">
        <v>1917512.5388559012</v>
      </c>
      <c r="F81" s="14">
        <v>649974.77421892178</v>
      </c>
      <c r="G81" s="14">
        <f>Sammanfattning[[#This Row],[Åldersstruktur, kalkylerade kostnader]]+Sammanfattning[[#This Row],[Sjukfrekvens, kalkylerade kostnader]]+Sammanfattning[[#This Row],[Andra kalkylerade kostnader]]</f>
        <v>7773900.5430748221</v>
      </c>
      <c r="H81" s="442">
        <v>4291.07</v>
      </c>
      <c r="I81" s="16">
        <v>5483987.46</v>
      </c>
      <c r="J81" s="16">
        <v>2289913.0830748221</v>
      </c>
      <c r="K81" s="34">
        <v>185550.84269111344</v>
      </c>
      <c r="L81" s="35">
        <v>-54113.810217011378</v>
      </c>
      <c r="M81" s="13">
        <v>2421350.1155489241</v>
      </c>
      <c r="N81" s="35">
        <v>-136282.60303671006</v>
      </c>
      <c r="O81" s="405">
        <f>SUM(Sammanfattning[[#This Row],[Statsandelar före skatteutjämning ]:[Utjämning av statsandelarna på basis av skatteinkomsterna]])</f>
        <v>2285067.512512214</v>
      </c>
      <c r="P81" s="407">
        <v>-303901.53160000005</v>
      </c>
      <c r="Q81" s="406">
        <v>736281.66310913884</v>
      </c>
      <c r="R81" s="406">
        <v>-7641.6908763574802</v>
      </c>
      <c r="S81" s="141">
        <f>SUM(Sammanfattning[[#This Row],[Statsandel för kommunal basservice, sammanlagt ]:[Återkrav av fördröjda skatteintäkter 2022]])</f>
        <v>2709805.9531449955</v>
      </c>
    </row>
    <row r="82" spans="1:19" x14ac:dyDescent="0.3">
      <c r="A82" s="33">
        <v>232</v>
      </c>
      <c r="B82" s="32" t="s">
        <v>49</v>
      </c>
      <c r="C82" s="14">
        <v>13007</v>
      </c>
      <c r="D82" s="14">
        <v>53813208.349999994</v>
      </c>
      <c r="E82" s="14">
        <v>24768165.203189816</v>
      </c>
      <c r="F82" s="14">
        <v>3404190.2033506483</v>
      </c>
      <c r="G82" s="14">
        <f>Sammanfattning[[#This Row],[Åldersstruktur, kalkylerade kostnader]]+Sammanfattning[[#This Row],[Sjukfrekvens, kalkylerade kostnader]]+Sammanfattning[[#This Row],[Andra kalkylerade kostnader]]</f>
        <v>81985563.756540462</v>
      </c>
      <c r="H82" s="442">
        <v>4291.07</v>
      </c>
      <c r="I82" s="16">
        <v>55813947.489999995</v>
      </c>
      <c r="J82" s="16">
        <v>26171616.266540468</v>
      </c>
      <c r="K82" s="34">
        <v>561417.20760251966</v>
      </c>
      <c r="L82" s="35">
        <v>-1002887.3071935164</v>
      </c>
      <c r="M82" s="13">
        <v>25730146.16694947</v>
      </c>
      <c r="N82" s="35">
        <v>10869745.480612226</v>
      </c>
      <c r="O82" s="405">
        <f>SUM(Sammanfattning[[#This Row],[Statsandelar före skatteutjämning ]:[Utjämning av statsandelarna på basis av skatteinkomsterna]])</f>
        <v>36599891.647561699</v>
      </c>
      <c r="P82" s="407">
        <v>62673.170199999993</v>
      </c>
      <c r="Q82" s="406">
        <v>9220971.9417025931</v>
      </c>
      <c r="R82" s="406">
        <v>-52168.836921019334</v>
      </c>
      <c r="S82" s="141">
        <f>SUM(Sammanfattning[[#This Row],[Statsandel för kommunal basservice, sammanlagt ]:[Återkrav av fördröjda skatteintäkter 2022]])</f>
        <v>45831367.922543272</v>
      </c>
    </row>
    <row r="83" spans="1:19" x14ac:dyDescent="0.3">
      <c r="A83" s="33">
        <v>233</v>
      </c>
      <c r="B83" s="32" t="s">
        <v>50</v>
      </c>
      <c r="C83" s="14">
        <v>15514</v>
      </c>
      <c r="D83" s="14">
        <v>69035663.090000004</v>
      </c>
      <c r="E83" s="14">
        <v>27927560.80332832</v>
      </c>
      <c r="F83" s="14">
        <v>3747978.6838875823</v>
      </c>
      <c r="G83" s="14">
        <f>Sammanfattning[[#This Row],[Åldersstruktur, kalkylerade kostnader]]+Sammanfattning[[#This Row],[Sjukfrekvens, kalkylerade kostnader]]+Sammanfattning[[#This Row],[Andra kalkylerade kostnader]]</f>
        <v>100711202.57721591</v>
      </c>
      <c r="H83" s="442">
        <v>4291.07</v>
      </c>
      <c r="I83" s="16">
        <v>66571659.979999997</v>
      </c>
      <c r="J83" s="16">
        <v>34139542.597215913</v>
      </c>
      <c r="K83" s="34">
        <v>661495.48209754541</v>
      </c>
      <c r="L83" s="35">
        <v>-1508510.4811378524</v>
      </c>
      <c r="M83" s="13">
        <v>33292527.598175604</v>
      </c>
      <c r="N83" s="35">
        <v>13265662.426853208</v>
      </c>
      <c r="O83" s="405">
        <f>SUM(Sammanfattning[[#This Row],[Statsandelar före skatteutjämning ]:[Utjämning av statsandelarna på basis av skatteinkomsterna]])</f>
        <v>46558190.02502881</v>
      </c>
      <c r="P83" s="407">
        <v>49184.652000000002</v>
      </c>
      <c r="Q83" s="406">
        <v>10985527.882557729</v>
      </c>
      <c r="R83" s="406">
        <v>-62402.833319580452</v>
      </c>
      <c r="S83" s="141">
        <f>SUM(Sammanfattning[[#This Row],[Statsandel för kommunal basservice, sammanlagt ]:[Återkrav av fördröjda skatteintäkter 2022]])</f>
        <v>57530499.726266958</v>
      </c>
    </row>
    <row r="84" spans="1:19" x14ac:dyDescent="0.3">
      <c r="A84" s="33">
        <v>235</v>
      </c>
      <c r="B84" s="32" t="s">
        <v>312</v>
      </c>
      <c r="C84" s="14">
        <v>10178</v>
      </c>
      <c r="D84" s="14">
        <v>44375419.159999996</v>
      </c>
      <c r="E84" s="14">
        <v>9353434.0737171043</v>
      </c>
      <c r="F84" s="14">
        <v>4129605.2165202424</v>
      </c>
      <c r="G84" s="14">
        <f>Sammanfattning[[#This Row],[Åldersstruktur, kalkylerade kostnader]]+Sammanfattning[[#This Row],[Sjukfrekvens, kalkylerade kostnader]]+Sammanfattning[[#This Row],[Andra kalkylerade kostnader]]</f>
        <v>57858458.450237341</v>
      </c>
      <c r="H84" s="442">
        <v>4291.07</v>
      </c>
      <c r="I84" s="16">
        <v>43674510.459999993</v>
      </c>
      <c r="J84" s="16">
        <v>14183947.990237348</v>
      </c>
      <c r="K84" s="34">
        <v>128658.6717424526</v>
      </c>
      <c r="L84" s="35">
        <v>-1155613.8962573695</v>
      </c>
      <c r="M84" s="13">
        <v>13156992.765722431</v>
      </c>
      <c r="N84" s="35">
        <v>-13999229.029860601</v>
      </c>
      <c r="O84" s="405">
        <f>SUM(Sammanfattning[[#This Row],[Statsandelar före skatteutjämning ]:[Utjämning av statsandelarna på basis av skatteinkomsterna]])</f>
        <v>-842236.26413816959</v>
      </c>
      <c r="P84" s="407">
        <v>2277605.6037160009</v>
      </c>
      <c r="Q84" s="406">
        <v>2095554.0760111404</v>
      </c>
      <c r="R84" s="406">
        <v>-83433.59612727091</v>
      </c>
      <c r="S84" s="141">
        <f>SUM(Sammanfattning[[#This Row],[Statsandel för kommunal basservice, sammanlagt ]:[Återkrav av fördröjda skatteintäkter 2022]])</f>
        <v>3447489.819461701</v>
      </c>
    </row>
    <row r="85" spans="1:19" x14ac:dyDescent="0.3">
      <c r="A85" s="33">
        <v>236</v>
      </c>
      <c r="B85" s="32" t="s">
        <v>313</v>
      </c>
      <c r="C85" s="14">
        <v>4228</v>
      </c>
      <c r="D85" s="14">
        <v>18401062.699999999</v>
      </c>
      <c r="E85" s="14">
        <v>5651432.3540782509</v>
      </c>
      <c r="F85" s="14">
        <v>842802.83556849696</v>
      </c>
      <c r="G85" s="14">
        <f>Sammanfattning[[#This Row],[Åldersstruktur, kalkylerade kostnader]]+Sammanfattning[[#This Row],[Sjukfrekvens, kalkylerade kostnader]]+Sammanfattning[[#This Row],[Andra kalkylerade kostnader]]</f>
        <v>24895297.889646746</v>
      </c>
      <c r="H85" s="442">
        <v>4291.07</v>
      </c>
      <c r="I85" s="16">
        <v>18142643.959999997</v>
      </c>
      <c r="J85" s="16">
        <v>6752653.929646749</v>
      </c>
      <c r="K85" s="34">
        <v>243253.87729571731</v>
      </c>
      <c r="L85" s="35">
        <v>-248520.49263756184</v>
      </c>
      <c r="M85" s="13">
        <v>6747387.314304905</v>
      </c>
      <c r="N85" s="35">
        <v>3841297.4447759688</v>
      </c>
      <c r="O85" s="405">
        <f>SUM(Sammanfattning[[#This Row],[Statsandelar före skatteutjämning ]:[Utjämning av statsandelarna på basis av skatteinkomsterna]])</f>
        <v>10588684.759080874</v>
      </c>
      <c r="P85" s="407">
        <v>197454.02112000005</v>
      </c>
      <c r="Q85" s="406">
        <v>2830811.300060207</v>
      </c>
      <c r="R85" s="406">
        <v>-16910.946825257299</v>
      </c>
      <c r="S85" s="141">
        <f>SUM(Sammanfattning[[#This Row],[Statsandel för kommunal basservice, sammanlagt ]:[Återkrav av fördröjda skatteintäkter 2022]])</f>
        <v>13600039.133435825</v>
      </c>
    </row>
    <row r="86" spans="1:19" x14ac:dyDescent="0.3">
      <c r="A86" s="33">
        <v>239</v>
      </c>
      <c r="B86" s="32" t="s">
        <v>51</v>
      </c>
      <c r="C86" s="14">
        <v>2155</v>
      </c>
      <c r="D86" s="14">
        <v>9188159.6300000008</v>
      </c>
      <c r="E86" s="14">
        <v>4608123.2774017202</v>
      </c>
      <c r="F86" s="14">
        <v>736876.71473151725</v>
      </c>
      <c r="G86" s="14">
        <f>Sammanfattning[[#This Row],[Åldersstruktur, kalkylerade kostnader]]+Sammanfattning[[#This Row],[Sjukfrekvens, kalkylerade kostnader]]+Sammanfattning[[#This Row],[Andra kalkylerade kostnader]]</f>
        <v>14533159.62213324</v>
      </c>
      <c r="H86" s="442">
        <v>4291.07</v>
      </c>
      <c r="I86" s="16">
        <v>9247255.8499999996</v>
      </c>
      <c r="J86" s="16">
        <v>5285903.7721332405</v>
      </c>
      <c r="K86" s="34">
        <v>947276.73266135517</v>
      </c>
      <c r="L86" s="35">
        <v>-195074.20777170669</v>
      </c>
      <c r="M86" s="13">
        <v>6038106.2970228894</v>
      </c>
      <c r="N86" s="35">
        <v>1485101.7175619337</v>
      </c>
      <c r="O86" s="405">
        <f>SUM(Sammanfattning[[#This Row],[Statsandelar före skatteutjämning ]:[Utjämning av statsandelarna på basis av skatteinkomsterna]])</f>
        <v>7523208.0145848226</v>
      </c>
      <c r="P86" s="407">
        <v>58201.838199999998</v>
      </c>
      <c r="Q86" s="406">
        <v>1523978.2729186474</v>
      </c>
      <c r="R86" s="406">
        <v>-8325.9611881532437</v>
      </c>
      <c r="S86" s="141">
        <f>SUM(Sammanfattning[[#This Row],[Statsandel för kommunal basservice, sammanlagt ]:[Återkrav av fördröjda skatteintäkter 2022]])</f>
        <v>9097062.1645153183</v>
      </c>
    </row>
    <row r="87" spans="1:19" x14ac:dyDescent="0.3">
      <c r="A87" s="33">
        <v>240</v>
      </c>
      <c r="B87" s="32" t="s">
        <v>52</v>
      </c>
      <c r="C87" s="14">
        <v>20437</v>
      </c>
      <c r="D87" s="14">
        <v>84103483.030000001</v>
      </c>
      <c r="E87" s="14">
        <v>37066434.050814867</v>
      </c>
      <c r="F87" s="14">
        <v>5623826.2198218033</v>
      </c>
      <c r="G87" s="14">
        <f>Sammanfattning[[#This Row],[Åldersstruktur, kalkylerade kostnader]]+Sammanfattning[[#This Row],[Sjukfrekvens, kalkylerade kostnader]]+Sammanfattning[[#This Row],[Andra kalkylerade kostnader]]</f>
        <v>126793743.30063668</v>
      </c>
      <c r="H87" s="442">
        <v>4291.07</v>
      </c>
      <c r="I87" s="16">
        <v>87696597.589999989</v>
      </c>
      <c r="J87" s="16">
        <v>39097145.71063669</v>
      </c>
      <c r="K87" s="34">
        <v>1420027.3132292801</v>
      </c>
      <c r="L87" s="35">
        <v>-2188237.9968687333</v>
      </c>
      <c r="M87" s="13">
        <v>38328935.026997238</v>
      </c>
      <c r="N87" s="35">
        <v>5622511.7470645383</v>
      </c>
      <c r="O87" s="405">
        <f>SUM(Sammanfattning[[#This Row],[Statsandelar före skatteutjämning ]:[Utjämning av statsandelarna på basis av skatteinkomsterna]])</f>
        <v>43951446.774061777</v>
      </c>
      <c r="P87" s="407">
        <v>-298550.83764000004</v>
      </c>
      <c r="Q87" s="406">
        <v>10604890.407821713</v>
      </c>
      <c r="R87" s="406">
        <v>-102966.91984126641</v>
      </c>
      <c r="S87" s="141">
        <f>SUM(Sammanfattning[[#This Row],[Statsandel för kommunal basservice, sammanlagt ]:[Återkrav av fördröjda skatteintäkter 2022]])</f>
        <v>54154819.424402222</v>
      </c>
    </row>
    <row r="88" spans="1:19" x14ac:dyDescent="0.3">
      <c r="A88" s="33">
        <v>241</v>
      </c>
      <c r="B88" s="32" t="s">
        <v>53</v>
      </c>
      <c r="C88" s="14">
        <v>7984</v>
      </c>
      <c r="D88" s="14">
        <v>32710657.409999996</v>
      </c>
      <c r="E88" s="14">
        <v>11616108.939582594</v>
      </c>
      <c r="F88" s="14">
        <v>1414770.7120345682</v>
      </c>
      <c r="G88" s="14">
        <f>Sammanfattning[[#This Row],[Åldersstruktur, kalkylerade kostnader]]+Sammanfattning[[#This Row],[Sjukfrekvens, kalkylerade kostnader]]+Sammanfattning[[#This Row],[Andra kalkylerade kostnader]]</f>
        <v>45741537.061617158</v>
      </c>
      <c r="H88" s="442">
        <v>4291.07</v>
      </c>
      <c r="I88" s="16">
        <v>34259902.879999995</v>
      </c>
      <c r="J88" s="16">
        <v>11481634.181617163</v>
      </c>
      <c r="K88" s="34">
        <v>365079.89188083203</v>
      </c>
      <c r="L88" s="35">
        <v>-228895.60490119687</v>
      </c>
      <c r="M88" s="13">
        <v>11617818.468596799</v>
      </c>
      <c r="N88" s="35">
        <v>1060351.0426508004</v>
      </c>
      <c r="O88" s="405">
        <f>SUM(Sammanfattning[[#This Row],[Statsandelar före skatteutjämning ]:[Utjämning av statsandelarna på basis av skatteinkomsterna]])</f>
        <v>12678169.511247599</v>
      </c>
      <c r="P88" s="407">
        <v>91066.128400000045</v>
      </c>
      <c r="Q88" s="406">
        <v>3903918.8555603726</v>
      </c>
      <c r="R88" s="406">
        <v>-41975.391112233607</v>
      </c>
      <c r="S88" s="141">
        <f>SUM(Sammanfattning[[#This Row],[Statsandel för kommunal basservice, sammanlagt ]:[Återkrav av fördröjda skatteintäkter 2022]])</f>
        <v>16631179.104095738</v>
      </c>
    </row>
    <row r="89" spans="1:19" x14ac:dyDescent="0.3">
      <c r="A89" s="33">
        <v>244</v>
      </c>
      <c r="B89" s="32" t="s">
        <v>54</v>
      </c>
      <c r="C89" s="14">
        <v>18796</v>
      </c>
      <c r="D89" s="14">
        <v>81400534.419999987</v>
      </c>
      <c r="E89" s="14">
        <v>21289881.30513541</v>
      </c>
      <c r="F89" s="14">
        <v>2106743.7350791655</v>
      </c>
      <c r="G89" s="14">
        <f>Sammanfattning[[#This Row],[Åldersstruktur, kalkylerade kostnader]]+Sammanfattning[[#This Row],[Sjukfrekvens, kalkylerade kostnader]]+Sammanfattning[[#This Row],[Andra kalkylerade kostnader]]</f>
        <v>104797159.46021457</v>
      </c>
      <c r="H89" s="442">
        <v>4291.07</v>
      </c>
      <c r="I89" s="16">
        <v>80654951.719999999</v>
      </c>
      <c r="J89" s="16">
        <v>24142207.740214571</v>
      </c>
      <c r="K89" s="34">
        <v>552226.84194109519</v>
      </c>
      <c r="L89" s="35">
        <v>-1067849.9619418983</v>
      </c>
      <c r="M89" s="13">
        <v>23626584.620213769</v>
      </c>
      <c r="N89" s="35">
        <v>3132993.7883666204</v>
      </c>
      <c r="O89" s="405">
        <f>SUM(Sammanfattning[[#This Row],[Statsandelar före skatteutjämning ]:[Utjämning av statsandelarna på basis av skatteinkomsterna]])</f>
        <v>26759578.408580389</v>
      </c>
      <c r="P89" s="407">
        <v>-205666.36755999998</v>
      </c>
      <c r="Q89" s="406">
        <v>7023832.7690363359</v>
      </c>
      <c r="R89" s="406">
        <v>-86293.200884197649</v>
      </c>
      <c r="S89" s="141">
        <f>SUM(Sammanfattning[[#This Row],[Statsandel för kommunal basservice, sammanlagt ]:[Återkrav av fördröjda skatteintäkter 2022]])</f>
        <v>33491451.609172527</v>
      </c>
    </row>
    <row r="90" spans="1:19" x14ac:dyDescent="0.3">
      <c r="A90" s="33">
        <v>245</v>
      </c>
      <c r="B90" s="32" t="s">
        <v>314</v>
      </c>
      <c r="C90" s="14">
        <v>37105</v>
      </c>
      <c r="D90" s="14">
        <v>138186555.01000002</v>
      </c>
      <c r="E90" s="14">
        <v>43144739.008031324</v>
      </c>
      <c r="F90" s="14">
        <v>16441158.774813645</v>
      </c>
      <c r="G90" s="14">
        <f>Sammanfattning[[#This Row],[Åldersstruktur, kalkylerade kostnader]]+Sammanfattning[[#This Row],[Sjukfrekvens, kalkylerade kostnader]]+Sammanfattning[[#This Row],[Andra kalkylerade kostnader]]</f>
        <v>197772452.79284501</v>
      </c>
      <c r="H90" s="442">
        <v>4291.07</v>
      </c>
      <c r="I90" s="16">
        <v>159220152.34999999</v>
      </c>
      <c r="J90" s="16">
        <v>38552300.442845017</v>
      </c>
      <c r="K90" s="34">
        <v>790160.60192362044</v>
      </c>
      <c r="L90" s="35">
        <v>-6685495.7092479253</v>
      </c>
      <c r="M90" s="13">
        <v>32656965.335520715</v>
      </c>
      <c r="N90" s="35">
        <v>-3009800.6762936707</v>
      </c>
      <c r="O90" s="405">
        <f>SUM(Sammanfattning[[#This Row],[Statsandelar före skatteutjämning ]:[Utjämning av statsandelarna på basis av skatteinkomsterna]])</f>
        <v>29647164.659227043</v>
      </c>
      <c r="P90" s="407">
        <v>-1264880.2050399992</v>
      </c>
      <c r="Q90" s="406">
        <v>15432838.671659153</v>
      </c>
      <c r="R90" s="406">
        <v>-189651.99005165923</v>
      </c>
      <c r="S90" s="141">
        <f>SUM(Sammanfattning[[#This Row],[Statsandel för kommunal basservice, sammanlagt ]:[Återkrav av fördröjda skatteintäkter 2022]])</f>
        <v>43625471.135794535</v>
      </c>
    </row>
    <row r="91" spans="1:19" x14ac:dyDescent="0.3">
      <c r="A91" s="33">
        <v>249</v>
      </c>
      <c r="B91" s="32" t="s">
        <v>55</v>
      </c>
      <c r="C91" s="14">
        <v>9486</v>
      </c>
      <c r="D91" s="14">
        <v>40545574.789999999</v>
      </c>
      <c r="E91" s="14">
        <v>16255459.988447746</v>
      </c>
      <c r="F91" s="14">
        <v>2703374.7835416365</v>
      </c>
      <c r="G91" s="14">
        <f>Sammanfattning[[#This Row],[Åldersstruktur, kalkylerade kostnader]]+Sammanfattning[[#This Row],[Sjukfrekvens, kalkylerade kostnader]]+Sammanfattning[[#This Row],[Andra kalkylerade kostnader]]</f>
        <v>59504409.561989382</v>
      </c>
      <c r="H91" s="442">
        <v>4291.07</v>
      </c>
      <c r="I91" s="16">
        <v>40705090.019999996</v>
      </c>
      <c r="J91" s="16">
        <v>18799319.541989386</v>
      </c>
      <c r="K91" s="34">
        <v>505470.40546808403</v>
      </c>
      <c r="L91" s="35">
        <v>284427.23837812396</v>
      </c>
      <c r="M91" s="13">
        <v>19589217.185835592</v>
      </c>
      <c r="N91" s="35">
        <v>5897677.247509582</v>
      </c>
      <c r="O91" s="405">
        <f>SUM(Sammanfattning[[#This Row],[Statsandelar före skatteutjämning ]:[Utjämning av statsandelarna på basis av skatteinkomsterna]])</f>
        <v>25486894.433345176</v>
      </c>
      <c r="P91" s="407">
        <v>35547.089399999997</v>
      </c>
      <c r="Q91" s="406">
        <v>5613786.3918006644</v>
      </c>
      <c r="R91" s="406">
        <v>-41509.662346817015</v>
      </c>
      <c r="S91" s="141">
        <f>SUM(Sammanfattning[[#This Row],[Statsandel för kommunal basservice, sammanlagt ]:[Återkrav av fördröjda skatteintäkter 2022]])</f>
        <v>31094718.252199024</v>
      </c>
    </row>
    <row r="92" spans="1:19" x14ac:dyDescent="0.3">
      <c r="A92" s="33">
        <v>250</v>
      </c>
      <c r="B92" s="32" t="s">
        <v>56</v>
      </c>
      <c r="C92" s="14">
        <v>1822</v>
      </c>
      <c r="D92" s="14">
        <v>7740752.8599999994</v>
      </c>
      <c r="E92" s="14">
        <v>3503365.9790113512</v>
      </c>
      <c r="F92" s="14">
        <v>626393.70217156038</v>
      </c>
      <c r="G92" s="14">
        <f>Sammanfattning[[#This Row],[Åldersstruktur, kalkylerade kostnader]]+Sammanfattning[[#This Row],[Sjukfrekvens, kalkylerade kostnader]]+Sammanfattning[[#This Row],[Andra kalkylerade kostnader]]</f>
        <v>11870512.541182911</v>
      </c>
      <c r="H92" s="442">
        <v>4291.07</v>
      </c>
      <c r="I92" s="16">
        <v>7818329.5399999991</v>
      </c>
      <c r="J92" s="16">
        <v>4052183.0011829119</v>
      </c>
      <c r="K92" s="34">
        <v>325774.35212396708</v>
      </c>
      <c r="L92" s="35">
        <v>-24476.20084974062</v>
      </c>
      <c r="M92" s="13">
        <v>4353481.1524571385</v>
      </c>
      <c r="N92" s="35">
        <v>1817597.0681431605</v>
      </c>
      <c r="O92" s="405">
        <f>SUM(Sammanfattning[[#This Row],[Statsandelar före skatteutjämning ]:[Utjämning av statsandelarna på basis av skatteinkomsterna]])</f>
        <v>6171078.2206002995</v>
      </c>
      <c r="P92" s="407">
        <v>14904.440000000002</v>
      </c>
      <c r="Q92" s="406">
        <v>1469323.9254787536</v>
      </c>
      <c r="R92" s="406">
        <v>-6586.1665063230002</v>
      </c>
      <c r="S92" s="141">
        <f>SUM(Sammanfattning[[#This Row],[Statsandel för kommunal basservice, sammanlagt ]:[Återkrav av fördröjda skatteintäkter 2022]])</f>
        <v>7648720.4195727305</v>
      </c>
    </row>
    <row r="93" spans="1:19" x14ac:dyDescent="0.3">
      <c r="A93" s="33">
        <v>256</v>
      </c>
      <c r="B93" s="32" t="s">
        <v>57</v>
      </c>
      <c r="C93" s="14">
        <v>1597</v>
      </c>
      <c r="D93" s="14">
        <v>7415558.0800000001</v>
      </c>
      <c r="E93" s="14">
        <v>2793564.6977922563</v>
      </c>
      <c r="F93" s="14">
        <v>631922.86902458314</v>
      </c>
      <c r="G93" s="14">
        <f>Sammanfattning[[#This Row],[Åldersstruktur, kalkylerade kostnader]]+Sammanfattning[[#This Row],[Sjukfrekvens, kalkylerade kostnader]]+Sammanfattning[[#This Row],[Andra kalkylerade kostnader]]</f>
        <v>10841045.646816839</v>
      </c>
      <c r="H93" s="442">
        <v>4291.07</v>
      </c>
      <c r="I93" s="16">
        <v>6852838.7899999991</v>
      </c>
      <c r="J93" s="16">
        <v>3988206.8568168394</v>
      </c>
      <c r="K93" s="34">
        <v>787552.22253210738</v>
      </c>
      <c r="L93" s="35">
        <v>26664.990370119995</v>
      </c>
      <c r="M93" s="13">
        <v>4802424.0697190668</v>
      </c>
      <c r="N93" s="35">
        <v>1664396.1455122516</v>
      </c>
      <c r="O93" s="405">
        <f>SUM(Sammanfattning[[#This Row],[Statsandelar före skatteutjämning ]:[Utjämning av statsandelarna på basis av skatteinkomsterna]])</f>
        <v>6466820.215231318</v>
      </c>
      <c r="P93" s="407">
        <v>88010.718200000003</v>
      </c>
      <c r="Q93" s="406">
        <v>1094689.296206468</v>
      </c>
      <c r="R93" s="406">
        <v>-5493.0272057140328</v>
      </c>
      <c r="S93" s="141">
        <f>SUM(Sammanfattning[[#This Row],[Statsandel för kommunal basservice, sammanlagt ]:[Återkrav av fördröjda skatteintäkter 2022]])</f>
        <v>7644027.2024320718</v>
      </c>
    </row>
    <row r="94" spans="1:19" x14ac:dyDescent="0.3">
      <c r="A94" s="33">
        <v>257</v>
      </c>
      <c r="B94" s="32" t="s">
        <v>315</v>
      </c>
      <c r="C94" s="14">
        <v>40082</v>
      </c>
      <c r="D94" s="14">
        <v>155342242.44999999</v>
      </c>
      <c r="E94" s="14">
        <v>38538872.129280202</v>
      </c>
      <c r="F94" s="14">
        <v>16262530.771824107</v>
      </c>
      <c r="G94" s="14">
        <f>Sammanfattning[[#This Row],[Åldersstruktur, kalkylerade kostnader]]+Sammanfattning[[#This Row],[Sjukfrekvens, kalkylerade kostnader]]+Sammanfattning[[#This Row],[Andra kalkylerade kostnader]]</f>
        <v>210143645.35110432</v>
      </c>
      <c r="H94" s="442">
        <v>4291.07</v>
      </c>
      <c r="I94" s="16">
        <v>171994667.73999998</v>
      </c>
      <c r="J94" s="16">
        <v>38148977.611104339</v>
      </c>
      <c r="K94" s="34">
        <v>515738.27736361633</v>
      </c>
      <c r="L94" s="35">
        <v>-3716496.667863362</v>
      </c>
      <c r="M94" s="13">
        <v>34948219.220604591</v>
      </c>
      <c r="N94" s="35">
        <v>-11163464.157039888</v>
      </c>
      <c r="O94" s="405">
        <f>SUM(Sammanfattning[[#This Row],[Statsandelar före skatteutjämning ]:[Utjämning av statsandelarna på basis av skatteinkomsterna]])</f>
        <v>23784755.063564703</v>
      </c>
      <c r="P94" s="407">
        <v>-647422.04560799967</v>
      </c>
      <c r="Q94" s="406">
        <v>14608276.029407758</v>
      </c>
      <c r="R94" s="406">
        <v>-234926.35286566018</v>
      </c>
      <c r="S94" s="141">
        <f>SUM(Sammanfattning[[#This Row],[Statsandel för kommunal basservice, sammanlagt ]:[Återkrav av fördröjda skatteintäkter 2022]])</f>
        <v>37510682.6944988</v>
      </c>
    </row>
    <row r="95" spans="1:19" x14ac:dyDescent="0.3">
      <c r="A95" s="33">
        <v>260</v>
      </c>
      <c r="B95" s="32" t="s">
        <v>58</v>
      </c>
      <c r="C95" s="14">
        <v>9933</v>
      </c>
      <c r="D95" s="14">
        <v>42386440.319999993</v>
      </c>
      <c r="E95" s="14">
        <v>22557893.199759685</v>
      </c>
      <c r="F95" s="14">
        <v>3934629.5870219506</v>
      </c>
      <c r="G95" s="14">
        <f>Sammanfattning[[#This Row],[Åldersstruktur, kalkylerade kostnader]]+Sammanfattning[[#This Row],[Sjukfrekvens, kalkylerade kostnader]]+Sammanfattning[[#This Row],[Andra kalkylerade kostnader]]</f>
        <v>68878963.106781632</v>
      </c>
      <c r="H95" s="442">
        <v>4291.07</v>
      </c>
      <c r="I95" s="16">
        <v>42623198.309999995</v>
      </c>
      <c r="J95" s="16">
        <v>26255764.796781637</v>
      </c>
      <c r="K95" s="34">
        <v>2039531.0652177853</v>
      </c>
      <c r="L95" s="35">
        <v>-119254.82207977172</v>
      </c>
      <c r="M95" s="13">
        <v>28176041.039919652</v>
      </c>
      <c r="N95" s="35">
        <v>9847720.8299733382</v>
      </c>
      <c r="O95" s="405">
        <f>SUM(Sammanfattning[[#This Row],[Statsandelar före skatteutjämning ]:[Utjämning av statsandelarna på basis av skatteinkomsterna]])</f>
        <v>38023761.869892992</v>
      </c>
      <c r="P95" s="407">
        <v>6677.1891199999955</v>
      </c>
      <c r="Q95" s="406">
        <v>6994909.1348532606</v>
      </c>
      <c r="R95" s="406">
        <v>-38200.74977704139</v>
      </c>
      <c r="S95" s="141">
        <f>SUM(Sammanfattning[[#This Row],[Statsandel för kommunal basservice, sammanlagt ]:[Återkrav av fördröjda skatteintäkter 2022]])</f>
        <v>44987147.444089212</v>
      </c>
    </row>
    <row r="96" spans="1:19" x14ac:dyDescent="0.3">
      <c r="A96" s="33">
        <v>261</v>
      </c>
      <c r="B96" s="32" t="s">
        <v>59</v>
      </c>
      <c r="C96" s="14">
        <v>6436</v>
      </c>
      <c r="D96" s="14">
        <v>24131406.559999999</v>
      </c>
      <c r="E96" s="14">
        <v>8557769.219916679</v>
      </c>
      <c r="F96" s="14">
        <v>7416064.8769621253</v>
      </c>
      <c r="G96" s="14">
        <f>Sammanfattning[[#This Row],[Åldersstruktur, kalkylerade kostnader]]+Sammanfattning[[#This Row],[Sjukfrekvens, kalkylerade kostnader]]+Sammanfattning[[#This Row],[Andra kalkylerade kostnader]]</f>
        <v>40105240.656878799</v>
      </c>
      <c r="H96" s="442">
        <v>4291.07</v>
      </c>
      <c r="I96" s="16">
        <v>27617326.52</v>
      </c>
      <c r="J96" s="16">
        <v>12487914.1368788</v>
      </c>
      <c r="K96" s="34">
        <v>7217581.8378808443</v>
      </c>
      <c r="L96" s="35">
        <v>-155558.16557639523</v>
      </c>
      <c r="M96" s="13">
        <v>19549937.809183251</v>
      </c>
      <c r="N96" s="35">
        <v>1816698.4525238157</v>
      </c>
      <c r="O96" s="405">
        <f>SUM(Sammanfattning[[#This Row],[Statsandelar före skatteutjämning ]:[Utjämning av statsandelarna på basis av skatteinkomsterna]])</f>
        <v>21366636.261707067</v>
      </c>
      <c r="P96" s="407">
        <v>43073.831599999976</v>
      </c>
      <c r="Q96" s="406">
        <v>4136091.1865265919</v>
      </c>
      <c r="R96" s="406">
        <v>-33891.133290890823</v>
      </c>
      <c r="S96" s="141">
        <f>SUM(Sammanfattning[[#This Row],[Statsandel för kommunal basservice, sammanlagt ]:[Återkrav av fördröjda skatteintäkter 2022]])</f>
        <v>25511910.146542769</v>
      </c>
    </row>
    <row r="97" spans="1:19" x14ac:dyDescent="0.3">
      <c r="A97" s="33">
        <v>263</v>
      </c>
      <c r="B97" s="32" t="s">
        <v>60</v>
      </c>
      <c r="C97" s="14">
        <v>7854</v>
      </c>
      <c r="D97" s="14">
        <v>34436236.170000002</v>
      </c>
      <c r="E97" s="14">
        <v>16457681.649265064</v>
      </c>
      <c r="F97" s="14">
        <v>2504940.9663354885</v>
      </c>
      <c r="G97" s="14">
        <f>Sammanfattning[[#This Row],[Åldersstruktur, kalkylerade kostnader]]+Sammanfattning[[#This Row],[Sjukfrekvens, kalkylerade kostnader]]+Sammanfattning[[#This Row],[Andra kalkylerade kostnader]]</f>
        <v>53398858.785600558</v>
      </c>
      <c r="H97" s="442">
        <v>4291.07</v>
      </c>
      <c r="I97" s="16">
        <v>33702063.780000001</v>
      </c>
      <c r="J97" s="16">
        <v>19696795.005600557</v>
      </c>
      <c r="K97" s="34">
        <v>1009523.6126740049</v>
      </c>
      <c r="L97" s="35">
        <v>-57521.760907379095</v>
      </c>
      <c r="M97" s="13">
        <v>20648796.857367184</v>
      </c>
      <c r="N97" s="35">
        <v>8330570.810021474</v>
      </c>
      <c r="O97" s="405">
        <f>SUM(Sammanfattning[[#This Row],[Statsandelar före skatteutjämning ]:[Utjämning av statsandelarna på basis av skatteinkomsterna]])</f>
        <v>28979367.667388659</v>
      </c>
      <c r="P97" s="407">
        <v>159194.32364000002</v>
      </c>
      <c r="Q97" s="406">
        <v>5719946.0988819422</v>
      </c>
      <c r="R97" s="406">
        <v>-28766.672401880485</v>
      </c>
      <c r="S97" s="141">
        <f>SUM(Sammanfattning[[#This Row],[Statsandel för kommunal basservice, sammanlagt ]:[Återkrav av fördröjda skatteintäkter 2022]])</f>
        <v>34829741.417508721</v>
      </c>
    </row>
    <row r="98" spans="1:19" x14ac:dyDescent="0.3">
      <c r="A98" s="33">
        <v>265</v>
      </c>
      <c r="B98" s="32" t="s">
        <v>61</v>
      </c>
      <c r="C98" s="14">
        <v>1107</v>
      </c>
      <c r="D98" s="14">
        <v>5200996.9799999995</v>
      </c>
      <c r="E98" s="14">
        <v>2484017.0577861704</v>
      </c>
      <c r="F98" s="14">
        <v>644730.64036743995</v>
      </c>
      <c r="G98" s="14">
        <f>Sammanfattning[[#This Row],[Åldersstruktur, kalkylerade kostnader]]+Sammanfattning[[#This Row],[Sjukfrekvens, kalkylerade kostnader]]+Sammanfattning[[#This Row],[Andra kalkylerade kostnader]]</f>
        <v>8329744.6781536099</v>
      </c>
      <c r="H98" s="442">
        <v>4291.07</v>
      </c>
      <c r="I98" s="16">
        <v>4750214.4899999993</v>
      </c>
      <c r="J98" s="16">
        <v>3579530.1881536106</v>
      </c>
      <c r="K98" s="34">
        <v>495503.87568790599</v>
      </c>
      <c r="L98" s="35">
        <v>-30538.939784973991</v>
      </c>
      <c r="M98" s="13">
        <v>4044495.1240565428</v>
      </c>
      <c r="N98" s="35">
        <v>855489.45384777838</v>
      </c>
      <c r="O98" s="405">
        <f>SUM(Sammanfattning[[#This Row],[Statsandelar före skatteutjämning ]:[Utjämning av statsandelarna på basis av skatteinkomsterna]])</f>
        <v>4899984.5779043213</v>
      </c>
      <c r="P98" s="407">
        <v>-37261.1</v>
      </c>
      <c r="Q98" s="406">
        <v>823760.45700248203</v>
      </c>
      <c r="R98" s="406">
        <v>-3927.5001846131336</v>
      </c>
      <c r="S98" s="141">
        <f>SUM(Sammanfattning[[#This Row],[Statsandel för kommunal basservice, sammanlagt ]:[Återkrav av fördröjda skatteintäkter 2022]])</f>
        <v>5682556.4347221907</v>
      </c>
    </row>
    <row r="99" spans="1:19" x14ac:dyDescent="0.3">
      <c r="A99" s="33">
        <v>271</v>
      </c>
      <c r="B99" s="32" t="s">
        <v>316</v>
      </c>
      <c r="C99" s="14">
        <v>7013</v>
      </c>
      <c r="D99" s="14">
        <v>29072939.300000001</v>
      </c>
      <c r="E99" s="14">
        <v>11025326.194358042</v>
      </c>
      <c r="F99" s="14">
        <v>1813056.6482543964</v>
      </c>
      <c r="G99" s="14">
        <f>Sammanfattning[[#This Row],[Åldersstruktur, kalkylerade kostnader]]+Sammanfattning[[#This Row],[Sjukfrekvens, kalkylerade kostnader]]+Sammanfattning[[#This Row],[Andra kalkylerade kostnader]]</f>
        <v>41911322.142612435</v>
      </c>
      <c r="H99" s="442">
        <v>4291.07</v>
      </c>
      <c r="I99" s="16">
        <v>30093273.909999996</v>
      </c>
      <c r="J99" s="16">
        <v>11818048.232612438</v>
      </c>
      <c r="K99" s="34">
        <v>225930.35949897641</v>
      </c>
      <c r="L99" s="35">
        <v>-434071.41896648554</v>
      </c>
      <c r="M99" s="13">
        <v>11609907.173144929</v>
      </c>
      <c r="N99" s="35">
        <v>5213585.7692218162</v>
      </c>
      <c r="O99" s="405">
        <f>SUM(Sammanfattning[[#This Row],[Statsandelar före skatteutjämning ]:[Utjämning av statsandelarna på basis av skatteinkomsterna]])</f>
        <v>16823492.942366745</v>
      </c>
      <c r="P99" s="407">
        <v>112950.317652</v>
      </c>
      <c r="Q99" s="406">
        <v>4638810.3105436508</v>
      </c>
      <c r="R99" s="406">
        <v>-30949.45296843633</v>
      </c>
      <c r="S99" s="141">
        <f>SUM(Sammanfattning[[#This Row],[Statsandel för kommunal basservice, sammanlagt ]:[Återkrav av fördröjda skatteintäkter 2022]])</f>
        <v>21544304.117593955</v>
      </c>
    </row>
    <row r="100" spans="1:19" x14ac:dyDescent="0.3">
      <c r="A100" s="33">
        <v>272</v>
      </c>
      <c r="B100" s="32" t="s">
        <v>317</v>
      </c>
      <c r="C100" s="14">
        <v>47772</v>
      </c>
      <c r="D100" s="14">
        <v>200771455.47</v>
      </c>
      <c r="E100" s="14">
        <v>64644588.471197523</v>
      </c>
      <c r="F100" s="14">
        <v>12176579.812851675</v>
      </c>
      <c r="G100" s="14">
        <f>Sammanfattning[[#This Row],[Åldersstruktur, kalkylerade kostnader]]+Sammanfattning[[#This Row],[Sjukfrekvens, kalkylerade kostnader]]+Sammanfattning[[#This Row],[Andra kalkylerade kostnader]]</f>
        <v>277592623.75404918</v>
      </c>
      <c r="H100" s="442">
        <v>4291.07</v>
      </c>
      <c r="I100" s="16">
        <v>204992996.03999999</v>
      </c>
      <c r="J100" s="16">
        <v>72599627.71404919</v>
      </c>
      <c r="K100" s="34">
        <v>2139305.550887228</v>
      </c>
      <c r="L100" s="35">
        <v>-1798492.7457472272</v>
      </c>
      <c r="M100" s="13">
        <v>72940440.519189194</v>
      </c>
      <c r="N100" s="35">
        <v>12866226.864946263</v>
      </c>
      <c r="O100" s="405">
        <f>SUM(Sammanfattning[[#This Row],[Statsandelar före skatteutjämning ]:[Utjämning av statsandelarna på basis av skatteinkomsterna]])</f>
        <v>85806667.384135455</v>
      </c>
      <c r="P100" s="407">
        <v>-25963.534480000031</v>
      </c>
      <c r="Q100" s="406">
        <v>24570986.835073683</v>
      </c>
      <c r="R100" s="406">
        <v>-225862.48209874093</v>
      </c>
      <c r="S100" s="141">
        <f>SUM(Sammanfattning[[#This Row],[Statsandel för kommunal basservice, sammanlagt ]:[Återkrav av fördröjda skatteintäkter 2022]])</f>
        <v>110125828.20263039</v>
      </c>
    </row>
    <row r="101" spans="1:19" x14ac:dyDescent="0.3">
      <c r="A101" s="33">
        <v>273</v>
      </c>
      <c r="B101" s="32" t="s">
        <v>62</v>
      </c>
      <c r="C101" s="14">
        <v>3925</v>
      </c>
      <c r="D101" s="14">
        <v>15355310.379999999</v>
      </c>
      <c r="E101" s="14">
        <v>6052503.3094815174</v>
      </c>
      <c r="F101" s="14">
        <v>2933140.7349703563</v>
      </c>
      <c r="G101" s="14">
        <f>Sammanfattning[[#This Row],[Åldersstruktur, kalkylerade kostnader]]+Sammanfattning[[#This Row],[Sjukfrekvens, kalkylerade kostnader]]+Sammanfattning[[#This Row],[Andra kalkylerade kostnader]]</f>
        <v>24340954.424451873</v>
      </c>
      <c r="H101" s="442">
        <v>4291.07</v>
      </c>
      <c r="I101" s="16">
        <v>16842449.75</v>
      </c>
      <c r="J101" s="16">
        <v>7498504.6744518727</v>
      </c>
      <c r="K101" s="34">
        <v>4741556.6440247651</v>
      </c>
      <c r="L101" s="35">
        <v>-41454.228408514056</v>
      </c>
      <c r="M101" s="13">
        <v>12198607.090068124</v>
      </c>
      <c r="N101" s="35">
        <v>2940228.2808496966</v>
      </c>
      <c r="O101" s="405">
        <f>SUM(Sammanfattning[[#This Row],[Statsandelar före skatteutjämning ]:[Utjämning av statsandelarna på basis av skatteinkomsterna]])</f>
        <v>15138835.370917821</v>
      </c>
      <c r="P101" s="407">
        <v>109473.1118</v>
      </c>
      <c r="Q101" s="406">
        <v>2555785.6413360024</v>
      </c>
      <c r="R101" s="406">
        <v>-17802.367804908288</v>
      </c>
      <c r="S101" s="141">
        <f>SUM(Sammanfattning[[#This Row],[Statsandel för kommunal basservice, sammanlagt ]:[Återkrav av fördröjda skatteintäkter 2022]])</f>
        <v>17786291.756248917</v>
      </c>
    </row>
    <row r="102" spans="1:19" x14ac:dyDescent="0.3">
      <c r="A102" s="33">
        <v>275</v>
      </c>
      <c r="B102" s="32" t="s">
        <v>63</v>
      </c>
      <c r="C102" s="14">
        <v>2593</v>
      </c>
      <c r="D102" s="14">
        <v>11416769.619999999</v>
      </c>
      <c r="E102" s="14">
        <v>4687700.4033612786</v>
      </c>
      <c r="F102" s="14">
        <v>813101.27241510991</v>
      </c>
      <c r="G102" s="14">
        <f>Sammanfattning[[#This Row],[Åldersstruktur, kalkylerade kostnader]]+Sammanfattning[[#This Row],[Sjukfrekvens, kalkylerade kostnader]]+Sammanfattning[[#This Row],[Andra kalkylerade kostnader]]</f>
        <v>16917571.295776386</v>
      </c>
      <c r="H102" s="442">
        <v>4291.07</v>
      </c>
      <c r="I102" s="16">
        <v>11126744.51</v>
      </c>
      <c r="J102" s="16">
        <v>5790826.785776386</v>
      </c>
      <c r="K102" s="34">
        <v>246394.78640396817</v>
      </c>
      <c r="L102" s="35">
        <v>147410.40080117664</v>
      </c>
      <c r="M102" s="13">
        <v>6184631.9729815302</v>
      </c>
      <c r="N102" s="35">
        <v>2414900.5855530733</v>
      </c>
      <c r="O102" s="405">
        <f>SUM(Sammanfattning[[#This Row],[Statsandelar före skatteutjämning ]:[Utjämning av statsandelarna på basis av skatteinkomsterna]])</f>
        <v>8599532.5585346036</v>
      </c>
      <c r="P102" s="407">
        <v>72331.247319999995</v>
      </c>
      <c r="Q102" s="406">
        <v>1833332.8012748254</v>
      </c>
      <c r="R102" s="406">
        <v>-10442.044550105878</v>
      </c>
      <c r="S102" s="141">
        <f>SUM(Sammanfattning[[#This Row],[Statsandel för kommunal basservice, sammanlagt ]:[Återkrav av fördröjda skatteintäkter 2022]])</f>
        <v>10494754.562579323</v>
      </c>
    </row>
    <row r="103" spans="1:19" x14ac:dyDescent="0.3">
      <c r="A103" s="33">
        <v>276</v>
      </c>
      <c r="B103" s="32" t="s">
        <v>64</v>
      </c>
      <c r="C103" s="14">
        <v>14857</v>
      </c>
      <c r="D103" s="14">
        <v>60404408.61999999</v>
      </c>
      <c r="E103" s="14">
        <v>16437087.80587586</v>
      </c>
      <c r="F103" s="14">
        <v>2767563.8498706222</v>
      </c>
      <c r="G103" s="14">
        <f>Sammanfattning[[#This Row],[Åldersstruktur, kalkylerade kostnader]]+Sammanfattning[[#This Row],[Sjukfrekvens, kalkylerade kostnader]]+Sammanfattning[[#This Row],[Andra kalkylerade kostnader]]</f>
        <v>79609060.275746465</v>
      </c>
      <c r="H103" s="442">
        <v>4291.07</v>
      </c>
      <c r="I103" s="16">
        <v>63752426.989999995</v>
      </c>
      <c r="J103" s="16">
        <v>15856633.28574647</v>
      </c>
      <c r="K103" s="34">
        <v>153515.96280435921</v>
      </c>
      <c r="L103" s="35">
        <v>-810292.66415809153</v>
      </c>
      <c r="M103" s="13">
        <v>15199856.584392738</v>
      </c>
      <c r="N103" s="35">
        <v>7635643.7645748109</v>
      </c>
      <c r="O103" s="405">
        <f>SUM(Sammanfattning[[#This Row],[Statsandelar före skatteutjämning ]:[Utjämning av statsandelarna på basis av skatteinkomsterna]])</f>
        <v>22835500.348967548</v>
      </c>
      <c r="P103" s="407">
        <v>-135283.13054799999</v>
      </c>
      <c r="Q103" s="406">
        <v>6888305.7365979804</v>
      </c>
      <c r="R103" s="406">
        <v>-62709.011665433623</v>
      </c>
      <c r="S103" s="141">
        <f>SUM(Sammanfattning[[#This Row],[Statsandel för kommunal basservice, sammanlagt ]:[Återkrav av fördröjda skatteintäkter 2022]])</f>
        <v>29525813.943352096</v>
      </c>
    </row>
    <row r="104" spans="1:19" x14ac:dyDescent="0.3">
      <c r="A104" s="33">
        <v>280</v>
      </c>
      <c r="B104" s="32" t="s">
        <v>65</v>
      </c>
      <c r="C104" s="14">
        <v>2068</v>
      </c>
      <c r="D104" s="14">
        <v>8630437.1500000004</v>
      </c>
      <c r="E104" s="14">
        <v>2563708.6420578398</v>
      </c>
      <c r="F104" s="14">
        <v>1501394.923825738</v>
      </c>
      <c r="G104" s="14">
        <f>Sammanfattning[[#This Row],[Åldersstruktur, kalkylerade kostnader]]+Sammanfattning[[#This Row],[Sjukfrekvens, kalkylerade kostnader]]+Sammanfattning[[#This Row],[Andra kalkylerade kostnader]]</f>
        <v>12695540.715883579</v>
      </c>
      <c r="H104" s="442">
        <v>4291.07</v>
      </c>
      <c r="I104" s="16">
        <v>8873932.7599999998</v>
      </c>
      <c r="J104" s="16">
        <v>3821607.9558835793</v>
      </c>
      <c r="K104" s="34">
        <v>221337.06313515056</v>
      </c>
      <c r="L104" s="35">
        <v>137414.33966441386</v>
      </c>
      <c r="M104" s="13">
        <v>4180359.3586831437</v>
      </c>
      <c r="N104" s="35">
        <v>1886172.4761595658</v>
      </c>
      <c r="O104" s="405">
        <f>SUM(Sammanfattning[[#This Row],[Statsandelar före skatteutjämning ]:[Utjämning av statsandelarna på basis av skatteinkomsterna]])</f>
        <v>6066531.8348427098</v>
      </c>
      <c r="P104" s="407">
        <v>-639400.47600000002</v>
      </c>
      <c r="Q104" s="406">
        <v>1719491.6411110202</v>
      </c>
      <c r="R104" s="406">
        <v>-7747.325920658468</v>
      </c>
      <c r="S104" s="141">
        <f>SUM(Sammanfattning[[#This Row],[Statsandel för kommunal basservice, sammanlagt ]:[Återkrav av fördröjda skatteintäkter 2022]])</f>
        <v>7138875.6740330718</v>
      </c>
    </row>
    <row r="105" spans="1:19" x14ac:dyDescent="0.3">
      <c r="A105" s="33">
        <v>284</v>
      </c>
      <c r="B105" s="32" t="s">
        <v>66</v>
      </c>
      <c r="C105" s="14">
        <v>2292</v>
      </c>
      <c r="D105" s="14">
        <v>10802499.209999999</v>
      </c>
      <c r="E105" s="14">
        <v>3434501.7777162949</v>
      </c>
      <c r="F105" s="14">
        <v>632595.30866691098</v>
      </c>
      <c r="G105" s="14">
        <f>Sammanfattning[[#This Row],[Åldersstruktur, kalkylerade kostnader]]+Sammanfattning[[#This Row],[Sjukfrekvens, kalkylerade kostnader]]+Sammanfattning[[#This Row],[Andra kalkylerade kostnader]]</f>
        <v>14869596.296383206</v>
      </c>
      <c r="H105" s="442">
        <v>4291.07</v>
      </c>
      <c r="I105" s="16">
        <v>9835132.4399999995</v>
      </c>
      <c r="J105" s="16">
        <v>5034463.8563832063</v>
      </c>
      <c r="K105" s="34">
        <v>95252.724042822796</v>
      </c>
      <c r="L105" s="35">
        <v>55129.345464885875</v>
      </c>
      <c r="M105" s="13">
        <v>5184845.9258909151</v>
      </c>
      <c r="N105" s="35">
        <v>1760266.3151263122</v>
      </c>
      <c r="O105" s="405">
        <f>SUM(Sammanfattning[[#This Row],[Statsandelar före skatteutjämning ]:[Utjämning av statsandelarna på basis av skatteinkomsterna]])</f>
        <v>6945112.2410172271</v>
      </c>
      <c r="P105" s="407">
        <v>1181922.0920000002</v>
      </c>
      <c r="Q105" s="406">
        <v>1596632.4512835755</v>
      </c>
      <c r="R105" s="406">
        <v>-8446.584385429378</v>
      </c>
      <c r="S105" s="141">
        <f>SUM(Sammanfattning[[#This Row],[Statsandel för kommunal basservice, sammanlagt ]:[Återkrav av fördröjda skatteintäkter 2022]])</f>
        <v>9715220.1999153737</v>
      </c>
    </row>
    <row r="106" spans="1:19" x14ac:dyDescent="0.3">
      <c r="A106" s="33">
        <v>285</v>
      </c>
      <c r="B106" s="32" t="s">
        <v>67</v>
      </c>
      <c r="C106" s="14">
        <v>51668</v>
      </c>
      <c r="D106" s="14">
        <v>203817283.13999999</v>
      </c>
      <c r="E106" s="14">
        <v>97027036.045614719</v>
      </c>
      <c r="F106" s="14">
        <v>20054171.971344769</v>
      </c>
      <c r="G106" s="14">
        <f>Sammanfattning[[#This Row],[Åldersstruktur, kalkylerade kostnader]]+Sammanfattning[[#This Row],[Sjukfrekvens, kalkylerade kostnader]]+Sammanfattning[[#This Row],[Andra kalkylerade kostnader]]</f>
        <v>320898491.15695947</v>
      </c>
      <c r="H106" s="442">
        <v>4291.07</v>
      </c>
      <c r="I106" s="16">
        <v>221711004.75999999</v>
      </c>
      <c r="J106" s="16">
        <v>99187486.396959484</v>
      </c>
      <c r="K106" s="34">
        <v>2578713.6158701088</v>
      </c>
      <c r="L106" s="35">
        <v>-4422052.5536460048</v>
      </c>
      <c r="M106" s="13">
        <v>97344147.459183589</v>
      </c>
      <c r="N106" s="35">
        <v>11002456.427951464</v>
      </c>
      <c r="O106" s="405">
        <f>SUM(Sammanfattning[[#This Row],[Statsandelar före skatteutjämning ]:[Utjämning av statsandelarna på basis av skatteinkomsterna]])</f>
        <v>108346603.88713506</v>
      </c>
      <c r="P106" s="407">
        <v>-702635.54358800012</v>
      </c>
      <c r="Q106" s="406">
        <v>25510381.624942832</v>
      </c>
      <c r="R106" s="406">
        <v>-260828.57703982416</v>
      </c>
      <c r="S106" s="141">
        <f>SUM(Sammanfattning[[#This Row],[Statsandel för kommunal basservice, sammanlagt ]:[Återkrav av fördröjda skatteintäkter 2022]])</f>
        <v>132893521.39145006</v>
      </c>
    </row>
    <row r="107" spans="1:19" x14ac:dyDescent="0.3">
      <c r="A107" s="33">
        <v>286</v>
      </c>
      <c r="B107" s="32" t="s">
        <v>68</v>
      </c>
      <c r="C107" s="14">
        <v>81187</v>
      </c>
      <c r="D107" s="14">
        <v>325607731.25999999</v>
      </c>
      <c r="E107" s="14">
        <v>130279348.93218035</v>
      </c>
      <c r="F107" s="14">
        <v>21255880.137729526</v>
      </c>
      <c r="G107" s="14">
        <f>Sammanfattning[[#This Row],[Åldersstruktur, kalkylerade kostnader]]+Sammanfattning[[#This Row],[Sjukfrekvens, kalkylerade kostnader]]+Sammanfattning[[#This Row],[Andra kalkylerade kostnader]]</f>
        <v>477142960.32990986</v>
      </c>
      <c r="H107" s="442">
        <v>4291.07</v>
      </c>
      <c r="I107" s="16">
        <v>348379100.08999997</v>
      </c>
      <c r="J107" s="16">
        <v>128763860.23990989</v>
      </c>
      <c r="K107" s="34">
        <v>3125606.2000154005</v>
      </c>
      <c r="L107" s="35">
        <v>-4845497.5467205821</v>
      </c>
      <c r="M107" s="13">
        <v>127043968.8932047</v>
      </c>
      <c r="N107" s="35">
        <v>15182807.015760591</v>
      </c>
      <c r="O107" s="405">
        <f>SUM(Sammanfattning[[#This Row],[Statsandelar före skatteutjämning ]:[Utjämning av statsandelarna på basis av skatteinkomsterna]])</f>
        <v>142226775.90896529</v>
      </c>
      <c r="P107" s="407">
        <v>-158791.90375999967</v>
      </c>
      <c r="Q107" s="406">
        <v>43255894.792523317</v>
      </c>
      <c r="R107" s="406">
        <v>-410311.49727250991</v>
      </c>
      <c r="S107" s="141">
        <f>SUM(Sammanfattning[[#This Row],[Statsandel för kommunal basservice, sammanlagt ]:[Återkrav av fördröjda skatteintäkter 2022]])</f>
        <v>184913567.30045611</v>
      </c>
    </row>
    <row r="108" spans="1:19" x14ac:dyDescent="0.3">
      <c r="A108" s="33">
        <v>287</v>
      </c>
      <c r="B108" s="32" t="s">
        <v>318</v>
      </c>
      <c r="C108" s="14">
        <v>6404</v>
      </c>
      <c r="D108" s="14">
        <v>28076916.690000001</v>
      </c>
      <c r="E108" s="14">
        <v>10551705.578970376</v>
      </c>
      <c r="F108" s="14">
        <v>2925767.0965982694</v>
      </c>
      <c r="G108" s="14">
        <f>Sammanfattning[[#This Row],[Åldersstruktur, kalkylerade kostnader]]+Sammanfattning[[#This Row],[Sjukfrekvens, kalkylerade kostnader]]+Sammanfattning[[#This Row],[Andra kalkylerade kostnader]]</f>
        <v>41554389.365568645</v>
      </c>
      <c r="H108" s="442">
        <v>4291.07</v>
      </c>
      <c r="I108" s="16">
        <v>27480012.279999997</v>
      </c>
      <c r="J108" s="16">
        <v>14074377.085568648</v>
      </c>
      <c r="K108" s="34">
        <v>1051287.4429167188</v>
      </c>
      <c r="L108" s="35">
        <v>-232577.76504448481</v>
      </c>
      <c r="M108" s="13">
        <v>14893086.763440883</v>
      </c>
      <c r="N108" s="35">
        <v>3953783.3528575613</v>
      </c>
      <c r="O108" s="405">
        <f>SUM(Sammanfattning[[#This Row],[Statsandelar före skatteutjämning ]:[Utjämning av statsandelarna på basis av skatteinkomsterna]])</f>
        <v>18846870.116298445</v>
      </c>
      <c r="P108" s="407">
        <v>724728.39500000002</v>
      </c>
      <c r="Q108" s="406">
        <v>4651059.7671251819</v>
      </c>
      <c r="R108" s="406">
        <v>-28748.729192568549</v>
      </c>
      <c r="S108" s="141">
        <f>SUM(Sammanfattning[[#This Row],[Statsandel för kommunal basservice, sammanlagt ]:[Återkrav av fördröjda skatteintäkter 2022]])</f>
        <v>24193909.549231056</v>
      </c>
    </row>
    <row r="109" spans="1:19" x14ac:dyDescent="0.3">
      <c r="A109" s="33">
        <v>288</v>
      </c>
      <c r="B109" s="32" t="s">
        <v>319</v>
      </c>
      <c r="C109" s="14">
        <v>6416</v>
      </c>
      <c r="D109" s="14">
        <v>28551852.769999996</v>
      </c>
      <c r="E109" s="14">
        <v>7412710.7382555269</v>
      </c>
      <c r="F109" s="14">
        <v>3205354.1015469506</v>
      </c>
      <c r="G109" s="14">
        <f>Sammanfattning[[#This Row],[Åldersstruktur, kalkylerade kostnader]]+Sammanfattning[[#This Row],[Sjukfrekvens, kalkylerade kostnader]]+Sammanfattning[[#This Row],[Andra kalkylerade kostnader]]</f>
        <v>39169917.609802477</v>
      </c>
      <c r="H109" s="442">
        <v>4291.07</v>
      </c>
      <c r="I109" s="16">
        <v>27531505.119999997</v>
      </c>
      <c r="J109" s="16">
        <v>11638412.48980248</v>
      </c>
      <c r="K109" s="34">
        <v>200755.01384693215</v>
      </c>
      <c r="L109" s="35">
        <v>-402552.3513140562</v>
      </c>
      <c r="M109" s="13">
        <v>11436615.152335355</v>
      </c>
      <c r="N109" s="35">
        <v>3714592.3290153053</v>
      </c>
      <c r="O109" s="405">
        <f>SUM(Sammanfattning[[#This Row],[Statsandelar före skatteutjämning ]:[Utjämning av statsandelarna på basis av skatteinkomsterna]])</f>
        <v>15151207.48135066</v>
      </c>
      <c r="P109" s="407">
        <v>-636717.67680000002</v>
      </c>
      <c r="Q109" s="406">
        <v>4316239.3036858812</v>
      </c>
      <c r="R109" s="406">
        <v>-27557.635434109055</v>
      </c>
      <c r="S109" s="141">
        <f>SUM(Sammanfattning[[#This Row],[Statsandel för kommunal basservice, sammanlagt ]:[Återkrav av fördröjda skatteintäkter 2022]])</f>
        <v>18803171.472802434</v>
      </c>
    </row>
    <row r="110" spans="1:19" x14ac:dyDescent="0.3">
      <c r="A110" s="33">
        <v>290</v>
      </c>
      <c r="B110" s="32" t="s">
        <v>69</v>
      </c>
      <c r="C110" s="14">
        <v>8042</v>
      </c>
      <c r="D110" s="14">
        <v>33733113.710000001</v>
      </c>
      <c r="E110" s="14">
        <v>16409466.647872001</v>
      </c>
      <c r="F110" s="14">
        <v>5390276.2050767057</v>
      </c>
      <c r="G110" s="14">
        <f>Sammanfattning[[#This Row],[Åldersstruktur, kalkylerade kostnader]]+Sammanfattning[[#This Row],[Sjukfrekvens, kalkylerade kostnader]]+Sammanfattning[[#This Row],[Andra kalkylerade kostnader]]</f>
        <v>55532856.562948704</v>
      </c>
      <c r="H110" s="442">
        <v>4291.07</v>
      </c>
      <c r="I110" s="16">
        <v>34508784.939999998</v>
      </c>
      <c r="J110" s="16">
        <v>21024071.622948706</v>
      </c>
      <c r="K110" s="34">
        <v>4061828.0245788684</v>
      </c>
      <c r="L110" s="35">
        <v>217357.92288053723</v>
      </c>
      <c r="M110" s="13">
        <v>25303257.570408113</v>
      </c>
      <c r="N110" s="35">
        <v>5972704.9957321892</v>
      </c>
      <c r="O110" s="405">
        <f>SUM(Sammanfattning[[#This Row],[Statsandelar före skatteutjämning ]:[Utjämning av statsandelarna på basis av skatteinkomsterna]])</f>
        <v>31275962.566140302</v>
      </c>
      <c r="P110" s="407">
        <v>-71541.311999999991</v>
      </c>
      <c r="Q110" s="406">
        <v>5515030.3049179669</v>
      </c>
      <c r="R110" s="406">
        <v>-33437.556274394832</v>
      </c>
      <c r="S110" s="141">
        <f>SUM(Sammanfattning[[#This Row],[Statsandel för kommunal basservice, sammanlagt ]:[Återkrav av fördröjda skatteintäkter 2022]])</f>
        <v>36686014.00278388</v>
      </c>
    </row>
    <row r="111" spans="1:19" x14ac:dyDescent="0.3">
      <c r="A111" s="33">
        <v>291</v>
      </c>
      <c r="B111" s="32" t="s">
        <v>70</v>
      </c>
      <c r="C111" s="14">
        <v>2161</v>
      </c>
      <c r="D111" s="14">
        <v>9698443.9700000007</v>
      </c>
      <c r="E111" s="14">
        <v>4776808.318523719</v>
      </c>
      <c r="F111" s="14">
        <v>929375.69995384105</v>
      </c>
      <c r="G111" s="14">
        <f>Sammanfattning[[#This Row],[Åldersstruktur, kalkylerade kostnader]]+Sammanfattning[[#This Row],[Sjukfrekvens, kalkylerade kostnader]]+Sammanfattning[[#This Row],[Andra kalkylerade kostnader]]</f>
        <v>15404627.98847756</v>
      </c>
      <c r="H111" s="442">
        <v>4291.07</v>
      </c>
      <c r="I111" s="16">
        <v>9273002.2699999996</v>
      </c>
      <c r="J111" s="16">
        <v>6131625.7184775602</v>
      </c>
      <c r="K111" s="34">
        <v>464244.94265597739</v>
      </c>
      <c r="L111" s="35">
        <v>-89645.042670799172</v>
      </c>
      <c r="M111" s="13">
        <v>6506225.6184627386</v>
      </c>
      <c r="N111" s="35">
        <v>1424915.1806658802</v>
      </c>
      <c r="O111" s="405">
        <f>SUM(Sammanfattning[[#This Row],[Statsandelar före skatteutjämning ]:[Utjämning av statsandelarna på basis av skatteinkomsterna]])</f>
        <v>7931140.799128619</v>
      </c>
      <c r="P111" s="407">
        <v>-11923.552</v>
      </c>
      <c r="Q111" s="406">
        <v>1487577.0886346849</v>
      </c>
      <c r="R111" s="406">
        <v>-9758.7551052062463</v>
      </c>
      <c r="S111" s="141">
        <f>SUM(Sammanfattning[[#This Row],[Statsandel för kommunal basservice, sammanlagt ]:[Återkrav av fördröjda skatteintäkter 2022]])</f>
        <v>9397035.5806580968</v>
      </c>
    </row>
    <row r="112" spans="1:19" x14ac:dyDescent="0.3">
      <c r="A112" s="33">
        <v>297</v>
      </c>
      <c r="B112" s="32" t="s">
        <v>71</v>
      </c>
      <c r="C112" s="14">
        <v>120210</v>
      </c>
      <c r="D112" s="14">
        <v>448124391.42000002</v>
      </c>
      <c r="E112" s="14">
        <v>193992205.9206802</v>
      </c>
      <c r="F112" s="14">
        <v>28145041.775612742</v>
      </c>
      <c r="G112" s="14">
        <f>Sammanfattning[[#This Row],[Åldersstruktur, kalkylerade kostnader]]+Sammanfattning[[#This Row],[Sjukfrekvens, kalkylerade kostnader]]+Sammanfattning[[#This Row],[Andra kalkylerade kostnader]]</f>
        <v>670261639.11629295</v>
      </c>
      <c r="H112" s="442">
        <v>4291.07</v>
      </c>
      <c r="I112" s="16">
        <v>515829524.69999999</v>
      </c>
      <c r="J112" s="16">
        <v>154432114.41629297</v>
      </c>
      <c r="K112" s="34">
        <v>5342944.6918414831</v>
      </c>
      <c r="L112" s="35">
        <v>-12231528.542358244</v>
      </c>
      <c r="M112" s="13">
        <v>147543530.5657762</v>
      </c>
      <c r="N112" s="35">
        <v>36632126.067751825</v>
      </c>
      <c r="O112" s="405">
        <f>SUM(Sammanfattning[[#This Row],[Statsandelar före skatteutjämning ]:[Utjämning av statsandelarna på basis av skatteinkomsterna]])</f>
        <v>184175656.63352802</v>
      </c>
      <c r="P112" s="407">
        <v>-3116010.1625960013</v>
      </c>
      <c r="Q112" s="406">
        <v>62734207.864318751</v>
      </c>
      <c r="R112" s="406">
        <v>-554861.36763043457</v>
      </c>
      <c r="S112" s="141">
        <f>SUM(Sammanfattning[[#This Row],[Statsandel för kommunal basservice, sammanlagt ]:[Återkrav av fördröjda skatteintäkter 2022]])</f>
        <v>243238992.96762037</v>
      </c>
    </row>
    <row r="113" spans="1:19" x14ac:dyDescent="0.3">
      <c r="A113" s="33">
        <v>300</v>
      </c>
      <c r="B113" s="32" t="s">
        <v>72</v>
      </c>
      <c r="C113" s="14">
        <v>3534</v>
      </c>
      <c r="D113" s="14">
        <v>16409698.190000001</v>
      </c>
      <c r="E113" s="14">
        <v>7077429.5852589859</v>
      </c>
      <c r="F113" s="14">
        <v>840187.80303257704</v>
      </c>
      <c r="G113" s="14">
        <f>Sammanfattning[[#This Row],[Åldersstruktur, kalkylerade kostnader]]+Sammanfattning[[#This Row],[Sjukfrekvens, kalkylerade kostnader]]+Sammanfattning[[#This Row],[Andra kalkylerade kostnader]]</f>
        <v>24327315.578291565</v>
      </c>
      <c r="H113" s="442">
        <v>4291.07</v>
      </c>
      <c r="I113" s="16">
        <v>15164641.379999999</v>
      </c>
      <c r="J113" s="16">
        <v>9162674.1982915662</v>
      </c>
      <c r="K113" s="34">
        <v>128924.87565259619</v>
      </c>
      <c r="L113" s="35">
        <v>-159416.75410445407</v>
      </c>
      <c r="M113" s="13">
        <v>9132182.3198397085</v>
      </c>
      <c r="N113" s="35">
        <v>3366277.8309755628</v>
      </c>
      <c r="O113" s="405">
        <f>SUM(Sammanfattning[[#This Row],[Statsandelar före skatteutjämning ]:[Utjämning av statsandelarna på basis av skatteinkomsterna]])</f>
        <v>12498460.150815271</v>
      </c>
      <c r="P113" s="407">
        <v>405549.8124</v>
      </c>
      <c r="Q113" s="406">
        <v>2508819.0835903282</v>
      </c>
      <c r="R113" s="406">
        <v>-12761.192137644752</v>
      </c>
      <c r="S113" s="141">
        <f>SUM(Sammanfattning[[#This Row],[Statsandel för kommunal basservice, sammanlagt ]:[Återkrav av fördröjda skatteintäkter 2022]])</f>
        <v>15400067.854667954</v>
      </c>
    </row>
    <row r="114" spans="1:19" x14ac:dyDescent="0.3">
      <c r="A114" s="33">
        <v>301</v>
      </c>
      <c r="B114" s="32" t="s">
        <v>73</v>
      </c>
      <c r="C114" s="14">
        <v>20456</v>
      </c>
      <c r="D114" s="14">
        <v>87924184</v>
      </c>
      <c r="E114" s="14">
        <v>38266826.568779692</v>
      </c>
      <c r="F114" s="14">
        <v>4177645.5250363722</v>
      </c>
      <c r="G114" s="14">
        <f>Sammanfattning[[#This Row],[Åldersstruktur, kalkylerade kostnader]]+Sammanfattning[[#This Row],[Sjukfrekvens, kalkylerade kostnader]]+Sammanfattning[[#This Row],[Andra kalkylerade kostnader]]</f>
        <v>130368656.09381607</v>
      </c>
      <c r="H114" s="442">
        <v>4291.07</v>
      </c>
      <c r="I114" s="16">
        <v>87778127.919999987</v>
      </c>
      <c r="J114" s="16">
        <v>42590528.173816085</v>
      </c>
      <c r="K114" s="34">
        <v>700390.20260414376</v>
      </c>
      <c r="L114" s="35">
        <v>-1103343.9604654356</v>
      </c>
      <c r="M114" s="13">
        <v>42187574.415954791</v>
      </c>
      <c r="N114" s="35">
        <v>18736853.833864056</v>
      </c>
      <c r="O114" s="405">
        <f>SUM(Sammanfattning[[#This Row],[Statsandelar före skatteutjämning ]:[Utjämning av statsandelarna på basis av skatteinkomsterna]])</f>
        <v>60924428.249818847</v>
      </c>
      <c r="P114" s="407">
        <v>332637.29192000011</v>
      </c>
      <c r="Q114" s="406">
        <v>14205172.397084527</v>
      </c>
      <c r="R114" s="406">
        <v>-76578.226224070735</v>
      </c>
      <c r="S114" s="141">
        <f>SUM(Sammanfattning[[#This Row],[Statsandel för kommunal basservice, sammanlagt ]:[Återkrav av fördröjda skatteintäkter 2022]])</f>
        <v>75385659.712599307</v>
      </c>
    </row>
    <row r="115" spans="1:19" x14ac:dyDescent="0.3">
      <c r="A115" s="33">
        <v>304</v>
      </c>
      <c r="B115" s="32" t="s">
        <v>320</v>
      </c>
      <c r="C115" s="14">
        <v>962</v>
      </c>
      <c r="D115" s="14">
        <v>3622686</v>
      </c>
      <c r="E115" s="14">
        <v>1443300.3765453647</v>
      </c>
      <c r="F115" s="14">
        <v>719099.70042888843</v>
      </c>
      <c r="G115" s="14">
        <f>Sammanfattning[[#This Row],[Åldersstruktur, kalkylerade kostnader]]+Sammanfattning[[#This Row],[Sjukfrekvens, kalkylerade kostnader]]+Sammanfattning[[#This Row],[Andra kalkylerade kostnader]]</f>
        <v>5785086.0769742532</v>
      </c>
      <c r="H115" s="442">
        <v>4291.07</v>
      </c>
      <c r="I115" s="16">
        <v>4128009.34</v>
      </c>
      <c r="J115" s="16">
        <v>1657076.7369742533</v>
      </c>
      <c r="K115" s="34">
        <v>141963.63714670166</v>
      </c>
      <c r="L115" s="35">
        <v>1208.0515743860669</v>
      </c>
      <c r="M115" s="13">
        <v>1800248.4256953408</v>
      </c>
      <c r="N115" s="35">
        <v>165616.73159997803</v>
      </c>
      <c r="O115" s="405">
        <f>SUM(Sammanfattning[[#This Row],[Statsandelar före skatteutjämning ]:[Utjämning av statsandelarna på basis av skatteinkomsterna]])</f>
        <v>1965865.1572953188</v>
      </c>
      <c r="P115" s="407">
        <v>-205681.27200000003</v>
      </c>
      <c r="Q115" s="406">
        <v>600498.17429560807</v>
      </c>
      <c r="R115" s="406">
        <v>-5078.2579393749193</v>
      </c>
      <c r="S115" s="141">
        <f>SUM(Sammanfattning[[#This Row],[Statsandel för kommunal basservice, sammanlagt ]:[Återkrav av fördröjda skatteintäkter 2022]])</f>
        <v>2355603.8016515519</v>
      </c>
    </row>
    <row r="116" spans="1:19" x14ac:dyDescent="0.3">
      <c r="A116" s="33">
        <v>305</v>
      </c>
      <c r="B116" s="32" t="s">
        <v>74</v>
      </c>
      <c r="C116" s="14">
        <v>15213</v>
      </c>
      <c r="D116" s="14">
        <v>62961060.609999999</v>
      </c>
      <c r="E116" s="14">
        <v>28262502.425364688</v>
      </c>
      <c r="F116" s="14">
        <v>6885432.3022816926</v>
      </c>
      <c r="G116" s="14">
        <f>Sammanfattning[[#This Row],[Åldersstruktur, kalkylerade kostnader]]+Sammanfattning[[#This Row],[Sjukfrekvens, kalkylerade kostnader]]+Sammanfattning[[#This Row],[Andra kalkylerade kostnader]]</f>
        <v>98108995.33764638</v>
      </c>
      <c r="H116" s="442">
        <v>4291.07</v>
      </c>
      <c r="I116" s="16">
        <v>65280047.909999996</v>
      </c>
      <c r="J116" s="16">
        <v>32828947.427646384</v>
      </c>
      <c r="K116" s="34">
        <v>3477547.7420204771</v>
      </c>
      <c r="L116" s="35">
        <v>-1218130.9630381574</v>
      </c>
      <c r="M116" s="13">
        <v>35088364.20662871</v>
      </c>
      <c r="N116" s="35">
        <v>10909287.470526412</v>
      </c>
      <c r="O116" s="405">
        <f>SUM(Sammanfattning[[#This Row],[Statsandelar före skatteutjämning ]:[Utjämning av statsandelarna på basis av skatteinkomsterna]])</f>
        <v>45997651.677155122</v>
      </c>
      <c r="P116" s="407">
        <v>-89352.117799999993</v>
      </c>
      <c r="Q116" s="406">
        <v>9153879.941296827</v>
      </c>
      <c r="R116" s="406">
        <v>-61328.486047328464</v>
      </c>
      <c r="S116" s="141">
        <f>SUM(Sammanfattning[[#This Row],[Statsandel för kommunal basservice, sammanlagt ]:[Återkrav av fördröjda skatteintäkter 2022]])</f>
        <v>55000851.014604628</v>
      </c>
    </row>
    <row r="117" spans="1:19" x14ac:dyDescent="0.3">
      <c r="A117" s="33">
        <v>309</v>
      </c>
      <c r="B117" s="32" t="s">
        <v>75</v>
      </c>
      <c r="C117" s="14">
        <v>6552</v>
      </c>
      <c r="D117" s="14">
        <v>27429019.43</v>
      </c>
      <c r="E117" s="14">
        <v>12749364.224396275</v>
      </c>
      <c r="F117" s="14">
        <v>2176551.2916291226</v>
      </c>
      <c r="G117" s="14">
        <f>Sammanfattning[[#This Row],[Åldersstruktur, kalkylerade kostnader]]+Sammanfattning[[#This Row],[Sjukfrekvens, kalkylerade kostnader]]+Sammanfattning[[#This Row],[Andra kalkylerade kostnader]]</f>
        <v>42354934.946025394</v>
      </c>
      <c r="H117" s="442">
        <v>4291.07</v>
      </c>
      <c r="I117" s="16">
        <v>28115090.639999997</v>
      </c>
      <c r="J117" s="16">
        <v>14239844.306025397</v>
      </c>
      <c r="K117" s="34">
        <v>528650.52258783765</v>
      </c>
      <c r="L117" s="35">
        <v>-569579.35956784908</v>
      </c>
      <c r="M117" s="13">
        <v>14198915.469045386</v>
      </c>
      <c r="N117" s="35">
        <v>6521468.7575545823</v>
      </c>
      <c r="O117" s="405">
        <f>SUM(Sammanfattning[[#This Row],[Statsandelar före skatteutjämning ]:[Utjämning av statsandelarna på basis av skatteinkomsterna]])</f>
        <v>20720384.226599969</v>
      </c>
      <c r="P117" s="407">
        <v>23981.243960000036</v>
      </c>
      <c r="Q117" s="406">
        <v>4141444.7362207561</v>
      </c>
      <c r="R117" s="406">
        <v>-25602.74301467156</v>
      </c>
      <c r="S117" s="141">
        <f>SUM(Sammanfattning[[#This Row],[Statsandel för kommunal basservice, sammanlagt ]:[Återkrav av fördröjda skatteintäkter 2022]])</f>
        <v>24860207.463766053</v>
      </c>
    </row>
    <row r="118" spans="1:19" x14ac:dyDescent="0.3">
      <c r="A118" s="33">
        <v>312</v>
      </c>
      <c r="B118" s="32" t="s">
        <v>76</v>
      </c>
      <c r="C118" s="14">
        <v>1288</v>
      </c>
      <c r="D118" s="14">
        <v>5684408.1399999997</v>
      </c>
      <c r="E118" s="14">
        <v>2322989.7770627644</v>
      </c>
      <c r="F118" s="14">
        <v>636951.2727415706</v>
      </c>
      <c r="G118" s="14">
        <f>Sammanfattning[[#This Row],[Åldersstruktur, kalkylerade kostnader]]+Sammanfattning[[#This Row],[Sjukfrekvens, kalkylerade kostnader]]+Sammanfattning[[#This Row],[Andra kalkylerade kostnader]]</f>
        <v>8644349.1898043342</v>
      </c>
      <c r="H118" s="442">
        <v>4291.07</v>
      </c>
      <c r="I118" s="16">
        <v>5526898.1599999992</v>
      </c>
      <c r="J118" s="16">
        <v>3117451.029804335</v>
      </c>
      <c r="K118" s="34">
        <v>332760.49112921295</v>
      </c>
      <c r="L118" s="35">
        <v>-92504.891448640818</v>
      </c>
      <c r="M118" s="13">
        <v>3357706.6294849073</v>
      </c>
      <c r="N118" s="35">
        <v>1035534.2778996892</v>
      </c>
      <c r="O118" s="405">
        <f>SUM(Sammanfattning[[#This Row],[Statsandelar före skatteutjämning ]:[Utjämning av statsandelarna på basis av skatteinkomsterna]])</f>
        <v>4393240.9073845968</v>
      </c>
      <c r="P118" s="407">
        <v>62747.6924</v>
      </c>
      <c r="Q118" s="406">
        <v>946597.11614330707</v>
      </c>
      <c r="R118" s="406">
        <v>-5387.8962208402963</v>
      </c>
      <c r="S118" s="141">
        <f>SUM(Sammanfattning[[#This Row],[Statsandel för kommunal basservice, sammanlagt ]:[Återkrav av fördröjda skatteintäkter 2022]])</f>
        <v>5397197.819707063</v>
      </c>
    </row>
    <row r="119" spans="1:19" x14ac:dyDescent="0.3">
      <c r="A119" s="33">
        <v>316</v>
      </c>
      <c r="B119" s="32" t="s">
        <v>77</v>
      </c>
      <c r="C119" s="14">
        <v>4326</v>
      </c>
      <c r="D119" s="14">
        <v>16732176.77</v>
      </c>
      <c r="E119" s="14">
        <v>5780787.6256421022</v>
      </c>
      <c r="F119" s="14">
        <v>1332074.2147608213</v>
      </c>
      <c r="G119" s="14">
        <f>Sammanfattning[[#This Row],[Åldersstruktur, kalkylerade kostnader]]+Sammanfattning[[#This Row],[Sjukfrekvens, kalkylerade kostnader]]+Sammanfattning[[#This Row],[Andra kalkylerade kostnader]]</f>
        <v>23845038.610402923</v>
      </c>
      <c r="H119" s="442">
        <v>4291.07</v>
      </c>
      <c r="I119" s="16">
        <v>18563168.82</v>
      </c>
      <c r="J119" s="16">
        <v>5281869.7904029228</v>
      </c>
      <c r="K119" s="34">
        <v>141698.24675453792</v>
      </c>
      <c r="L119" s="35">
        <v>-434263.65230262262</v>
      </c>
      <c r="M119" s="13">
        <v>4989304.3848548383</v>
      </c>
      <c r="N119" s="35">
        <v>2699141.4288402544</v>
      </c>
      <c r="O119" s="405">
        <f>SUM(Sammanfattning[[#This Row],[Statsandelar före skatteutjämning ]:[Utjämning av statsandelarna på basis av skatteinkomsterna]])</f>
        <v>7688445.8136950927</v>
      </c>
      <c r="P119" s="407">
        <v>-242495.23880000005</v>
      </c>
      <c r="Q119" s="406">
        <v>2759689.3656398058</v>
      </c>
      <c r="R119" s="406">
        <v>-19174.182876316678</v>
      </c>
      <c r="S119" s="141">
        <f>SUM(Sammanfattning[[#This Row],[Statsandel för kommunal basservice, sammanlagt ]:[Återkrav av fördröjda skatteintäkter 2022]])</f>
        <v>10186465.75765858</v>
      </c>
    </row>
    <row r="120" spans="1:19" x14ac:dyDescent="0.3">
      <c r="A120" s="33">
        <v>317</v>
      </c>
      <c r="B120" s="32" t="s">
        <v>78</v>
      </c>
      <c r="C120" s="14">
        <v>2538</v>
      </c>
      <c r="D120" s="14">
        <v>11319661.759999998</v>
      </c>
      <c r="E120" s="14">
        <v>5312545.5833742926</v>
      </c>
      <c r="F120" s="14">
        <v>993710.85583718494</v>
      </c>
      <c r="G120" s="14">
        <f>Sammanfattning[[#This Row],[Åldersstruktur, kalkylerade kostnader]]+Sammanfattning[[#This Row],[Sjukfrekvens, kalkylerade kostnader]]+Sammanfattning[[#This Row],[Andra kalkylerade kostnader]]</f>
        <v>17625918.199211475</v>
      </c>
      <c r="H120" s="442">
        <v>4291.07</v>
      </c>
      <c r="I120" s="16">
        <v>10890735.66</v>
      </c>
      <c r="J120" s="16">
        <v>6735182.5392114744</v>
      </c>
      <c r="K120" s="34">
        <v>680350.9446918813</v>
      </c>
      <c r="L120" s="35">
        <v>-34051.673718696024</v>
      </c>
      <c r="M120" s="13">
        <v>7381481.8101846594</v>
      </c>
      <c r="N120" s="35">
        <v>3143751.6445207461</v>
      </c>
      <c r="O120" s="405">
        <f>SUM(Sammanfattning[[#This Row],[Statsandelar före skatteutjämning ]:[Utjämning av statsandelarna på basis av skatteinkomsterna]])</f>
        <v>10525233.454705406</v>
      </c>
      <c r="P120" s="407">
        <v>-30583.910880000007</v>
      </c>
      <c r="Q120" s="406">
        <v>1898102.114805402</v>
      </c>
      <c r="R120" s="406">
        <v>-8445.3832631139248</v>
      </c>
      <c r="S120" s="141">
        <f>SUM(Sammanfattning[[#This Row],[Statsandel för kommunal basservice, sammanlagt ]:[Återkrav av fördröjda skatteintäkter 2022]])</f>
        <v>12384306.275367694</v>
      </c>
    </row>
    <row r="121" spans="1:19" x14ac:dyDescent="0.3">
      <c r="A121" s="33">
        <v>320</v>
      </c>
      <c r="B121" s="32" t="s">
        <v>79</v>
      </c>
      <c r="C121" s="14">
        <v>7191</v>
      </c>
      <c r="D121" s="14">
        <v>30692840.479999997</v>
      </c>
      <c r="E121" s="14">
        <v>14003026.200929767</v>
      </c>
      <c r="F121" s="14">
        <v>4218037.6641490813</v>
      </c>
      <c r="G121" s="14">
        <f>Sammanfattning[[#This Row],[Åldersstruktur, kalkylerade kostnader]]+Sammanfattning[[#This Row],[Sjukfrekvens, kalkylerade kostnader]]+Sammanfattning[[#This Row],[Andra kalkylerade kostnader]]</f>
        <v>48913904.345078848</v>
      </c>
      <c r="H121" s="442">
        <v>4291.07</v>
      </c>
      <c r="I121" s="16">
        <v>30857084.369999997</v>
      </c>
      <c r="J121" s="16">
        <v>18056819.975078851</v>
      </c>
      <c r="K121" s="34">
        <v>3697780.0225831792</v>
      </c>
      <c r="L121" s="35">
        <v>-89829.573204763932</v>
      </c>
      <c r="M121" s="13">
        <v>21664770.424457267</v>
      </c>
      <c r="N121" s="35">
        <v>4531281.8531485433</v>
      </c>
      <c r="O121" s="405">
        <f>SUM(Sammanfattning[[#This Row],[Statsandelar före skatteutjämning ]:[Utjämning av statsandelarna på basis av skatteinkomsterna]])</f>
        <v>26196052.277605809</v>
      </c>
      <c r="P121" s="407">
        <v>125197.296</v>
      </c>
      <c r="Q121" s="406">
        <v>4399517.798858773</v>
      </c>
      <c r="R121" s="406">
        <v>-35447.576816166562</v>
      </c>
      <c r="S121" s="141">
        <f>SUM(Sammanfattning[[#This Row],[Statsandel för kommunal basservice, sammanlagt ]:[Återkrav av fördröjda skatteintäkter 2022]])</f>
        <v>30685319.795648415</v>
      </c>
    </row>
    <row r="122" spans="1:19" x14ac:dyDescent="0.3">
      <c r="A122" s="33">
        <v>322</v>
      </c>
      <c r="B122" s="32" t="s">
        <v>321</v>
      </c>
      <c r="C122" s="14">
        <v>6609</v>
      </c>
      <c r="D122" s="14">
        <v>28414732.719999999</v>
      </c>
      <c r="E122" s="14">
        <v>9270800.1630038545</v>
      </c>
      <c r="F122" s="14">
        <v>6311331.3897112664</v>
      </c>
      <c r="G122" s="14">
        <f>Sammanfattning[[#This Row],[Åldersstruktur, kalkylerade kostnader]]+Sammanfattning[[#This Row],[Sjukfrekvens, kalkylerade kostnader]]+Sammanfattning[[#This Row],[Andra kalkylerade kostnader]]</f>
        <v>43996864.272715122</v>
      </c>
      <c r="H122" s="442">
        <v>4291.07</v>
      </c>
      <c r="I122" s="16">
        <v>28359681.629999999</v>
      </c>
      <c r="J122" s="16">
        <v>15637182.642715123</v>
      </c>
      <c r="K122" s="34">
        <v>780961.40887969767</v>
      </c>
      <c r="L122" s="35">
        <v>-105621.57941580855</v>
      </c>
      <c r="M122" s="13">
        <v>16312522.472179011</v>
      </c>
      <c r="N122" s="35">
        <v>5201569.5898146164</v>
      </c>
      <c r="O122" s="405">
        <f>SUM(Sammanfattning[[#This Row],[Statsandelar före skatteutjämning ]:[Utjämning av statsandelarna på basis av skatteinkomsterna]])</f>
        <v>21514092.061993629</v>
      </c>
      <c r="P122" s="407">
        <v>153634.96752000003</v>
      </c>
      <c r="Q122" s="406">
        <v>4128976.3992933631</v>
      </c>
      <c r="R122" s="406">
        <v>-27464.980270145083</v>
      </c>
      <c r="S122" s="141">
        <f>SUM(Sammanfattning[[#This Row],[Statsandel för kommunal basservice, sammanlagt ]:[Återkrav av fördröjda skatteintäkter 2022]])</f>
        <v>25769238.448536847</v>
      </c>
    </row>
    <row r="123" spans="1:19" x14ac:dyDescent="0.3">
      <c r="A123" s="33">
        <v>398</v>
      </c>
      <c r="B123" s="32" t="s">
        <v>322</v>
      </c>
      <c r="C123" s="14">
        <v>119984</v>
      </c>
      <c r="D123" s="14">
        <v>463403145.91000003</v>
      </c>
      <c r="E123" s="14">
        <v>172341824.64379996</v>
      </c>
      <c r="F123" s="14">
        <v>42022648.918971688</v>
      </c>
      <c r="G123" s="14">
        <f>Sammanfattning[[#This Row],[Åldersstruktur, kalkylerade kostnader]]+Sammanfattning[[#This Row],[Sjukfrekvens, kalkylerade kostnader]]+Sammanfattning[[#This Row],[Andra kalkylerade kostnader]]</f>
        <v>677767619.47277164</v>
      </c>
      <c r="H123" s="442">
        <v>4291.07</v>
      </c>
      <c r="I123" s="16">
        <v>514859742.87999994</v>
      </c>
      <c r="J123" s="16">
        <v>162907876.59277171</v>
      </c>
      <c r="K123" s="34">
        <v>5559522.0912934477</v>
      </c>
      <c r="L123" s="35">
        <v>-10769545.58183451</v>
      </c>
      <c r="M123" s="13">
        <v>157697853.10223067</v>
      </c>
      <c r="N123" s="35">
        <v>32769461.451503258</v>
      </c>
      <c r="O123" s="405">
        <f>SUM(Sammanfattning[[#This Row],[Statsandelar före skatteutjämning ]:[Utjämning av statsandelarna på basis av skatteinkomsterna]])</f>
        <v>190467314.55373392</v>
      </c>
      <c r="P123" s="407">
        <v>-7600496.821340004</v>
      </c>
      <c r="Q123" s="406">
        <v>59701582.801346004</v>
      </c>
      <c r="R123" s="406">
        <v>-575030.25603700359</v>
      </c>
      <c r="S123" s="141">
        <f>SUM(Sammanfattning[[#This Row],[Statsandel för kommunal basservice, sammanlagt ]:[Återkrav av fördröjda skatteintäkter 2022]])</f>
        <v>241993370.27770293</v>
      </c>
    </row>
    <row r="124" spans="1:19" x14ac:dyDescent="0.3">
      <c r="A124" s="33">
        <v>399</v>
      </c>
      <c r="B124" s="32" t="s">
        <v>323</v>
      </c>
      <c r="C124" s="14">
        <v>7996</v>
      </c>
      <c r="D124" s="14">
        <v>34785208.039999999</v>
      </c>
      <c r="E124" s="14">
        <v>10306178.675982676</v>
      </c>
      <c r="F124" s="14">
        <v>1390624.1157738175</v>
      </c>
      <c r="G124" s="14">
        <f>Sammanfattning[[#This Row],[Åldersstruktur, kalkylerade kostnader]]+Sammanfattning[[#This Row],[Sjukfrekvens, kalkylerade kostnader]]+Sammanfattning[[#This Row],[Andra kalkylerade kostnader]]</f>
        <v>46482010.831756495</v>
      </c>
      <c r="H124" s="442">
        <v>4291.07</v>
      </c>
      <c r="I124" s="16">
        <v>34311395.719999999</v>
      </c>
      <c r="J124" s="16">
        <v>12170615.111756496</v>
      </c>
      <c r="K124" s="34">
        <v>72166.029596911045</v>
      </c>
      <c r="L124" s="35">
        <v>-585467.02784858388</v>
      </c>
      <c r="M124" s="13">
        <v>11657314.113504823</v>
      </c>
      <c r="N124" s="35">
        <v>3722031.0423272429</v>
      </c>
      <c r="O124" s="405">
        <f>SUM(Sammanfattning[[#This Row],[Statsandelar före skatteutjämning ]:[Utjämning av statsandelarna på basis av skatteinkomsterna]])</f>
        <v>15379345.155832067</v>
      </c>
      <c r="P124" s="407">
        <v>-58659.404507999992</v>
      </c>
      <c r="Q124" s="406">
        <v>4445745.7371212244</v>
      </c>
      <c r="R124" s="406">
        <v>-37085.7561082623</v>
      </c>
      <c r="S124" s="141">
        <f>SUM(Sammanfattning[[#This Row],[Statsandel för kommunal basservice, sammanlagt ]:[Återkrav av fördröjda skatteintäkter 2022]])</f>
        <v>19729345.732337028</v>
      </c>
    </row>
    <row r="125" spans="1:19" x14ac:dyDescent="0.3">
      <c r="A125" s="33">
        <v>400</v>
      </c>
      <c r="B125" s="32" t="s">
        <v>80</v>
      </c>
      <c r="C125" s="14">
        <v>8468</v>
      </c>
      <c r="D125" s="14">
        <v>35399449.369999997</v>
      </c>
      <c r="E125" s="14">
        <v>11968081.279710365</v>
      </c>
      <c r="F125" s="14">
        <v>3103962.885958802</v>
      </c>
      <c r="G125" s="14">
        <f>Sammanfattning[[#This Row],[Åldersstruktur, kalkylerade kostnader]]+Sammanfattning[[#This Row],[Sjukfrekvens, kalkylerade kostnader]]+Sammanfattning[[#This Row],[Andra kalkylerade kostnader]]</f>
        <v>50471493.535669163</v>
      </c>
      <c r="H125" s="442">
        <v>4291.07</v>
      </c>
      <c r="I125" s="16">
        <v>36336780.759999998</v>
      </c>
      <c r="J125" s="16">
        <v>14134712.775669165</v>
      </c>
      <c r="K125" s="34">
        <v>350288.62504716276</v>
      </c>
      <c r="L125" s="35">
        <v>-488007.32829566038</v>
      </c>
      <c r="M125" s="13">
        <v>13996994.072420666</v>
      </c>
      <c r="N125" s="35">
        <v>5416343.3825437156</v>
      </c>
      <c r="O125" s="405">
        <f>SUM(Sammanfattning[[#This Row],[Statsandelar före skatteutjämning ]:[Utjämning av statsandelarna på basis av skatteinkomsterna]])</f>
        <v>19413337.454964381</v>
      </c>
      <c r="P125" s="407">
        <v>295748.80291999993</v>
      </c>
      <c r="Q125" s="406">
        <v>5454275.5511138914</v>
      </c>
      <c r="R125" s="406">
        <v>-35253.070541890273</v>
      </c>
      <c r="S125" s="141">
        <f>SUM(Sammanfattning[[#This Row],[Statsandel för kommunal basservice, sammanlagt ]:[Återkrav av fördröjda skatteintäkter 2022]])</f>
        <v>25128108.738456383</v>
      </c>
    </row>
    <row r="126" spans="1:19" x14ac:dyDescent="0.3">
      <c r="A126" s="33">
        <v>402</v>
      </c>
      <c r="B126" s="32" t="s">
        <v>81</v>
      </c>
      <c r="C126" s="14">
        <v>9358</v>
      </c>
      <c r="D126" s="14">
        <v>38682612.560000002</v>
      </c>
      <c r="E126" s="14">
        <v>18103021.812494721</v>
      </c>
      <c r="F126" s="14">
        <v>2585554.3139800429</v>
      </c>
      <c r="G126" s="14">
        <f>Sammanfattning[[#This Row],[Åldersstruktur, kalkylerade kostnader]]+Sammanfattning[[#This Row],[Sjukfrekvens, kalkylerade kostnader]]+Sammanfattning[[#This Row],[Andra kalkylerade kostnader]]</f>
        <v>59371188.68647477</v>
      </c>
      <c r="H126" s="442">
        <v>4291.07</v>
      </c>
      <c r="I126" s="16">
        <v>40155833.059999995</v>
      </c>
      <c r="J126" s="16">
        <v>19215355.626474775</v>
      </c>
      <c r="K126" s="34">
        <v>249975.80232245376</v>
      </c>
      <c r="L126" s="35">
        <v>-410712.46540844563</v>
      </c>
      <c r="M126" s="13">
        <v>19054618.963388786</v>
      </c>
      <c r="N126" s="35">
        <v>8705175.7980098259</v>
      </c>
      <c r="O126" s="405">
        <f>SUM(Sammanfattning[[#This Row],[Statsandelar före skatteutjämning ]:[Utjämning av statsandelarna på basis av skatteinkomsterna]])</f>
        <v>27759794.761398613</v>
      </c>
      <c r="P126" s="407">
        <v>284957.98835999996</v>
      </c>
      <c r="Q126" s="406">
        <v>6197012.2365367077</v>
      </c>
      <c r="R126" s="406">
        <v>-36043.541520663777</v>
      </c>
      <c r="S126" s="141">
        <f>SUM(Sammanfattning[[#This Row],[Statsandel för kommunal basservice, sammanlagt ]:[Återkrav av fördröjda skatteintäkter 2022]])</f>
        <v>34205721.444774657</v>
      </c>
    </row>
    <row r="127" spans="1:19" x14ac:dyDescent="0.3">
      <c r="A127" s="33">
        <v>403</v>
      </c>
      <c r="B127" s="32" t="s">
        <v>82</v>
      </c>
      <c r="C127" s="14">
        <v>2925</v>
      </c>
      <c r="D127" s="14">
        <v>13276200.02</v>
      </c>
      <c r="E127" s="14">
        <v>5860278.8798542535</v>
      </c>
      <c r="F127" s="14">
        <v>917555.35028972849</v>
      </c>
      <c r="G127" s="14">
        <f>Sammanfattning[[#This Row],[Åldersstruktur, kalkylerade kostnader]]+Sammanfattning[[#This Row],[Sjukfrekvens, kalkylerade kostnader]]+Sammanfattning[[#This Row],[Andra kalkylerade kostnader]]</f>
        <v>20054034.250143982</v>
      </c>
      <c r="H127" s="442">
        <v>4291.07</v>
      </c>
      <c r="I127" s="16">
        <v>12551379.75</v>
      </c>
      <c r="J127" s="16">
        <v>7502654.5001439825</v>
      </c>
      <c r="K127" s="34">
        <v>103981.18032853525</v>
      </c>
      <c r="L127" s="35">
        <v>-180421.12241129708</v>
      </c>
      <c r="M127" s="13">
        <v>7426214.5580612207</v>
      </c>
      <c r="N127" s="35">
        <v>3008637.1538682561</v>
      </c>
      <c r="O127" s="405">
        <f>SUM(Sammanfattning[[#This Row],[Statsandelar före skatteutjämning ]:[Utjämning av statsandelarna på basis av skatteinkomsterna]])</f>
        <v>10434851.711929478</v>
      </c>
      <c r="P127" s="407">
        <v>-85029.830199999997</v>
      </c>
      <c r="Q127" s="406">
        <v>2204121.1411872599</v>
      </c>
      <c r="R127" s="406">
        <v>-11181.25592882268</v>
      </c>
      <c r="S127" s="141">
        <f>SUM(Sammanfattning[[#This Row],[Statsandel för kommunal basservice, sammanlagt ]:[Återkrav av fördröjda skatteintäkter 2022]])</f>
        <v>12542761.766987916</v>
      </c>
    </row>
    <row r="128" spans="1:19" x14ac:dyDescent="0.3">
      <c r="A128" s="33">
        <v>405</v>
      </c>
      <c r="B128" s="32" t="s">
        <v>324</v>
      </c>
      <c r="C128" s="14">
        <v>72662</v>
      </c>
      <c r="D128" s="14">
        <v>278297989.19999999</v>
      </c>
      <c r="E128" s="14">
        <v>97322565.316083372</v>
      </c>
      <c r="F128" s="14">
        <v>23490714.314978629</v>
      </c>
      <c r="G128" s="14">
        <f>Sammanfattning[[#This Row],[Åldersstruktur, kalkylerade kostnader]]+Sammanfattning[[#This Row],[Sjukfrekvens, kalkylerade kostnader]]+Sammanfattning[[#This Row],[Andra kalkylerade kostnader]]</f>
        <v>399111268.83106196</v>
      </c>
      <c r="H128" s="442">
        <v>4291.07</v>
      </c>
      <c r="I128" s="16">
        <v>311797728.33999997</v>
      </c>
      <c r="J128" s="16">
        <v>87313540.491061985</v>
      </c>
      <c r="K128" s="34">
        <v>3393404.0157828573</v>
      </c>
      <c r="L128" s="35">
        <v>-5580568.3842206942</v>
      </c>
      <c r="M128" s="13">
        <v>85126376.122624159</v>
      </c>
      <c r="N128" s="35">
        <v>15082610.389356915</v>
      </c>
      <c r="O128" s="405">
        <f>SUM(Sammanfattning[[#This Row],[Statsandelar före skatteutjämning ]:[Utjämning av statsandelarna på basis av skatteinkomsterna]])</f>
        <v>100208986.51198107</v>
      </c>
      <c r="P128" s="407">
        <v>-2004022.6839639999</v>
      </c>
      <c r="Q128" s="406">
        <v>37763398.052871093</v>
      </c>
      <c r="R128" s="406">
        <v>-353593.80825109367</v>
      </c>
      <c r="S128" s="141">
        <f>SUM(Sammanfattning[[#This Row],[Statsandel för kommunal basservice, sammanlagt ]:[Återkrav av fördröjda skatteintäkter 2022]])</f>
        <v>135614768.07263708</v>
      </c>
    </row>
    <row r="129" spans="1:19" x14ac:dyDescent="0.3">
      <c r="A129" s="33">
        <v>407</v>
      </c>
      <c r="B129" s="32" t="s">
        <v>325</v>
      </c>
      <c r="C129" s="14">
        <v>2621</v>
      </c>
      <c r="D129" s="14">
        <v>11256597.01</v>
      </c>
      <c r="E129" s="14">
        <v>3882867.0739269806</v>
      </c>
      <c r="F129" s="14">
        <v>1329410.3284188136</v>
      </c>
      <c r="G129" s="14">
        <f>Sammanfattning[[#This Row],[Åldersstruktur, kalkylerade kostnader]]+Sammanfattning[[#This Row],[Sjukfrekvens, kalkylerade kostnader]]+Sammanfattning[[#This Row],[Andra kalkylerade kostnader]]</f>
        <v>16468874.412345793</v>
      </c>
      <c r="H129" s="442">
        <v>4291.07</v>
      </c>
      <c r="I129" s="16">
        <v>11246894.469999999</v>
      </c>
      <c r="J129" s="16">
        <v>5221979.9423457943</v>
      </c>
      <c r="K129" s="34">
        <v>74743.182753595669</v>
      </c>
      <c r="L129" s="35">
        <v>-164605.4859024336</v>
      </c>
      <c r="M129" s="13">
        <v>5132117.6391969565</v>
      </c>
      <c r="N129" s="35">
        <v>2064793.2284512066</v>
      </c>
      <c r="O129" s="405">
        <f>SUM(Sammanfattning[[#This Row],[Statsandelar före skatteutjämning ]:[Utjämning av statsandelarna på basis av skatteinkomsterna]])</f>
        <v>7196910.8676481629</v>
      </c>
      <c r="P129" s="407">
        <v>-922987.25588000007</v>
      </c>
      <c r="Q129" s="406">
        <v>1912731.607525209</v>
      </c>
      <c r="R129" s="406">
        <v>-10281.887403429595</v>
      </c>
      <c r="S129" s="141">
        <f>SUM(Sammanfattning[[#This Row],[Statsandel för kommunal basservice, sammanlagt ]:[Återkrav av fördröjda skatteintäkter 2022]])</f>
        <v>8176373.3318899423</v>
      </c>
    </row>
    <row r="130" spans="1:19" x14ac:dyDescent="0.3">
      <c r="A130" s="33">
        <v>408</v>
      </c>
      <c r="B130" s="32" t="s">
        <v>326</v>
      </c>
      <c r="C130" s="14">
        <v>14221</v>
      </c>
      <c r="D130" s="14">
        <v>61503210.989999995</v>
      </c>
      <c r="E130" s="14">
        <v>22078963.19682603</v>
      </c>
      <c r="F130" s="14">
        <v>2721036.2720492557</v>
      </c>
      <c r="G130" s="14">
        <f>Sammanfattning[[#This Row],[Åldersstruktur, kalkylerade kostnader]]+Sammanfattning[[#This Row],[Sjukfrekvens, kalkylerade kostnader]]+Sammanfattning[[#This Row],[Andra kalkylerade kostnader]]</f>
        <v>86303210.458875269</v>
      </c>
      <c r="H130" s="442">
        <v>4291.07</v>
      </c>
      <c r="I130" s="16">
        <v>61023306.469999999</v>
      </c>
      <c r="J130" s="16">
        <v>25279903.98887527</v>
      </c>
      <c r="K130" s="34">
        <v>387479.32448126766</v>
      </c>
      <c r="L130" s="35">
        <v>-918195.06615603203</v>
      </c>
      <c r="M130" s="13">
        <v>24749188.247200504</v>
      </c>
      <c r="N130" s="35">
        <v>10311920.384256091</v>
      </c>
      <c r="O130" s="405">
        <f>SUM(Sammanfattning[[#This Row],[Statsandelar före skatteutjämning ]:[Utjämning av statsandelarna på basis av skatteinkomsterna]])</f>
        <v>35061108.631456599</v>
      </c>
      <c r="P130" s="407">
        <v>8167.6331199999549</v>
      </c>
      <c r="Q130" s="406">
        <v>8491101.9244900998</v>
      </c>
      <c r="R130" s="406">
        <v>-59045.653777652842</v>
      </c>
      <c r="S130" s="141">
        <f>SUM(Sammanfattning[[#This Row],[Statsandel för kommunal basservice, sammanlagt ]:[Återkrav av fördröjda skatteintäkter 2022]])</f>
        <v>43501332.535289049</v>
      </c>
    </row>
    <row r="131" spans="1:19" x14ac:dyDescent="0.3">
      <c r="A131" s="33">
        <v>410</v>
      </c>
      <c r="B131" s="32" t="s">
        <v>83</v>
      </c>
      <c r="C131" s="14">
        <v>18823</v>
      </c>
      <c r="D131" s="14">
        <v>82628522.120000005</v>
      </c>
      <c r="E131" s="14">
        <v>23065383.841065802</v>
      </c>
      <c r="F131" s="14">
        <v>3084919.6605744213</v>
      </c>
      <c r="G131" s="14">
        <f>Sammanfattning[[#This Row],[Åldersstruktur, kalkylerade kostnader]]+Sammanfattning[[#This Row],[Sjukfrekvens, kalkylerade kostnader]]+Sammanfattning[[#This Row],[Andra kalkylerade kostnader]]</f>
        <v>108778825.62164022</v>
      </c>
      <c r="H131" s="442">
        <v>4291.07</v>
      </c>
      <c r="I131" s="16">
        <v>80770810.609999999</v>
      </c>
      <c r="J131" s="16">
        <v>28008015.011640221</v>
      </c>
      <c r="K131" s="34">
        <v>410226.42084351281</v>
      </c>
      <c r="L131" s="35">
        <v>-1104510.1219266271</v>
      </c>
      <c r="M131" s="13">
        <v>27313731.310557105</v>
      </c>
      <c r="N131" s="35">
        <v>11478555.964624502</v>
      </c>
      <c r="O131" s="405">
        <f>SUM(Sammanfattning[[#This Row],[Statsandelar före skatteutjämning ]:[Utjämning av statsandelarna på basis av skatteinkomsterna]])</f>
        <v>38792287.275181606</v>
      </c>
      <c r="P131" s="407">
        <v>263078.27044000011</v>
      </c>
      <c r="Q131" s="406">
        <v>9067059.4564590249</v>
      </c>
      <c r="R131" s="406">
        <v>-82613.936288354336</v>
      </c>
      <c r="S131" s="141">
        <f>SUM(Sammanfattning[[#This Row],[Statsandel för kommunal basservice, sammanlagt ]:[Återkrav av fördröjda skatteintäkter 2022]])</f>
        <v>48039811.06579227</v>
      </c>
    </row>
    <row r="132" spans="1:19" x14ac:dyDescent="0.3">
      <c r="A132" s="33">
        <v>416</v>
      </c>
      <c r="B132" s="32" t="s">
        <v>84</v>
      </c>
      <c r="C132" s="14">
        <v>2964</v>
      </c>
      <c r="D132" s="14">
        <v>12724792.949999997</v>
      </c>
      <c r="E132" s="14">
        <v>3672181.2223526249</v>
      </c>
      <c r="F132" s="14">
        <v>654178.50670817401</v>
      </c>
      <c r="G132" s="14">
        <f>Sammanfattning[[#This Row],[Åldersstruktur, kalkylerade kostnader]]+Sammanfattning[[#This Row],[Sjukfrekvens, kalkylerade kostnader]]+Sammanfattning[[#This Row],[Andra kalkylerade kostnader]]</f>
        <v>17051152.679060798</v>
      </c>
      <c r="H132" s="442">
        <v>4291.07</v>
      </c>
      <c r="I132" s="16">
        <v>12718731.479999999</v>
      </c>
      <c r="J132" s="16">
        <v>4332421.1990607996</v>
      </c>
      <c r="K132" s="34">
        <v>0</v>
      </c>
      <c r="L132" s="35">
        <v>-164590.41680362367</v>
      </c>
      <c r="M132" s="13">
        <v>4167830.782257176</v>
      </c>
      <c r="N132" s="35">
        <v>1968410.5127586781</v>
      </c>
      <c r="O132" s="405">
        <f>SUM(Sammanfattning[[#This Row],[Statsandelar före skatteutjämning ]:[Utjämning av statsandelarna på basis av skatteinkomsterna]])</f>
        <v>6136241.2950158538</v>
      </c>
      <c r="P132" s="407">
        <v>864.45751999999629</v>
      </c>
      <c r="Q132" s="406">
        <v>1742923.8821898634</v>
      </c>
      <c r="R132" s="406">
        <v>-13210.344685424439</v>
      </c>
      <c r="S132" s="141">
        <f>SUM(Sammanfattning[[#This Row],[Statsandel för kommunal basservice, sammanlagt ]:[Återkrav av fördröjda skatteintäkter 2022]])</f>
        <v>7866819.2900402928</v>
      </c>
    </row>
    <row r="133" spans="1:19" x14ac:dyDescent="0.3">
      <c r="A133" s="33">
        <v>418</v>
      </c>
      <c r="B133" s="32" t="s">
        <v>85</v>
      </c>
      <c r="C133" s="14">
        <v>23828</v>
      </c>
      <c r="D133" s="14">
        <v>101457214.52</v>
      </c>
      <c r="E133" s="14">
        <v>22273042.284815103</v>
      </c>
      <c r="F133" s="14">
        <v>3639161.2007981353</v>
      </c>
      <c r="G133" s="14">
        <f>Sammanfattning[[#This Row],[Åldersstruktur, kalkylerade kostnader]]+Sammanfattning[[#This Row],[Sjukfrekvens, kalkylerade kostnader]]+Sammanfattning[[#This Row],[Andra kalkylerade kostnader]]</f>
        <v>127369418.00561324</v>
      </c>
      <c r="H133" s="442">
        <v>4291.07</v>
      </c>
      <c r="I133" s="16">
        <v>102247615.95999999</v>
      </c>
      <c r="J133" s="16">
        <v>25121802.045613244</v>
      </c>
      <c r="K133" s="34">
        <v>534028.96628725249</v>
      </c>
      <c r="L133" s="35">
        <v>-1443073.8063536445</v>
      </c>
      <c r="M133" s="13">
        <v>24212757.205546852</v>
      </c>
      <c r="N133" s="35">
        <v>87727.446892656357</v>
      </c>
      <c r="O133" s="405">
        <f>SUM(Sammanfattning[[#This Row],[Statsandelar före skatteutjämning ]:[Utjämning av statsandelarna på basis av skatteinkomsterna]])</f>
        <v>24300484.652439509</v>
      </c>
      <c r="P133" s="407">
        <v>-285624.2168279998</v>
      </c>
      <c r="Q133" s="406">
        <v>9452404.1237969939</v>
      </c>
      <c r="R133" s="406">
        <v>-116384.25810655633</v>
      </c>
      <c r="S133" s="141">
        <f>SUM(Sammanfattning[[#This Row],[Statsandel för kommunal basservice, sammanlagt ]:[Återkrav av fördröjda skatteintäkter 2022]])</f>
        <v>33350880.301301945</v>
      </c>
    </row>
    <row r="134" spans="1:19" x14ac:dyDescent="0.3">
      <c r="A134" s="33">
        <v>420</v>
      </c>
      <c r="B134" s="32" t="s">
        <v>86</v>
      </c>
      <c r="C134" s="14">
        <v>9402</v>
      </c>
      <c r="D134" s="14">
        <v>39706418.559999995</v>
      </c>
      <c r="E134" s="14">
        <v>18274097.052077729</v>
      </c>
      <c r="F134" s="14">
        <v>2450931.2046701573</v>
      </c>
      <c r="G134" s="14">
        <f>Sammanfattning[[#This Row],[Åldersstruktur, kalkylerade kostnader]]+Sammanfattning[[#This Row],[Sjukfrekvens, kalkylerade kostnader]]+Sammanfattning[[#This Row],[Andra kalkylerade kostnader]]</f>
        <v>60431446.816747889</v>
      </c>
      <c r="H134" s="442">
        <v>4291.07</v>
      </c>
      <c r="I134" s="16">
        <v>40344640.140000001</v>
      </c>
      <c r="J134" s="16">
        <v>20086806.676747888</v>
      </c>
      <c r="K134" s="34">
        <v>257668.41105877626</v>
      </c>
      <c r="L134" s="35">
        <v>-775710.6647732571</v>
      </c>
      <c r="M134" s="13">
        <v>19568764.423033409</v>
      </c>
      <c r="N134" s="35">
        <v>4518855.9040647149</v>
      </c>
      <c r="O134" s="405">
        <f>SUM(Sammanfattning[[#This Row],[Statsandelar före skatteutjämning ]:[Utjämning av statsandelarna på basis av skatteinkomsterna]])</f>
        <v>24087620.327098124</v>
      </c>
      <c r="P134" s="407">
        <v>-105180.63308</v>
      </c>
      <c r="Q134" s="406">
        <v>5744052.3910518959</v>
      </c>
      <c r="R134" s="406">
        <v>-41271.355256610252</v>
      </c>
      <c r="S134" s="141">
        <f>SUM(Sammanfattning[[#This Row],[Statsandel för kommunal basservice, sammanlagt ]:[Återkrav av fördröjda skatteintäkter 2022]])</f>
        <v>29685220.729813412</v>
      </c>
    </row>
    <row r="135" spans="1:19" x14ac:dyDescent="0.3">
      <c r="A135" s="33">
        <v>421</v>
      </c>
      <c r="B135" s="32" t="s">
        <v>87</v>
      </c>
      <c r="C135" s="14">
        <v>722</v>
      </c>
      <c r="D135" s="14">
        <v>3178372.01</v>
      </c>
      <c r="E135" s="14">
        <v>1223899.2696828218</v>
      </c>
      <c r="F135" s="14">
        <v>485830.44143010583</v>
      </c>
      <c r="G135" s="14">
        <f>Sammanfattning[[#This Row],[Åldersstruktur, kalkylerade kostnader]]+Sammanfattning[[#This Row],[Sjukfrekvens, kalkylerade kostnader]]+Sammanfattning[[#This Row],[Andra kalkylerade kostnader]]</f>
        <v>4888101.7211129274</v>
      </c>
      <c r="H135" s="442">
        <v>4291.07</v>
      </c>
      <c r="I135" s="16">
        <v>3098152.5399999996</v>
      </c>
      <c r="J135" s="16">
        <v>1789949.1811129279</v>
      </c>
      <c r="K135" s="34">
        <v>184038.59493949672</v>
      </c>
      <c r="L135" s="35">
        <v>10507.783030324405</v>
      </c>
      <c r="M135" s="13">
        <v>1984495.5590827491</v>
      </c>
      <c r="N135" s="35">
        <v>479179.21691361733</v>
      </c>
      <c r="O135" s="405">
        <f>SUM(Sammanfattning[[#This Row],[Statsandelar före skatteutjämning ]:[Utjämning av statsandelarna på basis av skatteinkomsterna]])</f>
        <v>2463674.7759963665</v>
      </c>
      <c r="P135" s="407">
        <v>0</v>
      </c>
      <c r="Q135" s="406">
        <v>561462.55720939999</v>
      </c>
      <c r="R135" s="406">
        <v>-2627.4075630571115</v>
      </c>
      <c r="S135" s="141">
        <f>SUM(Sammanfattning[[#This Row],[Statsandel för kommunal basservice, sammanlagt ]:[Återkrav av fördröjda skatteintäkter 2022]])</f>
        <v>3022509.9256427092</v>
      </c>
    </row>
    <row r="136" spans="1:19" x14ac:dyDescent="0.3">
      <c r="A136" s="33">
        <v>422</v>
      </c>
      <c r="B136" s="32" t="s">
        <v>88</v>
      </c>
      <c r="C136" s="14">
        <v>10719</v>
      </c>
      <c r="D136" s="14">
        <v>43575288.329999998</v>
      </c>
      <c r="E136" s="14">
        <v>23437342.891714837</v>
      </c>
      <c r="F136" s="14">
        <v>5766606.7400628515</v>
      </c>
      <c r="G136" s="14">
        <f>Sammanfattning[[#This Row],[Åldersstruktur, kalkylerade kostnader]]+Sammanfattning[[#This Row],[Sjukfrekvens, kalkylerade kostnader]]+Sammanfattning[[#This Row],[Andra kalkylerade kostnader]]</f>
        <v>72779237.961777687</v>
      </c>
      <c r="H136" s="442">
        <v>4291.07</v>
      </c>
      <c r="I136" s="16">
        <v>45995979.329999998</v>
      </c>
      <c r="J136" s="16">
        <v>26783258.631777689</v>
      </c>
      <c r="K136" s="34">
        <v>2886116.5464496231</v>
      </c>
      <c r="L136" s="35">
        <v>-280843.58042792894</v>
      </c>
      <c r="M136" s="13">
        <v>29388531.597799383</v>
      </c>
      <c r="N136" s="35">
        <v>6555398.0133023914</v>
      </c>
      <c r="O136" s="405">
        <f>SUM(Sammanfattning[[#This Row],[Statsandelar före skatteutjämning ]:[Utjämning av statsandelarna på basis av skatteinkomsterna]])</f>
        <v>35943929.611101776</v>
      </c>
      <c r="P136" s="407">
        <v>146957.77839999998</v>
      </c>
      <c r="Q136" s="406">
        <v>6837698.7990755327</v>
      </c>
      <c r="R136" s="406">
        <v>-44900.253993046921</v>
      </c>
      <c r="S136" s="141">
        <f>SUM(Sammanfattning[[#This Row],[Statsandel för kommunal basservice, sammanlagt ]:[Återkrav av fördröjda skatteintäkter 2022]])</f>
        <v>42883685.93458426</v>
      </c>
    </row>
    <row r="137" spans="1:19" x14ac:dyDescent="0.3">
      <c r="A137" s="33">
        <v>423</v>
      </c>
      <c r="B137" s="32" t="s">
        <v>327</v>
      </c>
      <c r="C137" s="14">
        <v>20146</v>
      </c>
      <c r="D137" s="14">
        <v>83170255.479999989</v>
      </c>
      <c r="E137" s="14">
        <v>20969624.511312541</v>
      </c>
      <c r="F137" s="14">
        <v>3321467.9776464067</v>
      </c>
      <c r="G137" s="14">
        <f>Sammanfattning[[#This Row],[Åldersstruktur, kalkylerade kostnader]]+Sammanfattning[[#This Row],[Sjukfrekvens, kalkylerade kostnader]]+Sammanfattning[[#This Row],[Andra kalkylerade kostnader]]</f>
        <v>107461347.96895894</v>
      </c>
      <c r="H137" s="442">
        <v>4291.07</v>
      </c>
      <c r="I137" s="16">
        <v>86447896.219999999</v>
      </c>
      <c r="J137" s="16">
        <v>21013451.748958945</v>
      </c>
      <c r="K137" s="34">
        <v>424126.9431479596</v>
      </c>
      <c r="L137" s="35">
        <v>-1210232.2163046272</v>
      </c>
      <c r="M137" s="13">
        <v>20227346.47580228</v>
      </c>
      <c r="N137" s="35">
        <v>93649.765883101572</v>
      </c>
      <c r="O137" s="405">
        <f>SUM(Sammanfattning[[#This Row],[Statsandelar före skatteutjämning ]:[Utjämning av statsandelarna på basis av skatteinkomsterna]])</f>
        <v>20320996.241685383</v>
      </c>
      <c r="P137" s="407">
        <v>-719735.40759999957</v>
      </c>
      <c r="Q137" s="406">
        <v>8339276.8355880678</v>
      </c>
      <c r="R137" s="406">
        <v>-93450.142330207484</v>
      </c>
      <c r="S137" s="141">
        <f>SUM(Sammanfattning[[#This Row],[Statsandel för kommunal basservice, sammanlagt ]:[Återkrav av fördröjda skatteintäkter 2022]])</f>
        <v>27847087.527343243</v>
      </c>
    </row>
    <row r="138" spans="1:19" x14ac:dyDescent="0.3">
      <c r="A138" s="33">
        <v>425</v>
      </c>
      <c r="B138" s="32" t="s">
        <v>328</v>
      </c>
      <c r="C138" s="14">
        <v>10238</v>
      </c>
      <c r="D138" s="14">
        <v>51151982.530000001</v>
      </c>
      <c r="E138" s="14">
        <v>8850442.3802329749</v>
      </c>
      <c r="F138" s="14">
        <v>1409582.9297740795</v>
      </c>
      <c r="G138" s="14">
        <f>Sammanfattning[[#This Row],[Åldersstruktur, kalkylerade kostnader]]+Sammanfattning[[#This Row],[Sjukfrekvens, kalkylerade kostnader]]+Sammanfattning[[#This Row],[Andra kalkylerade kostnader]]</f>
        <v>61412007.840007052</v>
      </c>
      <c r="H138" s="442">
        <v>4291.07</v>
      </c>
      <c r="I138" s="16">
        <v>43931974.659999996</v>
      </c>
      <c r="J138" s="16">
        <v>17480033.180007055</v>
      </c>
      <c r="K138" s="34">
        <v>184150.43409537489</v>
      </c>
      <c r="L138" s="35">
        <v>-643714.47365730105</v>
      </c>
      <c r="M138" s="13">
        <v>17020469.140445128</v>
      </c>
      <c r="N138" s="35">
        <v>7623171.7570072841</v>
      </c>
      <c r="O138" s="405">
        <f>SUM(Sammanfattning[[#This Row],[Statsandelar före skatteutjämning ]:[Utjämning av statsandelarna på basis av skatteinkomsterna]])</f>
        <v>24643640.897452414</v>
      </c>
      <c r="P138" s="407">
        <v>166288.83708000003</v>
      </c>
      <c r="Q138" s="406">
        <v>4006447.5228641997</v>
      </c>
      <c r="R138" s="406">
        <v>-40542.917427118307</v>
      </c>
      <c r="S138" s="141">
        <f>SUM(Sammanfattning[[#This Row],[Statsandel för kommunal basservice, sammanlagt ]:[Återkrav av fördröjda skatteintäkter 2022]])</f>
        <v>28775834.339969497</v>
      </c>
    </row>
    <row r="139" spans="1:19" x14ac:dyDescent="0.3">
      <c r="A139" s="33">
        <v>426</v>
      </c>
      <c r="B139" s="32" t="s">
        <v>89</v>
      </c>
      <c r="C139" s="14">
        <v>11994</v>
      </c>
      <c r="D139" s="14">
        <v>48655000.819999993</v>
      </c>
      <c r="E139" s="14">
        <v>18031169.897610992</v>
      </c>
      <c r="F139" s="14">
        <v>2580897.3564169966</v>
      </c>
      <c r="G139" s="14">
        <f>Sammanfattning[[#This Row],[Åldersstruktur, kalkylerade kostnader]]+Sammanfattning[[#This Row],[Sjukfrekvens, kalkylerade kostnader]]+Sammanfattning[[#This Row],[Andra kalkylerade kostnader]]</f>
        <v>69267068.074027985</v>
      </c>
      <c r="H139" s="442">
        <v>4291.07</v>
      </c>
      <c r="I139" s="16">
        <v>51467093.579999998</v>
      </c>
      <c r="J139" s="16">
        <v>17799974.494027987</v>
      </c>
      <c r="K139" s="34">
        <v>236555.88018818293</v>
      </c>
      <c r="L139" s="35">
        <v>-343489.73774505185</v>
      </c>
      <c r="M139" s="13">
        <v>17693040.636471119</v>
      </c>
      <c r="N139" s="35">
        <v>9639881.9927347619</v>
      </c>
      <c r="O139" s="405">
        <f>SUM(Sammanfattning[[#This Row],[Statsandelar före skatteutjämning ]:[Utjämning av statsandelarna på basis av skatteinkomsterna]])</f>
        <v>27332922.629205883</v>
      </c>
      <c r="P139" s="407">
        <v>-1192343.276448</v>
      </c>
      <c r="Q139" s="406">
        <v>7015635.8959500305</v>
      </c>
      <c r="R139" s="406">
        <v>-48823.381271640617</v>
      </c>
      <c r="S139" s="141">
        <f>SUM(Sammanfattning[[#This Row],[Statsandel för kommunal basservice, sammanlagt ]:[Återkrav av fördröjda skatteintäkter 2022]])</f>
        <v>33107391.867436271</v>
      </c>
    </row>
    <row r="140" spans="1:19" x14ac:dyDescent="0.3">
      <c r="A140" s="33">
        <v>430</v>
      </c>
      <c r="B140" s="32" t="s">
        <v>90</v>
      </c>
      <c r="C140" s="14">
        <v>15770</v>
      </c>
      <c r="D140" s="14">
        <v>67893470.890000001</v>
      </c>
      <c r="E140" s="14">
        <v>25448059.889358666</v>
      </c>
      <c r="F140" s="14">
        <v>4148685.7291781753</v>
      </c>
      <c r="G140" s="14">
        <f>Sammanfattning[[#This Row],[Åldersstruktur, kalkylerade kostnader]]+Sammanfattning[[#This Row],[Sjukfrekvens, kalkylerade kostnader]]+Sammanfattning[[#This Row],[Andra kalkylerade kostnader]]</f>
        <v>97490216.508536845</v>
      </c>
      <c r="H140" s="442">
        <v>4291.07</v>
      </c>
      <c r="I140" s="16">
        <v>67670173.899999991</v>
      </c>
      <c r="J140" s="16">
        <v>29820042.608536854</v>
      </c>
      <c r="K140" s="34">
        <v>646120.14901533013</v>
      </c>
      <c r="L140" s="35">
        <v>-1116761.5797147029</v>
      </c>
      <c r="M140" s="13">
        <v>29349401.17783748</v>
      </c>
      <c r="N140" s="35">
        <v>10902187.943337727</v>
      </c>
      <c r="O140" s="405">
        <f>SUM(Sammanfattning[[#This Row],[Statsandelar före skatteutjämning ]:[Utjämning av statsandelarna på basis av skatteinkomsterna]])</f>
        <v>40251589.121175207</v>
      </c>
      <c r="P140" s="407">
        <v>266088.96731999994</v>
      </c>
      <c r="Q140" s="406">
        <v>10254030.673724752</v>
      </c>
      <c r="R140" s="406">
        <v>-64667.67954653866</v>
      </c>
      <c r="S140" s="141">
        <f>SUM(Sammanfattning[[#This Row],[Statsandel för kommunal basservice, sammanlagt ]:[Återkrav av fördröjda skatteintäkter 2022]])</f>
        <v>50707041.08267343</v>
      </c>
    </row>
    <row r="141" spans="1:19" x14ac:dyDescent="0.3">
      <c r="A141" s="33">
        <v>433</v>
      </c>
      <c r="B141" s="32" t="s">
        <v>91</v>
      </c>
      <c r="C141" s="14">
        <v>7853</v>
      </c>
      <c r="D141" s="14">
        <v>32454540.960000001</v>
      </c>
      <c r="E141" s="14">
        <v>10197270.898690034</v>
      </c>
      <c r="F141" s="14">
        <v>1626519.7801943701</v>
      </c>
      <c r="G141" s="14">
        <f>Sammanfattning[[#This Row],[Åldersstruktur, kalkylerade kostnader]]+Sammanfattning[[#This Row],[Sjukfrekvens, kalkylerade kostnader]]+Sammanfattning[[#This Row],[Andra kalkylerade kostnader]]</f>
        <v>44278331.63888441</v>
      </c>
      <c r="H141" s="442">
        <v>4291.07</v>
      </c>
      <c r="I141" s="16">
        <v>33697772.710000001</v>
      </c>
      <c r="J141" s="16">
        <v>10580558.928884409</v>
      </c>
      <c r="K141" s="34">
        <v>108272.68482385708</v>
      </c>
      <c r="L141" s="35">
        <v>-373307.46060030861</v>
      </c>
      <c r="M141" s="13">
        <v>10315524.153107958</v>
      </c>
      <c r="N141" s="35">
        <v>4128495.2745244568</v>
      </c>
      <c r="O141" s="405">
        <f>SUM(Sammanfattning[[#This Row],[Statsandelar före skatteutjämning ]:[Utjämning av statsandelarna på basis av skatteinkomsterna]])</f>
        <v>14444019.427632414</v>
      </c>
      <c r="P141" s="407">
        <v>-42581.985079999955</v>
      </c>
      <c r="Q141" s="406">
        <v>4903826.1185748177</v>
      </c>
      <c r="R141" s="406">
        <v>-33534.507240957362</v>
      </c>
      <c r="S141" s="141">
        <f>SUM(Sammanfattning[[#This Row],[Statsandel för kommunal basservice, sammanlagt ]:[Återkrav av fördröjda skatteintäkter 2022]])</f>
        <v>19271729.053886272</v>
      </c>
    </row>
    <row r="142" spans="1:19" x14ac:dyDescent="0.3">
      <c r="A142" s="33">
        <v>434</v>
      </c>
      <c r="B142" s="32" t="s">
        <v>329</v>
      </c>
      <c r="C142" s="14">
        <v>14745</v>
      </c>
      <c r="D142" s="14">
        <v>59813222.609999999</v>
      </c>
      <c r="E142" s="14">
        <v>20875402.412573319</v>
      </c>
      <c r="F142" s="14">
        <v>6760742.9425333291</v>
      </c>
      <c r="G142" s="14">
        <f>Sammanfattning[[#This Row],[Åldersstruktur, kalkylerade kostnader]]+Sammanfattning[[#This Row],[Sjukfrekvens, kalkylerade kostnader]]+Sammanfattning[[#This Row],[Andra kalkylerade kostnader]]</f>
        <v>87449367.965106651</v>
      </c>
      <c r="H142" s="442">
        <v>4291.07</v>
      </c>
      <c r="I142" s="16">
        <v>63271827.149999999</v>
      </c>
      <c r="J142" s="16">
        <v>24177540.815106653</v>
      </c>
      <c r="K142" s="34">
        <v>427179.25448372384</v>
      </c>
      <c r="L142" s="35">
        <v>-784134.7404386648</v>
      </c>
      <c r="M142" s="13">
        <v>23820585.329151709</v>
      </c>
      <c r="N142" s="35">
        <v>3719728.2390698814</v>
      </c>
      <c r="O142" s="405">
        <f>SUM(Sammanfattning[[#This Row],[Statsandelar före skatteutjämning ]:[Utjämning av statsandelarna på basis av skatteinkomsterna]])</f>
        <v>27540313.568221591</v>
      </c>
      <c r="P142" s="407">
        <v>734908.1275200001</v>
      </c>
      <c r="Q142" s="406">
        <v>8670489.1480180528</v>
      </c>
      <c r="R142" s="406">
        <v>-70409.232180485735</v>
      </c>
      <c r="S142" s="141">
        <f>SUM(Sammanfattning[[#This Row],[Statsandel för kommunal basservice, sammanlagt ]:[Återkrav av fördröjda skatteintäkter 2022]])</f>
        <v>36875301.611579157</v>
      </c>
    </row>
    <row r="143" spans="1:19" x14ac:dyDescent="0.3">
      <c r="A143" s="33">
        <v>435</v>
      </c>
      <c r="B143" s="32" t="s">
        <v>92</v>
      </c>
      <c r="C143" s="14">
        <v>699</v>
      </c>
      <c r="D143" s="14">
        <v>3053541.7199999997</v>
      </c>
      <c r="E143" s="14">
        <v>1152604.5177230127</v>
      </c>
      <c r="F143" s="14">
        <v>401503.40559995105</v>
      </c>
      <c r="G143" s="14">
        <f>Sammanfattning[[#This Row],[Åldersstruktur, kalkylerade kostnader]]+Sammanfattning[[#This Row],[Sjukfrekvens, kalkylerade kostnader]]+Sammanfattning[[#This Row],[Andra kalkylerade kostnader]]</f>
        <v>4607649.6433229633</v>
      </c>
      <c r="H143" s="442">
        <v>4291.07</v>
      </c>
      <c r="I143" s="16">
        <v>2999457.9299999997</v>
      </c>
      <c r="J143" s="16">
        <v>1608191.7133229636</v>
      </c>
      <c r="K143" s="34">
        <v>85199.366664195491</v>
      </c>
      <c r="L143" s="35">
        <v>177256.66215061149</v>
      </c>
      <c r="M143" s="13">
        <v>1870647.7421377704</v>
      </c>
      <c r="N143" s="35">
        <v>323956.82756430109</v>
      </c>
      <c r="O143" s="405">
        <f>SUM(Sammanfattning[[#This Row],[Statsandelar före skatteutjämning ]:[Utjämning av statsandelarna på basis av skatteinkomsterna]])</f>
        <v>2194604.5697020716</v>
      </c>
      <c r="P143" s="407">
        <v>-62524.125800000002</v>
      </c>
      <c r="Q143" s="406">
        <v>502247.68590741896</v>
      </c>
      <c r="R143" s="406">
        <v>-2842.4800471075978</v>
      </c>
      <c r="S143" s="141">
        <f>SUM(Sammanfattning[[#This Row],[Statsandel för kommunal basservice, sammanlagt ]:[Återkrav av fördröjda skatteintäkter 2022]])</f>
        <v>2631485.6497623827</v>
      </c>
    </row>
    <row r="144" spans="1:19" x14ac:dyDescent="0.3">
      <c r="A144" s="33">
        <v>436</v>
      </c>
      <c r="B144" s="32" t="s">
        <v>93</v>
      </c>
      <c r="C144" s="14">
        <v>2036</v>
      </c>
      <c r="D144" s="14">
        <v>10105085.759999998</v>
      </c>
      <c r="E144" s="14">
        <v>2345075.4052348919</v>
      </c>
      <c r="F144" s="14">
        <v>435230.23731348198</v>
      </c>
      <c r="G144" s="14">
        <f>Sammanfattning[[#This Row],[Åldersstruktur, kalkylerade kostnader]]+Sammanfattning[[#This Row],[Sjukfrekvens, kalkylerade kostnader]]+Sammanfattning[[#This Row],[Andra kalkylerade kostnader]]</f>
        <v>12885391.402548373</v>
      </c>
      <c r="H144" s="442">
        <v>4291.07</v>
      </c>
      <c r="I144" s="16">
        <v>8736618.5199999996</v>
      </c>
      <c r="J144" s="16">
        <v>4148772.8825483732</v>
      </c>
      <c r="K144" s="34">
        <v>34599.123537006359</v>
      </c>
      <c r="L144" s="35">
        <v>-77354.171983972628</v>
      </c>
      <c r="M144" s="13">
        <v>4106017.8341014069</v>
      </c>
      <c r="N144" s="35">
        <v>2214441.3200294948</v>
      </c>
      <c r="O144" s="405">
        <f>SUM(Sammanfattning[[#This Row],[Statsandelar före skatteutjämning ]:[Utjämning av statsandelarna på basis av skatteinkomsterna]])</f>
        <v>6320459.1541309021</v>
      </c>
      <c r="P144" s="407">
        <v>-42328.609599999996</v>
      </c>
      <c r="Q144" s="406">
        <v>1079700.8257773151</v>
      </c>
      <c r="R144" s="406">
        <v>-6976.2636973615063</v>
      </c>
      <c r="S144" s="141">
        <f>SUM(Sammanfattning[[#This Row],[Statsandel för kommunal basservice, sammanlagt ]:[Återkrav av fördröjda skatteintäkter 2022]])</f>
        <v>7350855.1066108551</v>
      </c>
    </row>
    <row r="145" spans="1:19" x14ac:dyDescent="0.3">
      <c r="A145" s="33">
        <v>440</v>
      </c>
      <c r="B145" s="32" t="s">
        <v>330</v>
      </c>
      <c r="C145" s="14">
        <v>5534</v>
      </c>
      <c r="D145" s="14">
        <v>27201937.789999999</v>
      </c>
      <c r="E145" s="14">
        <v>4391172.6552291391</v>
      </c>
      <c r="F145" s="14">
        <v>3004325.7583653992</v>
      </c>
      <c r="G145" s="14">
        <f>Sammanfattning[[#This Row],[Åldersstruktur, kalkylerade kostnader]]+Sammanfattning[[#This Row],[Sjukfrekvens, kalkylerade kostnader]]+Sammanfattning[[#This Row],[Andra kalkylerade kostnader]]</f>
        <v>34597436.203594536</v>
      </c>
      <c r="H145" s="442">
        <v>4291.07</v>
      </c>
      <c r="I145" s="16">
        <v>23746781.379999999</v>
      </c>
      <c r="J145" s="16">
        <v>10850654.823594537</v>
      </c>
      <c r="K145" s="34">
        <v>31573.2945063472</v>
      </c>
      <c r="L145" s="35">
        <v>-245403.96517890197</v>
      </c>
      <c r="M145" s="13">
        <v>10636824.152921982</v>
      </c>
      <c r="N145" s="35">
        <v>4617387.9244437413</v>
      </c>
      <c r="O145" s="405">
        <f>SUM(Sammanfattning[[#This Row],[Statsandelar före skatteutjämning ]:[Utjämning av statsandelarna på basis av skatteinkomsterna]])</f>
        <v>15254212.077365723</v>
      </c>
      <c r="P145" s="407">
        <v>-178927.80220000003</v>
      </c>
      <c r="Q145" s="406">
        <v>2511753.7030184357</v>
      </c>
      <c r="R145" s="406">
        <v>-19120.626203029409</v>
      </c>
      <c r="S145" s="141">
        <f>SUM(Sammanfattning[[#This Row],[Statsandel för kommunal basservice, sammanlagt ]:[Återkrav av fördröjda skatteintäkter 2022]])</f>
        <v>17567917.351981126</v>
      </c>
    </row>
    <row r="146" spans="1:19" x14ac:dyDescent="0.3">
      <c r="A146" s="33">
        <v>441</v>
      </c>
      <c r="B146" s="32" t="s">
        <v>94</v>
      </c>
      <c r="C146" s="14">
        <v>4543</v>
      </c>
      <c r="D146" s="14">
        <v>19602059.329999998</v>
      </c>
      <c r="E146" s="14">
        <v>7301245.8120065425</v>
      </c>
      <c r="F146" s="14">
        <v>1552623.449242048</v>
      </c>
      <c r="G146" s="14">
        <f>Sammanfattning[[#This Row],[Åldersstruktur, kalkylerade kostnader]]+Sammanfattning[[#This Row],[Sjukfrekvens, kalkylerade kostnader]]+Sammanfattning[[#This Row],[Andra kalkylerade kostnader]]</f>
        <v>28455928.591248587</v>
      </c>
      <c r="H146" s="442">
        <v>4291.07</v>
      </c>
      <c r="I146" s="16">
        <v>19494331.009999998</v>
      </c>
      <c r="J146" s="16">
        <v>8961597.5812485889</v>
      </c>
      <c r="K146" s="34">
        <v>444434.1921690501</v>
      </c>
      <c r="L146" s="35">
        <v>-206050.06561997323</v>
      </c>
      <c r="M146" s="13">
        <v>9199981.7077976651</v>
      </c>
      <c r="N146" s="35">
        <v>2099359.3031591214</v>
      </c>
      <c r="O146" s="405">
        <f>SUM(Sammanfattning[[#This Row],[Statsandelar före skatteutjämning ]:[Utjämning av statsandelarna på basis av skatteinkomsterna]])</f>
        <v>11299341.010956787</v>
      </c>
      <c r="P146" s="407">
        <v>-49572.167439999976</v>
      </c>
      <c r="Q146" s="406">
        <v>3014797.3201091406</v>
      </c>
      <c r="R146" s="406">
        <v>-19308.934731873829</v>
      </c>
      <c r="S146" s="141">
        <f>SUM(Sammanfattning[[#This Row],[Statsandel för kommunal basservice, sammanlagt ]:[Återkrav av fördröjda skatteintäkter 2022]])</f>
        <v>14245257.228894053</v>
      </c>
    </row>
    <row r="147" spans="1:19" x14ac:dyDescent="0.3">
      <c r="A147" s="33">
        <v>444</v>
      </c>
      <c r="B147" s="32" t="s">
        <v>331</v>
      </c>
      <c r="C147" s="14">
        <v>45886</v>
      </c>
      <c r="D147" s="14">
        <v>185053500.34999999</v>
      </c>
      <c r="E147" s="14">
        <v>62349731.638107605</v>
      </c>
      <c r="F147" s="14">
        <v>13349061.036327995</v>
      </c>
      <c r="G147" s="14">
        <f>Sammanfattning[[#This Row],[Åldersstruktur, kalkylerade kostnader]]+Sammanfattning[[#This Row],[Sjukfrekvens, kalkylerade kostnader]]+Sammanfattning[[#This Row],[Andra kalkylerade kostnader]]</f>
        <v>260752293.02443558</v>
      </c>
      <c r="H147" s="442">
        <v>4291.07</v>
      </c>
      <c r="I147" s="16">
        <v>196900038.01999998</v>
      </c>
      <c r="J147" s="16">
        <v>63852255.004435599</v>
      </c>
      <c r="K147" s="34">
        <v>1281888.5518140399</v>
      </c>
      <c r="L147" s="35">
        <v>-3352399.0932210805</v>
      </c>
      <c r="M147" s="13">
        <v>61781744.463028558</v>
      </c>
      <c r="N147" s="35">
        <v>4975209.079325024</v>
      </c>
      <c r="O147" s="405">
        <f>SUM(Sammanfattning[[#This Row],[Statsandelar före skatteutjämning ]:[Utjämning av statsandelarna på basis av skatteinkomsterna]])</f>
        <v>66756953.542353585</v>
      </c>
      <c r="P147" s="407">
        <v>2686956.048316001</v>
      </c>
      <c r="Q147" s="406">
        <v>23742831.611869782</v>
      </c>
      <c r="R147" s="406">
        <v>-228903.44923808548</v>
      </c>
      <c r="S147" s="141">
        <f>SUM(Sammanfattning[[#This Row],[Statsandel för kommunal basservice, sammanlagt ]:[Återkrav av fördröjda skatteintäkter 2022]])</f>
        <v>92957837.753301278</v>
      </c>
    </row>
    <row r="148" spans="1:19" x14ac:dyDescent="0.3">
      <c r="A148" s="33">
        <v>445</v>
      </c>
      <c r="B148" s="32" t="s">
        <v>332</v>
      </c>
      <c r="C148" s="14">
        <v>15105</v>
      </c>
      <c r="D148" s="14">
        <v>62651067.149999999</v>
      </c>
      <c r="E148" s="14">
        <v>16950660.322596714</v>
      </c>
      <c r="F148" s="14">
        <v>12600099.760918669</v>
      </c>
      <c r="G148" s="14">
        <f>Sammanfattning[[#This Row],[Åldersstruktur, kalkylerade kostnader]]+Sammanfattning[[#This Row],[Sjukfrekvens, kalkylerade kostnader]]+Sammanfattning[[#This Row],[Andra kalkylerade kostnader]]</f>
        <v>92201827.233515382</v>
      </c>
      <c r="H148" s="442">
        <v>4291.07</v>
      </c>
      <c r="I148" s="16">
        <v>64816612.349999994</v>
      </c>
      <c r="J148" s="16">
        <v>27385214.883515388</v>
      </c>
      <c r="K148" s="34">
        <v>419642.25111985294</v>
      </c>
      <c r="L148" s="35">
        <v>-412807.29484031495</v>
      </c>
      <c r="M148" s="13">
        <v>27392049.839794926</v>
      </c>
      <c r="N148" s="35">
        <v>985427.91866571968</v>
      </c>
      <c r="O148" s="405">
        <f>SUM(Sammanfattning[[#This Row],[Statsandelar före skatteutjämning ]:[Utjämning av statsandelarna på basis av skatteinkomsterna]])</f>
        <v>28377477.758460645</v>
      </c>
      <c r="P148" s="407">
        <v>-100575.16112000009</v>
      </c>
      <c r="Q148" s="406">
        <v>7246412.8479723809</v>
      </c>
      <c r="R148" s="406">
        <v>-81064.476367842784</v>
      </c>
      <c r="S148" s="141">
        <f>SUM(Sammanfattning[[#This Row],[Statsandel för kommunal basservice, sammanlagt ]:[Återkrav av fördröjda skatteintäkter 2022]])</f>
        <v>35442250.968945175</v>
      </c>
    </row>
    <row r="149" spans="1:19" x14ac:dyDescent="0.3">
      <c r="A149" s="33">
        <v>475</v>
      </c>
      <c r="B149" s="32" t="s">
        <v>333</v>
      </c>
      <c r="C149" s="14">
        <v>5451</v>
      </c>
      <c r="D149" s="14">
        <v>23619042.890000001</v>
      </c>
      <c r="E149" s="14">
        <v>6859407.8007821832</v>
      </c>
      <c r="F149" s="14">
        <v>5334981.7713438999</v>
      </c>
      <c r="G149" s="14">
        <f>Sammanfattning[[#This Row],[Åldersstruktur, kalkylerade kostnader]]+Sammanfattning[[#This Row],[Sjukfrekvens, kalkylerade kostnader]]+Sammanfattning[[#This Row],[Andra kalkylerade kostnader]]</f>
        <v>35813432.462126084</v>
      </c>
      <c r="H149" s="442">
        <v>4291.07</v>
      </c>
      <c r="I149" s="16">
        <v>23390622.569999997</v>
      </c>
      <c r="J149" s="16">
        <v>12422809.892126087</v>
      </c>
      <c r="K149" s="34">
        <v>134886.21319487566</v>
      </c>
      <c r="L149" s="35">
        <v>-291544.43342472636</v>
      </c>
      <c r="M149" s="13">
        <v>12266151.671896236</v>
      </c>
      <c r="N149" s="35">
        <v>3415253.5028451006</v>
      </c>
      <c r="O149" s="405">
        <f>SUM(Sammanfattning[[#This Row],[Statsandelar före skatteutjämning ]:[Utjämning av statsandelarna på basis av skatteinkomsterna]])</f>
        <v>15681405.174741337</v>
      </c>
      <c r="P149" s="407">
        <v>555607.71432000003</v>
      </c>
      <c r="Q149" s="406">
        <v>3727846.1730509689</v>
      </c>
      <c r="R149" s="406">
        <v>-23443.006885512063</v>
      </c>
      <c r="S149" s="141">
        <f>SUM(Sammanfattning[[#This Row],[Statsandel för kommunal basservice, sammanlagt ]:[Återkrav av fördröjda skatteintäkter 2022]])</f>
        <v>19941416.055226792</v>
      </c>
    </row>
    <row r="150" spans="1:19" x14ac:dyDescent="0.3">
      <c r="A150" s="33">
        <v>480</v>
      </c>
      <c r="B150" s="32" t="s">
        <v>95</v>
      </c>
      <c r="C150" s="14">
        <v>1999</v>
      </c>
      <c r="D150" s="14">
        <v>8336442.9000000004</v>
      </c>
      <c r="E150" s="14">
        <v>2724422.4396586646</v>
      </c>
      <c r="F150" s="14">
        <v>532940.69333987543</v>
      </c>
      <c r="G150" s="14">
        <f>Sammanfattning[[#This Row],[Åldersstruktur, kalkylerade kostnader]]+Sammanfattning[[#This Row],[Sjukfrekvens, kalkylerade kostnader]]+Sammanfattning[[#This Row],[Andra kalkylerade kostnader]]</f>
        <v>11593806.03299854</v>
      </c>
      <c r="H150" s="442">
        <v>4291.07</v>
      </c>
      <c r="I150" s="16">
        <v>8577848.9299999997</v>
      </c>
      <c r="J150" s="16">
        <v>3015957.1029985398</v>
      </c>
      <c r="K150" s="34">
        <v>28071.772507185822</v>
      </c>
      <c r="L150" s="35">
        <v>-133362.85372424289</v>
      </c>
      <c r="M150" s="13">
        <v>2910666.0217814827</v>
      </c>
      <c r="N150" s="35">
        <v>1435108.2141556421</v>
      </c>
      <c r="O150" s="405">
        <f>SUM(Sammanfattning[[#This Row],[Statsandelar före skatteutjämning ]:[Utjämning av statsandelarna på basis av skatteinkomsterna]])</f>
        <v>4345774.235937125</v>
      </c>
      <c r="P150" s="407">
        <v>-660266.69200000004</v>
      </c>
      <c r="Q150" s="406">
        <v>1372055.3762742963</v>
      </c>
      <c r="R150" s="406">
        <v>-7946.4248202792478</v>
      </c>
      <c r="S150" s="141">
        <f>SUM(Sammanfattning[[#This Row],[Statsandel för kommunal basservice, sammanlagt ]:[Återkrav av fördröjda skatteintäkter 2022]])</f>
        <v>5049616.4953911416</v>
      </c>
    </row>
    <row r="151" spans="1:19" x14ac:dyDescent="0.3">
      <c r="A151" s="33">
        <v>481</v>
      </c>
      <c r="B151" s="32" t="s">
        <v>96</v>
      </c>
      <c r="C151" s="14">
        <v>9543</v>
      </c>
      <c r="D151" s="14">
        <v>39370683.159999996</v>
      </c>
      <c r="E151" s="14">
        <v>8994266.5706875846</v>
      </c>
      <c r="F151" s="14">
        <v>1315304.177986471</v>
      </c>
      <c r="G151" s="14">
        <f>Sammanfattning[[#This Row],[Åldersstruktur, kalkylerade kostnader]]+Sammanfattning[[#This Row],[Sjukfrekvens, kalkylerade kostnader]]+Sammanfattning[[#This Row],[Andra kalkylerade kostnader]]</f>
        <v>49680253.908674054</v>
      </c>
      <c r="H151" s="442">
        <v>4291.07</v>
      </c>
      <c r="I151" s="16">
        <v>40949681.009999998</v>
      </c>
      <c r="J151" s="16">
        <v>8730572.8986740559</v>
      </c>
      <c r="K151" s="34">
        <v>77722.845522048752</v>
      </c>
      <c r="L151" s="35">
        <v>-383169.03888826823</v>
      </c>
      <c r="M151" s="13">
        <v>8425126.7053078357</v>
      </c>
      <c r="N151" s="35">
        <v>-160739.02161271192</v>
      </c>
      <c r="O151" s="405">
        <f>SUM(Sammanfattning[[#This Row],[Statsandelar före skatteutjämning ]:[Utjämning av statsandelarna på basis av skatteinkomsterna]])</f>
        <v>8264387.6836951235</v>
      </c>
      <c r="P151" s="407">
        <v>-196828.03463999991</v>
      </c>
      <c r="Q151" s="406">
        <v>4286986.6042655669</v>
      </c>
      <c r="R151" s="406">
        <v>-48203.647670182698</v>
      </c>
      <c r="S151" s="141">
        <f>SUM(Sammanfattning[[#This Row],[Statsandel för kommunal basservice, sammanlagt ]:[Återkrav av fördröjda skatteintäkter 2022]])</f>
        <v>12306342.605650507</v>
      </c>
    </row>
    <row r="152" spans="1:19" x14ac:dyDescent="0.3">
      <c r="A152" s="33">
        <v>483</v>
      </c>
      <c r="B152" s="32" t="s">
        <v>97</v>
      </c>
      <c r="C152" s="14">
        <v>1078</v>
      </c>
      <c r="D152" s="14">
        <v>5433260.8899999997</v>
      </c>
      <c r="E152" s="14">
        <v>1395237.4216990857</v>
      </c>
      <c r="F152" s="14">
        <v>332493.76667620568</v>
      </c>
      <c r="G152" s="14">
        <f>Sammanfattning[[#This Row],[Åldersstruktur, kalkylerade kostnader]]+Sammanfattning[[#This Row],[Sjukfrekvens, kalkylerade kostnader]]+Sammanfattning[[#This Row],[Andra kalkylerade kostnader]]</f>
        <v>7160992.0783752911</v>
      </c>
      <c r="H152" s="442">
        <v>4291.07</v>
      </c>
      <c r="I152" s="16">
        <v>4625773.46</v>
      </c>
      <c r="J152" s="16">
        <v>2535218.6183752911</v>
      </c>
      <c r="K152" s="34">
        <v>19250.150751926889</v>
      </c>
      <c r="L152" s="35">
        <v>-57881.705004604955</v>
      </c>
      <c r="M152" s="13">
        <v>2496587.0641226131</v>
      </c>
      <c r="N152" s="35">
        <v>1650898.7852223522</v>
      </c>
      <c r="O152" s="405">
        <f>SUM(Sammanfattning[[#This Row],[Statsandelar före skatteutjämning ]:[Utjämning av statsandelarna på basis av skatteinkomsterna]])</f>
        <v>4147485.8493449651</v>
      </c>
      <c r="P152" s="407">
        <v>35919.700400000009</v>
      </c>
      <c r="Q152" s="406">
        <v>770255.93460210762</v>
      </c>
      <c r="R152" s="406">
        <v>-3163.5612327578292</v>
      </c>
      <c r="S152" s="141">
        <f>SUM(Sammanfattning[[#This Row],[Statsandel för kommunal basservice, sammanlagt ]:[Återkrav av fördröjda skatteintäkter 2022]])</f>
        <v>4950497.9231143147</v>
      </c>
    </row>
    <row r="153" spans="1:19" x14ac:dyDescent="0.3">
      <c r="A153" s="33">
        <v>484</v>
      </c>
      <c r="B153" s="32" t="s">
        <v>334</v>
      </c>
      <c r="C153" s="14">
        <v>3066</v>
      </c>
      <c r="D153" s="14">
        <v>14417959.050000001</v>
      </c>
      <c r="E153" s="14">
        <v>4927480.2624460561</v>
      </c>
      <c r="F153" s="14">
        <v>937199.35938149597</v>
      </c>
      <c r="G153" s="14">
        <f>Sammanfattning[[#This Row],[Åldersstruktur, kalkylerade kostnader]]+Sammanfattning[[#This Row],[Sjukfrekvens, kalkylerade kostnader]]+Sammanfattning[[#This Row],[Andra kalkylerade kostnader]]</f>
        <v>20282638.671827555</v>
      </c>
      <c r="H153" s="442">
        <v>4291.07</v>
      </c>
      <c r="I153" s="16">
        <v>13156420.619999999</v>
      </c>
      <c r="J153" s="16">
        <v>7126218.0518275555</v>
      </c>
      <c r="K153" s="34">
        <v>548183.72682204132</v>
      </c>
      <c r="L153" s="35">
        <v>26989.605834991002</v>
      </c>
      <c r="M153" s="13">
        <v>7701391.3844845872</v>
      </c>
      <c r="N153" s="35">
        <v>1519164.9276438016</v>
      </c>
      <c r="O153" s="405">
        <f>SUM(Sammanfattning[[#This Row],[Statsandelar före skatteutjämning ]:[Utjämning av statsandelarna på basis av skatteinkomsterna]])</f>
        <v>9220556.3121283893</v>
      </c>
      <c r="P153" s="407">
        <v>62673.170199999993</v>
      </c>
      <c r="Q153" s="406">
        <v>1970897.996489499</v>
      </c>
      <c r="R153" s="406">
        <v>-12355.081841906755</v>
      </c>
      <c r="S153" s="141">
        <f>SUM(Sammanfattning[[#This Row],[Statsandel för kommunal basservice, sammanlagt ]:[Återkrav av fördröjda skatteintäkter 2022]])</f>
        <v>11241772.396975981</v>
      </c>
    </row>
    <row r="154" spans="1:19" x14ac:dyDescent="0.3">
      <c r="A154" s="33">
        <v>489</v>
      </c>
      <c r="B154" s="32" t="s">
        <v>98</v>
      </c>
      <c r="C154" s="14">
        <v>1868</v>
      </c>
      <c r="D154" s="14">
        <v>8171070.5499999998</v>
      </c>
      <c r="E154" s="14">
        <v>4222417.2225323571</v>
      </c>
      <c r="F154" s="14">
        <v>841220.46112560108</v>
      </c>
      <c r="G154" s="14">
        <f>Sammanfattning[[#This Row],[Åldersstruktur, kalkylerade kostnader]]+Sammanfattning[[#This Row],[Sjukfrekvens, kalkylerade kostnader]]+Sammanfattning[[#This Row],[Andra kalkylerade kostnader]]</f>
        <v>13234708.233657958</v>
      </c>
      <c r="H154" s="442">
        <v>4291.07</v>
      </c>
      <c r="I154" s="16">
        <v>8015718.7599999998</v>
      </c>
      <c r="J154" s="16">
        <v>5218989.4736579582</v>
      </c>
      <c r="K154" s="34">
        <v>249929.20206450665</v>
      </c>
      <c r="L154" s="35">
        <v>-14818.661457404174</v>
      </c>
      <c r="M154" s="13">
        <v>5454100.0142650604</v>
      </c>
      <c r="N154" s="35">
        <v>1678221.9256298193</v>
      </c>
      <c r="O154" s="405">
        <f>SUM(Sammanfattning[[#This Row],[Statsandelar före skatteutjämning ]:[Utjämning av statsandelarna på basis av skatteinkomsterna]])</f>
        <v>7132321.9398948792</v>
      </c>
      <c r="P154" s="407">
        <v>-1425535.1638</v>
      </c>
      <c r="Q154" s="406">
        <v>1408224.6723305294</v>
      </c>
      <c r="R154" s="406">
        <v>-6550.2823121105348</v>
      </c>
      <c r="S154" s="141">
        <f>SUM(Sammanfattning[[#This Row],[Statsandel för kommunal basservice, sammanlagt ]:[Återkrav av fördröjda skatteintäkter 2022]])</f>
        <v>7108461.1661132975</v>
      </c>
    </row>
    <row r="155" spans="1:19" x14ac:dyDescent="0.3">
      <c r="A155" s="33">
        <v>491</v>
      </c>
      <c r="B155" s="32" t="s">
        <v>335</v>
      </c>
      <c r="C155" s="14">
        <v>52583</v>
      </c>
      <c r="D155" s="14">
        <v>210778988.34</v>
      </c>
      <c r="E155" s="14">
        <v>86778532.027278319</v>
      </c>
      <c r="F155" s="14">
        <v>13223174.727678686</v>
      </c>
      <c r="G155" s="14">
        <f>Sammanfattning[[#This Row],[Åldersstruktur, kalkylerade kostnader]]+Sammanfattning[[#This Row],[Sjukfrekvens, kalkylerade kostnader]]+Sammanfattning[[#This Row],[Andra kalkylerade kostnader]]</f>
        <v>310780695.09495699</v>
      </c>
      <c r="H155" s="442">
        <v>4291.07</v>
      </c>
      <c r="I155" s="16">
        <v>225637333.80999997</v>
      </c>
      <c r="J155" s="16">
        <v>85143361.284957021</v>
      </c>
      <c r="K155" s="34">
        <v>2291730.6826905366</v>
      </c>
      <c r="L155" s="35">
        <v>-3792915.0716860751</v>
      </c>
      <c r="M155" s="13">
        <v>83642176.895961478</v>
      </c>
      <c r="N155" s="35">
        <v>20391473.436254103</v>
      </c>
      <c r="O155" s="405">
        <f>SUM(Sammanfattning[[#This Row],[Statsandelar före skatteutjämning ]:[Utjämning av statsandelarna på basis av skatteinkomsterna]])</f>
        <v>104033650.33221558</v>
      </c>
      <c r="P155" s="407">
        <v>184625.76961199986</v>
      </c>
      <c r="Q155" s="406">
        <v>29466947.700485308</v>
      </c>
      <c r="R155" s="406">
        <v>-259232.61642114187</v>
      </c>
      <c r="S155" s="141">
        <f>SUM(Sammanfattning[[#This Row],[Statsandel för kommunal basservice, sammanlagt ]:[Återkrav av fördröjda skatteintäkter 2022]])</f>
        <v>133425991.18589173</v>
      </c>
    </row>
    <row r="156" spans="1:19" x14ac:dyDescent="0.3">
      <c r="A156" s="33">
        <v>494</v>
      </c>
      <c r="B156" s="32" t="s">
        <v>99</v>
      </c>
      <c r="C156" s="14">
        <v>8903</v>
      </c>
      <c r="D156" s="14">
        <v>40620237.499999993</v>
      </c>
      <c r="E156" s="14">
        <v>13162518.843854092</v>
      </c>
      <c r="F156" s="14">
        <v>1783619.3061732948</v>
      </c>
      <c r="G156" s="14">
        <f>Sammanfattning[[#This Row],[Åldersstruktur, kalkylerade kostnader]]+Sammanfattning[[#This Row],[Sjukfrekvens, kalkylerade kostnader]]+Sammanfattning[[#This Row],[Andra kalkylerade kostnader]]</f>
        <v>55566375.650027379</v>
      </c>
      <c r="H156" s="442">
        <v>4291.07</v>
      </c>
      <c r="I156" s="16">
        <v>38203396.210000001</v>
      </c>
      <c r="J156" s="16">
        <v>17362979.440027378</v>
      </c>
      <c r="K156" s="34">
        <v>191142.98585318282</v>
      </c>
      <c r="L156" s="35">
        <v>-759333.68706817506</v>
      </c>
      <c r="M156" s="13">
        <v>16794788.738812387</v>
      </c>
      <c r="N156" s="35">
        <v>7993527.07173998</v>
      </c>
      <c r="O156" s="405">
        <f>SUM(Sammanfattning[[#This Row],[Statsandelar före skatteutjämning ]:[Utjämning av statsandelarna på basis av skatteinkomsterna]])</f>
        <v>24788315.810552366</v>
      </c>
      <c r="P156" s="407">
        <v>73125.653971999971</v>
      </c>
      <c r="Q156" s="406">
        <v>4493575.7990081869</v>
      </c>
      <c r="R156" s="406">
        <v>-36813.90113456863</v>
      </c>
      <c r="S156" s="141">
        <f>SUM(Sammanfattning[[#This Row],[Statsandel för kommunal basservice, sammanlagt ]:[Återkrav av fördröjda skatteintäkter 2022]])</f>
        <v>29318203.362397984</v>
      </c>
    </row>
    <row r="157" spans="1:19" x14ac:dyDescent="0.3">
      <c r="A157" s="33">
        <v>495</v>
      </c>
      <c r="B157" s="32" t="s">
        <v>100</v>
      </c>
      <c r="C157" s="14">
        <v>1558</v>
      </c>
      <c r="D157" s="14">
        <v>7489488.5499999998</v>
      </c>
      <c r="E157" s="14">
        <v>2561761.7539676232</v>
      </c>
      <c r="F157" s="14">
        <v>891860.45619942481</v>
      </c>
      <c r="G157" s="14">
        <f>Sammanfattning[[#This Row],[Åldersstruktur, kalkylerade kostnader]]+Sammanfattning[[#This Row],[Sjukfrekvens, kalkylerade kostnader]]+Sammanfattning[[#This Row],[Andra kalkylerade kostnader]]</f>
        <v>10943110.760167047</v>
      </c>
      <c r="H157" s="442">
        <v>4291.07</v>
      </c>
      <c r="I157" s="16">
        <v>6685487.0599999996</v>
      </c>
      <c r="J157" s="16">
        <v>4257623.7001670478</v>
      </c>
      <c r="K157" s="34">
        <v>163459.00042150027</v>
      </c>
      <c r="L157" s="35">
        <v>-52292.388686660219</v>
      </c>
      <c r="M157" s="13">
        <v>4368790.3119018869</v>
      </c>
      <c r="N157" s="35">
        <v>892224.47649974155</v>
      </c>
      <c r="O157" s="405">
        <f>SUM(Sammanfattning[[#This Row],[Statsandelar före skatteutjämning ]:[Utjämning av statsandelarna på basis av skatteinkomsterna]])</f>
        <v>5261014.7884016288</v>
      </c>
      <c r="P157" s="407">
        <v>-157912.54179999998</v>
      </c>
      <c r="Q157" s="406">
        <v>1118514.1216297441</v>
      </c>
      <c r="R157" s="406">
        <v>-5942.7454190449162</v>
      </c>
      <c r="S157" s="141">
        <f>SUM(Sammanfattning[[#This Row],[Statsandel för kommunal basservice, sammanlagt ]:[Återkrav av fördröjda skatteintäkter 2022]])</f>
        <v>6215673.6228123279</v>
      </c>
    </row>
    <row r="158" spans="1:19" x14ac:dyDescent="0.3">
      <c r="A158" s="33">
        <v>498</v>
      </c>
      <c r="B158" s="32" t="s">
        <v>101</v>
      </c>
      <c r="C158" s="14">
        <v>2297</v>
      </c>
      <c r="D158" s="14">
        <v>9294976.0799999982</v>
      </c>
      <c r="E158" s="14">
        <v>3294749.4540513745</v>
      </c>
      <c r="F158" s="14">
        <v>2139568.5465099644</v>
      </c>
      <c r="G158" s="14">
        <f>Sammanfattning[[#This Row],[Åldersstruktur, kalkylerade kostnader]]+Sammanfattning[[#This Row],[Sjukfrekvens, kalkylerade kostnader]]+Sammanfattning[[#This Row],[Andra kalkylerade kostnader]]</f>
        <v>14729294.080561338</v>
      </c>
      <c r="H158" s="442">
        <v>4291.07</v>
      </c>
      <c r="I158" s="16">
        <v>9856587.7899999991</v>
      </c>
      <c r="J158" s="16">
        <v>4872706.2905613389</v>
      </c>
      <c r="K158" s="34">
        <v>2875812.0119802062</v>
      </c>
      <c r="L158" s="35">
        <v>164535.82314771134</v>
      </c>
      <c r="M158" s="13">
        <v>7913054.125689256</v>
      </c>
      <c r="N158" s="35">
        <v>793947.29277946427</v>
      </c>
      <c r="O158" s="405">
        <f>SUM(Sammanfattning[[#This Row],[Statsandelar före skatteutjämning ]:[Utjämning av statsandelarna på basis av skatteinkomsterna]])</f>
        <v>8707001.4184687212</v>
      </c>
      <c r="P158" s="407">
        <v>62345.272519999984</v>
      </c>
      <c r="Q158" s="406">
        <v>1504978.6801538721</v>
      </c>
      <c r="R158" s="406">
        <v>-10510.139033505326</v>
      </c>
      <c r="S158" s="141">
        <f>SUM(Sammanfattning[[#This Row],[Statsandel för kommunal basservice, sammanlagt ]:[Återkrav av fördröjda skatteintäkter 2022]])</f>
        <v>10263815.232109088</v>
      </c>
    </row>
    <row r="159" spans="1:19" x14ac:dyDescent="0.3">
      <c r="A159" s="33">
        <v>499</v>
      </c>
      <c r="B159" s="32" t="s">
        <v>336</v>
      </c>
      <c r="C159" s="14">
        <v>19453</v>
      </c>
      <c r="D159" s="14">
        <v>85785505.409999996</v>
      </c>
      <c r="E159" s="14">
        <v>20709731.155454781</v>
      </c>
      <c r="F159" s="14">
        <v>8213480.840305157</v>
      </c>
      <c r="G159" s="14">
        <f>Sammanfattning[[#This Row],[Åldersstruktur, kalkylerade kostnader]]+Sammanfattning[[#This Row],[Sjukfrekvens, kalkylerade kostnader]]+Sammanfattning[[#This Row],[Andra kalkylerade kostnader]]</f>
        <v>114708717.40575993</v>
      </c>
      <c r="H159" s="442">
        <v>4291.07</v>
      </c>
      <c r="I159" s="16">
        <v>83474184.709999993</v>
      </c>
      <c r="J159" s="16">
        <v>31234532.695759937</v>
      </c>
      <c r="K159" s="34">
        <v>260196.3376093806</v>
      </c>
      <c r="L159" s="35">
        <v>-861565.07726993447</v>
      </c>
      <c r="M159" s="13">
        <v>30633163.956099384</v>
      </c>
      <c r="N159" s="35">
        <v>4645054.2230462125</v>
      </c>
      <c r="O159" s="405">
        <f>SUM(Sammanfattning[[#This Row],[Statsandelar före skatteutjämning ]:[Utjämning av statsandelarna på basis av skatteinkomsterna]])</f>
        <v>35278218.179145597</v>
      </c>
      <c r="P159" s="407">
        <v>337108.62391999993</v>
      </c>
      <c r="Q159" s="406">
        <v>9573677.8228718303</v>
      </c>
      <c r="R159" s="406">
        <v>-93995.129412862356</v>
      </c>
      <c r="S159" s="141">
        <f>SUM(Sammanfattning[[#This Row],[Statsandel för kommunal basservice, sammanlagt ]:[Återkrav av fördröjda skatteintäkter 2022]])</f>
        <v>45095009.496524572</v>
      </c>
    </row>
    <row r="160" spans="1:19" x14ac:dyDescent="0.3">
      <c r="A160" s="33">
        <v>500</v>
      </c>
      <c r="B160" s="32" t="s">
        <v>102</v>
      </c>
      <c r="C160" s="14">
        <v>10267</v>
      </c>
      <c r="D160" s="14">
        <v>43045254.239999995</v>
      </c>
      <c r="E160" s="14">
        <v>11637413.272984685</v>
      </c>
      <c r="F160" s="14">
        <v>1176854.2623997126</v>
      </c>
      <c r="G160" s="14">
        <f>Sammanfattning[[#This Row],[Åldersstruktur, kalkylerade kostnader]]+Sammanfattning[[#This Row],[Sjukfrekvens, kalkylerade kostnader]]+Sammanfattning[[#This Row],[Andra kalkylerade kostnader]]</f>
        <v>55859521.775384389</v>
      </c>
      <c r="H160" s="442">
        <v>4291.07</v>
      </c>
      <c r="I160" s="16">
        <v>44056415.689999998</v>
      </c>
      <c r="J160" s="16">
        <v>11803106.085384391</v>
      </c>
      <c r="K160" s="34">
        <v>159444.23169162631</v>
      </c>
      <c r="L160" s="35">
        <v>-538705.34497880412</v>
      </c>
      <c r="M160" s="13">
        <v>11423844.972097214</v>
      </c>
      <c r="N160" s="35">
        <v>400449.09386285802</v>
      </c>
      <c r="O160" s="405">
        <f>SUM(Sammanfattning[[#This Row],[Statsandelar före skatteutjämning ]:[Utjämning av statsandelarna på basis av skatteinkomsterna]])</f>
        <v>11824294.065960072</v>
      </c>
      <c r="P160" s="407">
        <v>-171724.48634800001</v>
      </c>
      <c r="Q160" s="406">
        <v>3548802.1564536197</v>
      </c>
      <c r="R160" s="406">
        <v>-48079.772643546814</v>
      </c>
      <c r="S160" s="141">
        <f>SUM(Sammanfattning[[#This Row],[Statsandel för kommunal basservice, sammanlagt ]:[Återkrav av fördröjda skatteintäkter 2022]])</f>
        <v>15153291.963422146</v>
      </c>
    </row>
    <row r="161" spans="1:19" x14ac:dyDescent="0.3">
      <c r="A161" s="33">
        <v>503</v>
      </c>
      <c r="B161" s="32" t="s">
        <v>103</v>
      </c>
      <c r="C161" s="14">
        <v>7645</v>
      </c>
      <c r="D161" s="14">
        <v>31842547.710000001</v>
      </c>
      <c r="E161" s="14">
        <v>10598322.065311192</v>
      </c>
      <c r="F161" s="14">
        <v>1603473.0462578423</v>
      </c>
      <c r="G161" s="14">
        <f>Sammanfattning[[#This Row],[Åldersstruktur, kalkylerade kostnader]]+Sammanfattning[[#This Row],[Sjukfrekvens, kalkylerade kostnader]]+Sammanfattning[[#This Row],[Andra kalkylerade kostnader]]</f>
        <v>44044342.82156904</v>
      </c>
      <c r="H161" s="442">
        <v>4291.07</v>
      </c>
      <c r="I161" s="16">
        <v>32805230.149999999</v>
      </c>
      <c r="J161" s="16">
        <v>11239112.671569042</v>
      </c>
      <c r="K161" s="34">
        <v>105776.57878823183</v>
      </c>
      <c r="L161" s="35">
        <v>-508353.03004801867</v>
      </c>
      <c r="M161" s="13">
        <v>10836536.220309256</v>
      </c>
      <c r="N161" s="35">
        <v>4311364.7129284097</v>
      </c>
      <c r="O161" s="405">
        <f>SUM(Sammanfattning[[#This Row],[Statsandelar före skatteutjämning ]:[Utjämning av statsandelarna på basis av skatteinkomsterna]])</f>
        <v>15147900.933237664</v>
      </c>
      <c r="P161" s="407">
        <v>139848.36052000007</v>
      </c>
      <c r="Q161" s="406">
        <v>4796121.9078176655</v>
      </c>
      <c r="R161" s="406">
        <v>-33140.673359193301</v>
      </c>
      <c r="S161" s="141">
        <f>SUM(Sammanfattning[[#This Row],[Statsandel för kommunal basservice, sammanlagt ]:[Återkrav av fördröjda skatteintäkter 2022]])</f>
        <v>20050730.528216138</v>
      </c>
    </row>
    <row r="162" spans="1:19" x14ac:dyDescent="0.3">
      <c r="A162" s="33">
        <v>504</v>
      </c>
      <c r="B162" s="32" t="s">
        <v>337</v>
      </c>
      <c r="C162" s="14">
        <v>1871</v>
      </c>
      <c r="D162" s="14">
        <v>7927588.4299999997</v>
      </c>
      <c r="E162" s="14">
        <v>2628751.7299093078</v>
      </c>
      <c r="F162" s="14">
        <v>740702.6995830005</v>
      </c>
      <c r="G162" s="14">
        <f>Sammanfattning[[#This Row],[Åldersstruktur, kalkylerade kostnader]]+Sammanfattning[[#This Row],[Sjukfrekvens, kalkylerade kostnader]]+Sammanfattning[[#This Row],[Andra kalkylerade kostnader]]</f>
        <v>11297042.859492309</v>
      </c>
      <c r="H162" s="442">
        <v>4291.07</v>
      </c>
      <c r="I162" s="16">
        <v>8028591.9699999997</v>
      </c>
      <c r="J162" s="16">
        <v>3268450.8894923097</v>
      </c>
      <c r="K162" s="34">
        <v>28116.552349561331</v>
      </c>
      <c r="L162" s="35">
        <v>43725.349987362802</v>
      </c>
      <c r="M162" s="13">
        <v>3340292.791829234</v>
      </c>
      <c r="N162" s="35">
        <v>1280850.8187118086</v>
      </c>
      <c r="O162" s="405">
        <f>SUM(Sammanfattning[[#This Row],[Statsandelar före skatteutjämning ]:[Utjämning av statsandelarna på basis av skatteinkomsterna]])</f>
        <v>4621143.6105410429</v>
      </c>
      <c r="P162" s="407">
        <v>-933092.46620000014</v>
      </c>
      <c r="Q162" s="406">
        <v>1322437.1665955535</v>
      </c>
      <c r="R162" s="406">
        <v>-7510.314357583271</v>
      </c>
      <c r="S162" s="141">
        <f>SUM(Sammanfattning[[#This Row],[Statsandel för kommunal basservice, sammanlagt ]:[Återkrav av fördröjda skatteintäkter 2022]])</f>
        <v>5002977.9965790128</v>
      </c>
    </row>
    <row r="163" spans="1:19" x14ac:dyDescent="0.3">
      <c r="A163" s="33">
        <v>505</v>
      </c>
      <c r="B163" s="32" t="s">
        <v>104</v>
      </c>
      <c r="C163" s="14">
        <v>20783</v>
      </c>
      <c r="D163" s="14">
        <v>85160310.859999999</v>
      </c>
      <c r="E163" s="14">
        <v>24456824.961492013</v>
      </c>
      <c r="F163" s="14">
        <v>4485900.4635083787</v>
      </c>
      <c r="G163" s="14">
        <f>Sammanfattning[[#This Row],[Åldersstruktur, kalkylerade kostnader]]+Sammanfattning[[#This Row],[Sjukfrekvens, kalkylerade kostnader]]+Sammanfattning[[#This Row],[Andra kalkylerade kostnader]]</f>
        <v>114103036.2850004</v>
      </c>
      <c r="H163" s="442">
        <v>4291.07</v>
      </c>
      <c r="I163" s="16">
        <v>89181307.809999987</v>
      </c>
      <c r="J163" s="16">
        <v>24921728.475000411</v>
      </c>
      <c r="K163" s="34">
        <v>395851.27523203066</v>
      </c>
      <c r="L163" s="35">
        <v>-1564353.5509709229</v>
      </c>
      <c r="M163" s="13">
        <v>23753226.19926152</v>
      </c>
      <c r="N163" s="35">
        <v>3814966.772129959</v>
      </c>
      <c r="O163" s="405">
        <f>SUM(Sammanfattning[[#This Row],[Statsandelar före skatteutjämning ]:[Utjämning av statsandelarna på basis av skatteinkomsterna]])</f>
        <v>27568192.97139148</v>
      </c>
      <c r="P163" s="407">
        <v>-1421014.6471479996</v>
      </c>
      <c r="Q163" s="406">
        <v>10554937.664482078</v>
      </c>
      <c r="R163" s="406">
        <v>-98369.842684133415</v>
      </c>
      <c r="S163" s="141">
        <f>SUM(Sammanfattning[[#This Row],[Statsandel för kommunal basservice, sammanlagt ]:[Återkrav av fördröjda skatteintäkter 2022]])</f>
        <v>36603746.146041423</v>
      </c>
    </row>
    <row r="164" spans="1:19" x14ac:dyDescent="0.3">
      <c r="A164" s="33">
        <v>507</v>
      </c>
      <c r="B164" s="32" t="s">
        <v>105</v>
      </c>
      <c r="C164" s="14">
        <v>5676</v>
      </c>
      <c r="D164" s="14">
        <v>24096565.069999997</v>
      </c>
      <c r="E164" s="14">
        <v>11705231.594122328</v>
      </c>
      <c r="F164" s="14">
        <v>1940743.6941782683</v>
      </c>
      <c r="G164" s="14">
        <f>Sammanfattning[[#This Row],[Åldersstruktur, kalkylerade kostnader]]+Sammanfattning[[#This Row],[Sjukfrekvens, kalkylerade kostnader]]+Sammanfattning[[#This Row],[Andra kalkylerade kostnader]]</f>
        <v>37742540.358300596</v>
      </c>
      <c r="H164" s="442">
        <v>4291.07</v>
      </c>
      <c r="I164" s="16">
        <v>24356113.319999997</v>
      </c>
      <c r="J164" s="16">
        <v>13386427.0383006</v>
      </c>
      <c r="K164" s="34">
        <v>566520.34827602073</v>
      </c>
      <c r="L164" s="35">
        <v>-511727.98485199682</v>
      </c>
      <c r="M164" s="13">
        <v>13441219.401724624</v>
      </c>
      <c r="N164" s="35">
        <v>3208269.9393159482</v>
      </c>
      <c r="O164" s="405">
        <f>SUM(Sammanfattning[[#This Row],[Statsandelar före skatteutjämning ]:[Utjämning av statsandelarna på basis av skatteinkomsterna]])</f>
        <v>16649489.341040572</v>
      </c>
      <c r="P164" s="407">
        <v>118207.11364</v>
      </c>
      <c r="Q164" s="406">
        <v>3762043.601303855</v>
      </c>
      <c r="R164" s="406">
        <v>-24619.314781673871</v>
      </c>
      <c r="S164" s="141">
        <f>SUM(Sammanfattning[[#This Row],[Statsandel för kommunal basservice, sammanlagt ]:[Återkrav av fördröjda skatteintäkter 2022]])</f>
        <v>20505120.741202753</v>
      </c>
    </row>
    <row r="165" spans="1:19" x14ac:dyDescent="0.3">
      <c r="A165" s="33">
        <v>508</v>
      </c>
      <c r="B165" s="32" t="s">
        <v>106</v>
      </c>
      <c r="C165" s="14">
        <v>9673</v>
      </c>
      <c r="D165" s="14">
        <v>40929423.82</v>
      </c>
      <c r="E165" s="14">
        <v>17820081.957003489</v>
      </c>
      <c r="F165" s="14">
        <v>2203434.4505281933</v>
      </c>
      <c r="G165" s="14">
        <f>Sammanfattning[[#This Row],[Åldersstruktur, kalkylerade kostnader]]+Sammanfattning[[#This Row],[Sjukfrekvens, kalkylerade kostnader]]+Sammanfattning[[#This Row],[Andra kalkylerade kostnader]]</f>
        <v>60952940.227531686</v>
      </c>
      <c r="H165" s="442">
        <v>4291.07</v>
      </c>
      <c r="I165" s="16">
        <v>41507520.109999999</v>
      </c>
      <c r="J165" s="16">
        <v>19445420.117531687</v>
      </c>
      <c r="K165" s="34">
        <v>438753.29240075522</v>
      </c>
      <c r="L165" s="35">
        <v>-686415.93997592805</v>
      </c>
      <c r="M165" s="13">
        <v>19197757.469956513</v>
      </c>
      <c r="N165" s="35">
        <v>2950809.290598202</v>
      </c>
      <c r="O165" s="405">
        <f>SUM(Sammanfattning[[#This Row],[Statsandelar före skatteutjämning ]:[Utjämning av statsandelarna på basis av skatteinkomsterna]])</f>
        <v>22148566.760554716</v>
      </c>
      <c r="P165" s="407">
        <v>268205.39779999992</v>
      </c>
      <c r="Q165" s="406">
        <v>5602156.7531381464</v>
      </c>
      <c r="R165" s="406">
        <v>-48086.175688795345</v>
      </c>
      <c r="S165" s="141">
        <f>SUM(Sammanfattning[[#This Row],[Statsandel för kommunal basservice, sammanlagt ]:[Återkrav av fördröjda skatteintäkter 2022]])</f>
        <v>27970842.735804066</v>
      </c>
    </row>
    <row r="166" spans="1:19" x14ac:dyDescent="0.3">
      <c r="A166" s="33">
        <v>529</v>
      </c>
      <c r="B166" s="32" t="s">
        <v>338</v>
      </c>
      <c r="C166" s="14">
        <v>19427</v>
      </c>
      <c r="D166" s="14">
        <v>76661327.409999996</v>
      </c>
      <c r="E166" s="14">
        <v>23441982.210136008</v>
      </c>
      <c r="F166" s="14">
        <v>4754719.030648388</v>
      </c>
      <c r="G166" s="14">
        <f>Sammanfattning[[#This Row],[Åldersstruktur, kalkylerade kostnader]]+Sammanfattning[[#This Row],[Sjukfrekvens, kalkylerade kostnader]]+Sammanfattning[[#This Row],[Andra kalkylerade kostnader]]</f>
        <v>104858028.6507844</v>
      </c>
      <c r="H166" s="442">
        <v>4291.07</v>
      </c>
      <c r="I166" s="16">
        <v>83362616.890000001</v>
      </c>
      <c r="J166" s="16">
        <v>21495411.760784402</v>
      </c>
      <c r="K166" s="34">
        <v>375704.5155171295</v>
      </c>
      <c r="L166" s="35">
        <v>-1761995.788275694</v>
      </c>
      <c r="M166" s="13">
        <v>20109120.48802584</v>
      </c>
      <c r="N166" s="35">
        <v>-5488248.0201841267</v>
      </c>
      <c r="O166" s="405">
        <f>SUM(Sammanfattning[[#This Row],[Statsandelar före skatteutjämning ]:[Utjämning av statsandelarna på basis av skatteinkomsterna]])</f>
        <v>14620872.467841715</v>
      </c>
      <c r="P166" s="407">
        <v>-202596.0529200001</v>
      </c>
      <c r="Q166" s="406">
        <v>7687811.0848915074</v>
      </c>
      <c r="R166" s="406">
        <v>-105918.72397989352</v>
      </c>
      <c r="S166" s="141">
        <f>SUM(Sammanfattning[[#This Row],[Statsandel för kommunal basservice, sammanlagt ]:[Återkrav av fördröjda skatteintäkter 2022]])</f>
        <v>22000168.775833327</v>
      </c>
    </row>
    <row r="167" spans="1:19" x14ac:dyDescent="0.3">
      <c r="A167" s="33">
        <v>531</v>
      </c>
      <c r="B167" s="32" t="s">
        <v>107</v>
      </c>
      <c r="C167" s="14">
        <v>5256</v>
      </c>
      <c r="D167" s="14">
        <v>22120141.809999999</v>
      </c>
      <c r="E167" s="14">
        <v>7044594.4365335414</v>
      </c>
      <c r="F167" s="14">
        <v>924320.14073403087</v>
      </c>
      <c r="G167" s="14">
        <f>Sammanfattning[[#This Row],[Åldersstruktur, kalkylerade kostnader]]+Sammanfattning[[#This Row],[Sjukfrekvens, kalkylerade kostnader]]+Sammanfattning[[#This Row],[Andra kalkylerade kostnader]]</f>
        <v>30089056.387267571</v>
      </c>
      <c r="H167" s="442">
        <v>4291.07</v>
      </c>
      <c r="I167" s="16">
        <v>22553863.919999998</v>
      </c>
      <c r="J167" s="16">
        <v>7535192.4672675729</v>
      </c>
      <c r="K167" s="34">
        <v>122440.53295888922</v>
      </c>
      <c r="L167" s="35">
        <v>-322017.12559975917</v>
      </c>
      <c r="M167" s="13">
        <v>7335615.8746267036</v>
      </c>
      <c r="N167" s="35">
        <v>3463871.254610694</v>
      </c>
      <c r="O167" s="405">
        <f>SUM(Sammanfattning[[#This Row],[Statsandelar före skatteutjämning ]:[Utjämning av statsandelarna på basis av skatteinkomsterna]])</f>
        <v>10799487.129237399</v>
      </c>
      <c r="P167" s="407">
        <v>-65981.955880000009</v>
      </c>
      <c r="Q167" s="406">
        <v>2976466.5272113886</v>
      </c>
      <c r="R167" s="406">
        <v>-23126.81437787196</v>
      </c>
      <c r="S167" s="141">
        <f>SUM(Sammanfattning[[#This Row],[Statsandel för kommunal basservice, sammanlagt ]:[Återkrav av fördröjda skatteintäkter 2022]])</f>
        <v>13686844.886190915</v>
      </c>
    </row>
    <row r="168" spans="1:19" x14ac:dyDescent="0.3">
      <c r="A168" s="33">
        <v>535</v>
      </c>
      <c r="B168" s="32" t="s">
        <v>108</v>
      </c>
      <c r="C168" s="14">
        <v>10500</v>
      </c>
      <c r="D168" s="14">
        <v>49518991.109999999</v>
      </c>
      <c r="E168" s="14">
        <v>20928916.602414645</v>
      </c>
      <c r="F168" s="14">
        <v>1707385.494094044</v>
      </c>
      <c r="G168" s="14">
        <f>Sammanfattning[[#This Row],[Åldersstruktur, kalkylerade kostnader]]+Sammanfattning[[#This Row],[Sjukfrekvens, kalkylerade kostnader]]+Sammanfattning[[#This Row],[Andra kalkylerade kostnader]]</f>
        <v>72155293.206508696</v>
      </c>
      <c r="H168" s="442">
        <v>4291.07</v>
      </c>
      <c r="I168" s="16">
        <v>45056235</v>
      </c>
      <c r="J168" s="16">
        <v>27099058.206508696</v>
      </c>
      <c r="K168" s="34">
        <v>374777.65355778276</v>
      </c>
      <c r="L168" s="35">
        <v>-555669.99013428087</v>
      </c>
      <c r="M168" s="13">
        <v>26918165.869932197</v>
      </c>
      <c r="N168" s="35">
        <v>11478301.695837356</v>
      </c>
      <c r="O168" s="405">
        <f>SUM(Sammanfattning[[#This Row],[Statsandelar före skatteutjämning ]:[Utjämning av statsandelarna på basis av skatteinkomsterna]])</f>
        <v>38396467.565769553</v>
      </c>
      <c r="P168" s="407">
        <v>-85029.830200000084</v>
      </c>
      <c r="Q168" s="406">
        <v>6510054.0035441034</v>
      </c>
      <c r="R168" s="406">
        <v>-38524.105340807553</v>
      </c>
      <c r="S168" s="141">
        <f>SUM(Sammanfattning[[#This Row],[Statsandel för kommunal basservice, sammanlagt ]:[Återkrav av fördröjda skatteintäkter 2022]])</f>
        <v>44782967.63377285</v>
      </c>
    </row>
    <row r="169" spans="1:19" x14ac:dyDescent="0.3">
      <c r="A169" s="33">
        <v>536</v>
      </c>
      <c r="B169" s="32" t="s">
        <v>109</v>
      </c>
      <c r="C169" s="14">
        <v>34476</v>
      </c>
      <c r="D169" s="14">
        <v>140957794.16999999</v>
      </c>
      <c r="E169" s="14">
        <v>39390989.542478643</v>
      </c>
      <c r="F169" s="14">
        <v>6403583.8043359816</v>
      </c>
      <c r="G169" s="14">
        <f>Sammanfattning[[#This Row],[Åldersstruktur, kalkylerade kostnader]]+Sammanfattning[[#This Row],[Sjukfrekvens, kalkylerade kostnader]]+Sammanfattning[[#This Row],[Andra kalkylerade kostnader]]</f>
        <v>186752367.51681462</v>
      </c>
      <c r="H169" s="442">
        <v>4291.07</v>
      </c>
      <c r="I169" s="16">
        <v>147938929.31999999</v>
      </c>
      <c r="J169" s="16">
        <v>38813438.196814626</v>
      </c>
      <c r="K169" s="34">
        <v>916272.6129711942</v>
      </c>
      <c r="L169" s="35">
        <v>-2765336.8600140912</v>
      </c>
      <c r="M169" s="13">
        <v>36964373.949771732</v>
      </c>
      <c r="N169" s="35">
        <v>3066882.0026867962</v>
      </c>
      <c r="O169" s="405">
        <f>SUM(Sammanfattning[[#This Row],[Statsandelar före skatteutjämning ]:[Utjämning av statsandelarna på basis av skatteinkomsterna]])</f>
        <v>40031255.952458531</v>
      </c>
      <c r="P169" s="407">
        <v>-219032.66935199965</v>
      </c>
      <c r="Q169" s="406">
        <v>14374327.590412365</v>
      </c>
      <c r="R169" s="406">
        <v>-170085.89447632874</v>
      </c>
      <c r="S169" s="141">
        <f>SUM(Sammanfattning[[#This Row],[Statsandel för kommunal basservice, sammanlagt ]:[Återkrav av fördröjda skatteintäkter 2022]])</f>
        <v>54016464.97904256</v>
      </c>
    </row>
    <row r="170" spans="1:19" x14ac:dyDescent="0.3">
      <c r="A170" s="33">
        <v>538</v>
      </c>
      <c r="B170" s="32" t="s">
        <v>339</v>
      </c>
      <c r="C170" s="14">
        <v>4693</v>
      </c>
      <c r="D170" s="14">
        <v>19725543.09</v>
      </c>
      <c r="E170" s="14">
        <v>5459818.7565885726</v>
      </c>
      <c r="F170" s="14">
        <v>705418.16859924793</v>
      </c>
      <c r="G170" s="14">
        <f>Sammanfattning[[#This Row],[Åldersstruktur, kalkylerade kostnader]]+Sammanfattning[[#This Row],[Sjukfrekvens, kalkylerade kostnader]]+Sammanfattning[[#This Row],[Andra kalkylerade kostnader]]</f>
        <v>25890780.015187822</v>
      </c>
      <c r="H170" s="442">
        <v>4291.07</v>
      </c>
      <c r="I170" s="16">
        <v>20137991.509999998</v>
      </c>
      <c r="J170" s="16">
        <v>5752788.5051878244</v>
      </c>
      <c r="K170" s="34">
        <v>18565.558368115693</v>
      </c>
      <c r="L170" s="35">
        <v>-144650.75166815313</v>
      </c>
      <c r="M170" s="13">
        <v>5626703.3118877867</v>
      </c>
      <c r="N170" s="35">
        <v>2170330.5703757163</v>
      </c>
      <c r="O170" s="405">
        <f>SUM(Sammanfattning[[#This Row],[Statsandelar före skatteutjämning ]:[Utjämning av statsandelarna på basis av skatteinkomsterna]])</f>
        <v>7797033.882263503</v>
      </c>
      <c r="P170" s="407">
        <v>13935.651400000002</v>
      </c>
      <c r="Q170" s="406">
        <v>2654890.4275304084</v>
      </c>
      <c r="R170" s="406">
        <v>-21267.278332092123</v>
      </c>
      <c r="S170" s="141">
        <f>SUM(Sammanfattning[[#This Row],[Statsandel för kommunal basservice, sammanlagt ]:[Återkrav av fördröjda skatteintäkter 2022]])</f>
        <v>10444592.68286182</v>
      </c>
    </row>
    <row r="171" spans="1:19" x14ac:dyDescent="0.3">
      <c r="A171" s="33">
        <v>541</v>
      </c>
      <c r="B171" s="32" t="s">
        <v>110</v>
      </c>
      <c r="C171" s="14">
        <v>9501</v>
      </c>
      <c r="D171" s="14">
        <v>40814258.700000003</v>
      </c>
      <c r="E171" s="14">
        <v>22115662.551264845</v>
      </c>
      <c r="F171" s="14">
        <v>3833213.0040809773</v>
      </c>
      <c r="G171" s="14">
        <f>Sammanfattning[[#This Row],[Åldersstruktur, kalkylerade kostnader]]+Sammanfattning[[#This Row],[Sjukfrekvens, kalkylerade kostnader]]+Sammanfattning[[#This Row],[Andra kalkylerade kostnader]]</f>
        <v>66763134.255345821</v>
      </c>
      <c r="H171" s="442">
        <v>4291.07</v>
      </c>
      <c r="I171" s="16">
        <v>40769456.07</v>
      </c>
      <c r="J171" s="16">
        <v>25993678.185345821</v>
      </c>
      <c r="K171" s="34">
        <v>3946628.8540382348</v>
      </c>
      <c r="L171" s="35">
        <v>-179604.17215079878</v>
      </c>
      <c r="M171" s="13">
        <v>29760702.867233258</v>
      </c>
      <c r="N171" s="35">
        <v>8307413.690070428</v>
      </c>
      <c r="O171" s="405">
        <f>SUM(Sammanfattning[[#This Row],[Statsandelar före skatteutjämning ]:[Utjämning av statsandelarna på basis av skatteinkomsterna]])</f>
        <v>38068116.557303682</v>
      </c>
      <c r="P171" s="407">
        <v>-70751.376679999987</v>
      </c>
      <c r="Q171" s="406">
        <v>6565277.7054371508</v>
      </c>
      <c r="R171" s="406">
        <v>-34698.322895895093</v>
      </c>
      <c r="S171" s="141">
        <f>SUM(Sammanfattning[[#This Row],[Statsandel för kommunal basservice, sammanlagt ]:[Återkrav av fördröjda skatteintäkter 2022]])</f>
        <v>44527944.563164942</v>
      </c>
    </row>
    <row r="172" spans="1:19" x14ac:dyDescent="0.3">
      <c r="A172" s="33">
        <v>543</v>
      </c>
      <c r="B172" s="32" t="s">
        <v>111</v>
      </c>
      <c r="C172" s="14">
        <v>43663</v>
      </c>
      <c r="D172" s="14">
        <v>174486935.37</v>
      </c>
      <c r="E172" s="14">
        <v>46568640.592915885</v>
      </c>
      <c r="F172" s="14">
        <v>11268588.534781173</v>
      </c>
      <c r="G172" s="14">
        <f>Sammanfattning[[#This Row],[Åldersstruktur, kalkylerade kostnader]]+Sammanfattning[[#This Row],[Sjukfrekvens, kalkylerade kostnader]]+Sammanfattning[[#This Row],[Andra kalkylerade kostnader]]</f>
        <v>232324164.49769706</v>
      </c>
      <c r="H172" s="442">
        <v>4291.07</v>
      </c>
      <c r="I172" s="16">
        <v>187360989.41</v>
      </c>
      <c r="J172" s="16">
        <v>44963175.087697059</v>
      </c>
      <c r="K172" s="34">
        <v>645751.12038548919</v>
      </c>
      <c r="L172" s="35">
        <v>-3746167.8775672801</v>
      </c>
      <c r="M172" s="13">
        <v>41862758.330515265</v>
      </c>
      <c r="N172" s="35">
        <v>-6597654.3011613498</v>
      </c>
      <c r="O172" s="405">
        <f>SUM(Sammanfattning[[#This Row],[Statsandelar före skatteutjämning ]:[Utjämning av statsandelarna på basis av skatteinkomsterna]])</f>
        <v>35265104.029353917</v>
      </c>
      <c r="P172" s="407">
        <v>-273268.43606800004</v>
      </c>
      <c r="Q172" s="406">
        <v>17268091.11546712</v>
      </c>
      <c r="R172" s="406">
        <v>-230828.91882494729</v>
      </c>
      <c r="S172" s="141">
        <f>SUM(Sammanfattning[[#This Row],[Statsandel för kommunal basservice, sammanlagt ]:[Återkrav av fördröjda skatteintäkter 2022]])</f>
        <v>52029097.789928086</v>
      </c>
    </row>
    <row r="173" spans="1:19" x14ac:dyDescent="0.3">
      <c r="A173" s="33">
        <v>545</v>
      </c>
      <c r="B173" s="32" t="s">
        <v>340</v>
      </c>
      <c r="C173" s="14">
        <v>9558</v>
      </c>
      <c r="D173" s="14">
        <v>43544521.629999995</v>
      </c>
      <c r="E173" s="14">
        <v>12111605.568998937</v>
      </c>
      <c r="F173" s="14">
        <v>7992189.166373346</v>
      </c>
      <c r="G173" s="14">
        <f>Sammanfattning[[#This Row],[Åldersstruktur, kalkylerade kostnader]]+Sammanfattning[[#This Row],[Sjukfrekvens, kalkylerade kostnader]]+Sammanfattning[[#This Row],[Andra kalkylerade kostnader]]</f>
        <v>63648316.36537227</v>
      </c>
      <c r="H173" s="442">
        <v>4291.07</v>
      </c>
      <c r="I173" s="16">
        <v>41014047.059999995</v>
      </c>
      <c r="J173" s="16">
        <v>22634269.305372275</v>
      </c>
      <c r="K173" s="34">
        <v>873658.10156902857</v>
      </c>
      <c r="L173" s="35">
        <v>-445214.22619411885</v>
      </c>
      <c r="M173" s="13">
        <v>23062713.180747185</v>
      </c>
      <c r="N173" s="35">
        <v>7176478.8178984541</v>
      </c>
      <c r="O173" s="405">
        <f>SUM(Sammanfattning[[#This Row],[Statsandelar före skatteutjämning ]:[Utjämning av statsandelarna på basis av skatteinkomsterna]])</f>
        <v>30239191.998645641</v>
      </c>
      <c r="P173" s="407">
        <v>108727.88980000003</v>
      </c>
      <c r="Q173" s="406">
        <v>7077016.5877885977</v>
      </c>
      <c r="R173" s="406">
        <v>-37306.320220447284</v>
      </c>
      <c r="S173" s="141">
        <f>SUM(Sammanfattning[[#This Row],[Statsandel för kommunal basservice, sammanlagt ]:[Återkrav av fördröjda skatteintäkter 2022]])</f>
        <v>37387630.156013794</v>
      </c>
    </row>
    <row r="174" spans="1:19" x14ac:dyDescent="0.3">
      <c r="A174" s="33">
        <v>560</v>
      </c>
      <c r="B174" s="32" t="s">
        <v>112</v>
      </c>
      <c r="C174" s="14">
        <v>15882</v>
      </c>
      <c r="D174" s="14">
        <v>65889955.829999998</v>
      </c>
      <c r="E174" s="14">
        <v>21018406.485510327</v>
      </c>
      <c r="F174" s="14">
        <v>3885582.7058503367</v>
      </c>
      <c r="G174" s="14">
        <f>Sammanfattning[[#This Row],[Åldersstruktur, kalkylerade kostnader]]+Sammanfattning[[#This Row],[Sjukfrekvens, kalkylerade kostnader]]+Sammanfattning[[#This Row],[Andra kalkylerade kostnader]]</f>
        <v>90793945.021360666</v>
      </c>
      <c r="H174" s="442">
        <v>4291.07</v>
      </c>
      <c r="I174" s="16">
        <v>68150773.739999995</v>
      </c>
      <c r="J174" s="16">
        <v>22643171.281360671</v>
      </c>
      <c r="K174" s="34">
        <v>364290.14806274651</v>
      </c>
      <c r="L174" s="35">
        <v>-1152985.9524968457</v>
      </c>
      <c r="M174" s="13">
        <v>21854475.476926573</v>
      </c>
      <c r="N174" s="35">
        <v>9926006.2063543014</v>
      </c>
      <c r="O174" s="405">
        <f>SUM(Sammanfattning[[#This Row],[Statsandelar före skatteutjämning ]:[Utjämning av statsandelarna på basis av skatteinkomsterna]])</f>
        <v>31780481.683280874</v>
      </c>
      <c r="P174" s="407">
        <v>267952.02232000011</v>
      </c>
      <c r="Q174" s="406">
        <v>9378491.9535839241</v>
      </c>
      <c r="R174" s="406">
        <v>-66948.356364280509</v>
      </c>
      <c r="S174" s="141">
        <f>SUM(Sammanfattning[[#This Row],[Statsandel för kommunal basservice, sammanlagt ]:[Återkrav av fördröjda skatteintäkter 2022]])</f>
        <v>41359977.302820519</v>
      </c>
    </row>
    <row r="175" spans="1:19" x14ac:dyDescent="0.3">
      <c r="A175" s="33">
        <v>561</v>
      </c>
      <c r="B175" s="32" t="s">
        <v>113</v>
      </c>
      <c r="C175" s="14">
        <v>1334</v>
      </c>
      <c r="D175" s="14">
        <v>6189451.96</v>
      </c>
      <c r="E175" s="14">
        <v>1700474.1533684337</v>
      </c>
      <c r="F175" s="14">
        <v>484615.20989001892</v>
      </c>
      <c r="G175" s="14">
        <f>Sammanfattning[[#This Row],[Åldersstruktur, kalkylerade kostnader]]+Sammanfattning[[#This Row],[Sjukfrekvens, kalkylerade kostnader]]+Sammanfattning[[#This Row],[Andra kalkylerade kostnader]]</f>
        <v>8374541.323258453</v>
      </c>
      <c r="H175" s="442">
        <v>4291.07</v>
      </c>
      <c r="I175" s="16">
        <v>5724287.3799999999</v>
      </c>
      <c r="J175" s="16">
        <v>2650253.9432584532</v>
      </c>
      <c r="K175" s="34">
        <v>37142.998334481876</v>
      </c>
      <c r="L175" s="35">
        <v>-11032.645677921711</v>
      </c>
      <c r="M175" s="13">
        <v>2676364.2959150132</v>
      </c>
      <c r="N175" s="35">
        <v>931707.75676616328</v>
      </c>
      <c r="O175" s="405">
        <f>SUM(Sammanfattning[[#This Row],[Statsandelar före skatteutjämning ]:[Utjämning av statsandelarna på basis av skatteinkomsterna]])</f>
        <v>3608072.0526811765</v>
      </c>
      <c r="P175" s="407">
        <v>-556010.13419999997</v>
      </c>
      <c r="Q175" s="406">
        <v>951471.47466524527</v>
      </c>
      <c r="R175" s="406">
        <v>-5099.8217387204359</v>
      </c>
      <c r="S175" s="141">
        <f>SUM(Sammanfattning[[#This Row],[Statsandel för kommunal basservice, sammanlagt ]:[Återkrav av fördröjda skatteintäkter 2022]])</f>
        <v>3998433.5714077014</v>
      </c>
    </row>
    <row r="176" spans="1:19" x14ac:dyDescent="0.3">
      <c r="A176" s="33">
        <v>562</v>
      </c>
      <c r="B176" s="32" t="s">
        <v>114</v>
      </c>
      <c r="C176" s="14">
        <v>9008</v>
      </c>
      <c r="D176" s="14">
        <v>38991194.170000002</v>
      </c>
      <c r="E176" s="14">
        <v>13824703.720548963</v>
      </c>
      <c r="F176" s="14">
        <v>1966157.3859336525</v>
      </c>
      <c r="G176" s="14">
        <f>Sammanfattning[[#This Row],[Åldersstruktur, kalkylerade kostnader]]+Sammanfattning[[#This Row],[Sjukfrekvens, kalkylerade kostnader]]+Sammanfattning[[#This Row],[Andra kalkylerade kostnader]]</f>
        <v>54782055.276482619</v>
      </c>
      <c r="H176" s="442">
        <v>4291.07</v>
      </c>
      <c r="I176" s="16">
        <v>38653958.559999995</v>
      </c>
      <c r="J176" s="16">
        <v>16128096.716482624</v>
      </c>
      <c r="K176" s="34">
        <v>210994.97079061484</v>
      </c>
      <c r="L176" s="35">
        <v>-442881.42179733433</v>
      </c>
      <c r="M176" s="13">
        <v>15896210.265475905</v>
      </c>
      <c r="N176" s="35">
        <v>5843696.6545795258</v>
      </c>
      <c r="O176" s="405">
        <f>SUM(Sammanfattning[[#This Row],[Statsandelar före skatteutjämning ]:[Utjämning av statsandelarna på basis av skatteinkomsterna]])</f>
        <v>21739906.92005543</v>
      </c>
      <c r="P176" s="407">
        <v>5832.1073719999986</v>
      </c>
      <c r="Q176" s="406">
        <v>5706101.0690478776</v>
      </c>
      <c r="R176" s="406">
        <v>-39799.220769906926</v>
      </c>
      <c r="S176" s="141">
        <f>SUM(Sammanfattning[[#This Row],[Statsandel för kommunal basservice, sammanlagt ]:[Återkrav av fördröjda skatteintäkter 2022]])</f>
        <v>27412040.875705402</v>
      </c>
    </row>
    <row r="177" spans="1:19" x14ac:dyDescent="0.3">
      <c r="A177" s="33">
        <v>563</v>
      </c>
      <c r="B177" s="32" t="s">
        <v>115</v>
      </c>
      <c r="C177" s="14">
        <v>7155</v>
      </c>
      <c r="D177" s="14">
        <v>33177001.019999996</v>
      </c>
      <c r="E177" s="14">
        <v>15746018.708277574</v>
      </c>
      <c r="F177" s="14">
        <v>1575221.1908094864</v>
      </c>
      <c r="G177" s="14">
        <f>Sammanfattning[[#This Row],[Åldersstruktur, kalkylerade kostnader]]+Sammanfattning[[#This Row],[Sjukfrekvens, kalkylerade kostnader]]+Sammanfattning[[#This Row],[Andra kalkylerade kostnader]]</f>
        <v>50498240.91908706</v>
      </c>
      <c r="H177" s="442">
        <v>4291.07</v>
      </c>
      <c r="I177" s="16">
        <v>30702605.849999998</v>
      </c>
      <c r="J177" s="16">
        <v>19795635.069087062</v>
      </c>
      <c r="K177" s="34">
        <v>332114.63817796874</v>
      </c>
      <c r="L177" s="35">
        <v>-577700.2862853033</v>
      </c>
      <c r="M177" s="13">
        <v>19550049.420979727</v>
      </c>
      <c r="N177" s="35">
        <v>5639604.7589048417</v>
      </c>
      <c r="O177" s="405">
        <f>SUM(Sammanfattning[[#This Row],[Statsandelar före skatteutjämning ]:[Utjämning av statsandelarna på basis av skatteinkomsterna]])</f>
        <v>25189654.179884568</v>
      </c>
      <c r="P177" s="407">
        <v>153128.21656000003</v>
      </c>
      <c r="Q177" s="406">
        <v>4344096.3555738218</v>
      </c>
      <c r="R177" s="406">
        <v>-30400.158540059176</v>
      </c>
      <c r="S177" s="141">
        <f>SUM(Sammanfattning[[#This Row],[Statsandel för kommunal basservice, sammanlagt ]:[Återkrav av fördröjda skatteintäkter 2022]])</f>
        <v>29656478.593478329</v>
      </c>
    </row>
    <row r="178" spans="1:19" x14ac:dyDescent="0.3">
      <c r="A178" s="33">
        <v>564</v>
      </c>
      <c r="B178" s="32" t="s">
        <v>341</v>
      </c>
      <c r="C178" s="14">
        <v>207327</v>
      </c>
      <c r="D178" s="14">
        <v>783247613.38</v>
      </c>
      <c r="E178" s="14">
        <v>268350282.34197092</v>
      </c>
      <c r="F178" s="14">
        <v>48810158.777970135</v>
      </c>
      <c r="G178" s="14">
        <f>Sammanfattning[[#This Row],[Åldersstruktur, kalkylerade kostnader]]+Sammanfattning[[#This Row],[Sjukfrekvens, kalkylerade kostnader]]+Sammanfattning[[#This Row],[Andra kalkylerade kostnader]]</f>
        <v>1100408054.4999411</v>
      </c>
      <c r="H178" s="442">
        <v>4291.07</v>
      </c>
      <c r="I178" s="16">
        <v>889654669.88999999</v>
      </c>
      <c r="J178" s="16">
        <v>210753384.60994112</v>
      </c>
      <c r="K178" s="34">
        <v>9216936.8810680415</v>
      </c>
      <c r="L178" s="35">
        <v>-15677047.269971233</v>
      </c>
      <c r="M178" s="13">
        <v>204293274.22103795</v>
      </c>
      <c r="N178" s="35">
        <v>45109417.47541561</v>
      </c>
      <c r="O178" s="405">
        <f>SUM(Sammanfattning[[#This Row],[Statsandelar före skatteutjämning ]:[Utjämning av statsandelarna på basis av skatteinkomsterna]])</f>
        <v>249402691.69645357</v>
      </c>
      <c r="P178" s="407">
        <v>-12446569.665815994</v>
      </c>
      <c r="Q178" s="406">
        <v>95488876.918839708</v>
      </c>
      <c r="R178" s="406">
        <v>-949352.15243914048</v>
      </c>
      <c r="S178" s="141">
        <f>SUM(Sammanfattning[[#This Row],[Statsandel för kommunal basservice, sammanlagt ]:[Återkrav av fördröjda skatteintäkter 2022]])</f>
        <v>331495646.79703814</v>
      </c>
    </row>
    <row r="179" spans="1:19" x14ac:dyDescent="0.3">
      <c r="A179" s="33">
        <v>576</v>
      </c>
      <c r="B179" s="32" t="s">
        <v>116</v>
      </c>
      <c r="C179" s="14">
        <v>2861</v>
      </c>
      <c r="D179" s="14">
        <v>12635212.789999999</v>
      </c>
      <c r="E179" s="14">
        <v>5713215.1971472744</v>
      </c>
      <c r="F179" s="14">
        <v>934542.79903206602</v>
      </c>
      <c r="G179" s="14">
        <f>Sammanfattning[[#This Row],[Åldersstruktur, kalkylerade kostnader]]+Sammanfattning[[#This Row],[Sjukfrekvens, kalkylerade kostnader]]+Sammanfattning[[#This Row],[Andra kalkylerade kostnader]]</f>
        <v>19282970.786179338</v>
      </c>
      <c r="H179" s="442">
        <v>4291.07</v>
      </c>
      <c r="I179" s="16">
        <v>12276751.27</v>
      </c>
      <c r="J179" s="16">
        <v>7006219.5161793381</v>
      </c>
      <c r="K179" s="34">
        <v>369189.41169158241</v>
      </c>
      <c r="L179" s="35">
        <v>-108785.63061479951</v>
      </c>
      <c r="M179" s="13">
        <v>7266623.2972561214</v>
      </c>
      <c r="N179" s="35">
        <v>2043454.0866622131</v>
      </c>
      <c r="O179" s="405">
        <f>SUM(Sammanfattning[[#This Row],[Statsandelar före skatteutjämning ]:[Utjämning av statsandelarna på basis av skatteinkomsterna]])</f>
        <v>9310077.3839183338</v>
      </c>
      <c r="P179" s="407">
        <v>-61957.757080000003</v>
      </c>
      <c r="Q179" s="406">
        <v>2099297.1020866297</v>
      </c>
      <c r="R179" s="406">
        <v>-12178.29479250588</v>
      </c>
      <c r="S179" s="141">
        <f>SUM(Sammanfattning[[#This Row],[Statsandel för kommunal basservice, sammanlagt ]:[Återkrav av fördröjda skatteintäkter 2022]])</f>
        <v>11335238.434132459</v>
      </c>
    </row>
    <row r="180" spans="1:19" x14ac:dyDescent="0.3">
      <c r="A180" s="33">
        <v>577</v>
      </c>
      <c r="B180" s="32" t="s">
        <v>342</v>
      </c>
      <c r="C180" s="14">
        <v>10922</v>
      </c>
      <c r="D180" s="14">
        <v>45625800.349999994</v>
      </c>
      <c r="E180" s="14">
        <v>12240119.040929632</v>
      </c>
      <c r="F180" s="14">
        <v>1738093.3855694626</v>
      </c>
      <c r="G180" s="14">
        <f>Sammanfattning[[#This Row],[Åldersstruktur, kalkylerade kostnader]]+Sammanfattning[[#This Row],[Sjukfrekvens, kalkylerade kostnader]]+Sammanfattning[[#This Row],[Andra kalkylerade kostnader]]</f>
        <v>59604012.776499085</v>
      </c>
      <c r="H180" s="442">
        <v>4291.07</v>
      </c>
      <c r="I180" s="16">
        <v>46867066.539999999</v>
      </c>
      <c r="J180" s="16">
        <v>12736946.236499086</v>
      </c>
      <c r="K180" s="34">
        <v>185802.41880711721</v>
      </c>
      <c r="L180" s="35">
        <v>-823804.28688229341</v>
      </c>
      <c r="M180" s="13">
        <v>12098944.368423909</v>
      </c>
      <c r="N180" s="35">
        <v>2955687.3756640577</v>
      </c>
      <c r="O180" s="405">
        <f>SUM(Sammanfattning[[#This Row],[Statsandelar före skatteutjämning ]:[Utjämning av statsandelarna på basis av skatteinkomsterna]])</f>
        <v>15054631.744087966</v>
      </c>
      <c r="P180" s="407">
        <v>245748.87805200013</v>
      </c>
      <c r="Q180" s="406">
        <v>5367281.4449874097</v>
      </c>
      <c r="R180" s="406">
        <v>-51890.834182957427</v>
      </c>
      <c r="S180" s="141">
        <f>SUM(Sammanfattning[[#This Row],[Statsandel för kommunal basservice, sammanlagt ]:[Återkrav av fördröjda skatteintäkter 2022]])</f>
        <v>20615771.232944418</v>
      </c>
    </row>
    <row r="181" spans="1:19" x14ac:dyDescent="0.3">
      <c r="A181" s="33">
        <v>578</v>
      </c>
      <c r="B181" s="32" t="s">
        <v>117</v>
      </c>
      <c r="C181" s="14">
        <v>3235</v>
      </c>
      <c r="D181" s="14">
        <v>13479192.879999999</v>
      </c>
      <c r="E181" s="14">
        <v>7317807.2685427582</v>
      </c>
      <c r="F181" s="14">
        <v>1260341.4491464617</v>
      </c>
      <c r="G181" s="14">
        <f>Sammanfattning[[#This Row],[Åldersstruktur, kalkylerade kostnader]]+Sammanfattning[[#This Row],[Sjukfrekvens, kalkylerade kostnader]]+Sammanfattning[[#This Row],[Andra kalkylerade kostnader]]</f>
        <v>22057341.597689219</v>
      </c>
      <c r="H181" s="442">
        <v>4291.07</v>
      </c>
      <c r="I181" s="16">
        <v>13881611.449999999</v>
      </c>
      <c r="J181" s="16">
        <v>8175730.1476892196</v>
      </c>
      <c r="K181" s="34">
        <v>185189.25303790253</v>
      </c>
      <c r="L181" s="35">
        <v>-28454.505816735589</v>
      </c>
      <c r="M181" s="13">
        <v>8332464.8949103868</v>
      </c>
      <c r="N181" s="35">
        <v>3204635.9531786777</v>
      </c>
      <c r="O181" s="405">
        <f>SUM(Sammanfattning[[#This Row],[Statsandelar före skatteutjämning ]:[Utjämning av statsandelarna på basis av skatteinkomsterna]])</f>
        <v>11537100.848089065</v>
      </c>
      <c r="P181" s="407">
        <v>273570.99619999999</v>
      </c>
      <c r="Q181" s="406">
        <v>2289770.2896996615</v>
      </c>
      <c r="R181" s="406">
        <v>-12850.251821047676</v>
      </c>
      <c r="S181" s="141">
        <f>SUM(Sammanfattning[[#This Row],[Statsandel för kommunal basservice, sammanlagt ]:[Återkrav av fördröjda skatteintäkter 2022]])</f>
        <v>14087591.882167678</v>
      </c>
    </row>
    <row r="182" spans="1:19" x14ac:dyDescent="0.3">
      <c r="A182" s="33">
        <v>580</v>
      </c>
      <c r="B182" s="32" t="s">
        <v>118</v>
      </c>
      <c r="C182" s="14">
        <v>4655</v>
      </c>
      <c r="D182" s="14">
        <v>19769398.129999999</v>
      </c>
      <c r="E182" s="14">
        <v>9567780.8259830866</v>
      </c>
      <c r="F182" s="14">
        <v>1427044.5544491205</v>
      </c>
      <c r="G182" s="14">
        <f>Sammanfattning[[#This Row],[Åldersstruktur, kalkylerade kostnader]]+Sammanfattning[[#This Row],[Sjukfrekvens, kalkylerade kostnader]]+Sammanfattning[[#This Row],[Andra kalkylerade kostnader]]</f>
        <v>30764223.510432206</v>
      </c>
      <c r="H182" s="442">
        <v>4291.07</v>
      </c>
      <c r="I182" s="16">
        <v>19974930.849999998</v>
      </c>
      <c r="J182" s="16">
        <v>10789292.660432208</v>
      </c>
      <c r="K182" s="34">
        <v>921865.13362855639</v>
      </c>
      <c r="L182" s="35">
        <v>280789.26364504267</v>
      </c>
      <c r="M182" s="13">
        <v>11991947.057705808</v>
      </c>
      <c r="N182" s="35">
        <v>3464163.109438228</v>
      </c>
      <c r="O182" s="405">
        <f>SUM(Sammanfattning[[#This Row],[Statsandelar före skatteutjämning ]:[Utjämning av statsandelarna på basis av skatteinkomsterna]])</f>
        <v>15456110.167144036</v>
      </c>
      <c r="P182" s="407">
        <v>14904.440000000002</v>
      </c>
      <c r="Q182" s="406">
        <v>3377663.7816468976</v>
      </c>
      <c r="R182" s="406">
        <v>-17990.650227327227</v>
      </c>
      <c r="S182" s="141">
        <f>SUM(Sammanfattning[[#This Row],[Statsandel för kommunal basservice, sammanlagt ]:[Återkrav av fördröjda skatteintäkter 2022]])</f>
        <v>18830687.738563605</v>
      </c>
    </row>
    <row r="183" spans="1:19" x14ac:dyDescent="0.3">
      <c r="A183" s="33">
        <v>581</v>
      </c>
      <c r="B183" s="32" t="s">
        <v>119</v>
      </c>
      <c r="C183" s="14">
        <v>6352</v>
      </c>
      <c r="D183" s="14">
        <v>27089925.099999998</v>
      </c>
      <c r="E183" s="14">
        <v>11727887.697246509</v>
      </c>
      <c r="F183" s="14">
        <v>1894334.3755821083</v>
      </c>
      <c r="G183" s="14">
        <f>Sammanfattning[[#This Row],[Åldersstruktur, kalkylerade kostnader]]+Sammanfattning[[#This Row],[Sjukfrekvens, kalkylerade kostnader]]+Sammanfattning[[#This Row],[Andra kalkylerade kostnader]]</f>
        <v>40712147.172828615</v>
      </c>
      <c r="H183" s="442">
        <v>4291.07</v>
      </c>
      <c r="I183" s="16">
        <v>27256876.639999997</v>
      </c>
      <c r="J183" s="16">
        <v>13455270.532828618</v>
      </c>
      <c r="K183" s="34">
        <v>882197.18177903409</v>
      </c>
      <c r="L183" s="35">
        <v>-406066.54315045592</v>
      </c>
      <c r="M183" s="13">
        <v>13931401.171457196</v>
      </c>
      <c r="N183" s="35">
        <v>4523787.2011284549</v>
      </c>
      <c r="O183" s="405">
        <f>SUM(Sammanfattning[[#This Row],[Statsandelar före skatteutjämning ]:[Utjämning av statsandelarna på basis av skatteinkomsterna]])</f>
        <v>18455188.372585651</v>
      </c>
      <c r="P183" s="407">
        <v>101871.84739999998</v>
      </c>
      <c r="Q183" s="406">
        <v>4120216.2465880457</v>
      </c>
      <c r="R183" s="406">
        <v>-26604.768010849773</v>
      </c>
      <c r="S183" s="141">
        <f>SUM(Sammanfattning[[#This Row],[Statsandel för kommunal basservice, sammanlagt ]:[Återkrav av fördröjda skatteintäkter 2022]])</f>
        <v>22650671.698562842</v>
      </c>
    </row>
    <row r="184" spans="1:19" x14ac:dyDescent="0.3">
      <c r="A184" s="33">
        <v>583</v>
      </c>
      <c r="B184" s="32" t="s">
        <v>120</v>
      </c>
      <c r="C184" s="14">
        <v>931</v>
      </c>
      <c r="D184" s="14">
        <v>3655458.7800000003</v>
      </c>
      <c r="E184" s="14">
        <v>1926824.335257584</v>
      </c>
      <c r="F184" s="14">
        <v>1039042.0638634453</v>
      </c>
      <c r="G184" s="14">
        <f>Sammanfattning[[#This Row],[Åldersstruktur, kalkylerade kostnader]]+Sammanfattning[[#This Row],[Sjukfrekvens, kalkylerade kostnader]]+Sammanfattning[[#This Row],[Andra kalkylerade kostnader]]</f>
        <v>6621325.1791210296</v>
      </c>
      <c r="H184" s="442">
        <v>4291.07</v>
      </c>
      <c r="I184" s="16">
        <v>3994986.17</v>
      </c>
      <c r="J184" s="16">
        <v>2626339.0091210296</v>
      </c>
      <c r="K184" s="34">
        <v>1124793.6004158272</v>
      </c>
      <c r="L184" s="35">
        <v>373699.17898533231</v>
      </c>
      <c r="M184" s="13">
        <v>4124831.788522189</v>
      </c>
      <c r="N184" s="35">
        <v>566730.20718291262</v>
      </c>
      <c r="O184" s="405">
        <f>SUM(Sammanfattning[[#This Row],[Statsandelar före skatteutjämning ]:[Utjämning av statsandelarna på basis av skatteinkomsterna]])</f>
        <v>4691561.9957051016</v>
      </c>
      <c r="P184" s="407">
        <v>89501.162200000006</v>
      </c>
      <c r="Q184" s="406">
        <v>649179.32496746571</v>
      </c>
      <c r="R184" s="406">
        <v>-6105.082584600581</v>
      </c>
      <c r="S184" s="141">
        <f>SUM(Sammanfattning[[#This Row],[Statsandel för kommunal basservice, sammanlagt ]:[Återkrav av fördröjda skatteintäkter 2022]])</f>
        <v>5424137.4002879662</v>
      </c>
    </row>
    <row r="185" spans="1:19" x14ac:dyDescent="0.3">
      <c r="A185" s="33">
        <v>584</v>
      </c>
      <c r="B185" s="32" t="s">
        <v>121</v>
      </c>
      <c r="C185" s="14">
        <v>2706</v>
      </c>
      <c r="D185" s="14">
        <v>13706203.489999998</v>
      </c>
      <c r="E185" s="14">
        <v>4037012.1548594227</v>
      </c>
      <c r="F185" s="14">
        <v>999194.79364447296</v>
      </c>
      <c r="G185" s="14">
        <f>Sammanfattning[[#This Row],[Åldersstruktur, kalkylerade kostnader]]+Sammanfattning[[#This Row],[Sjukfrekvens, kalkylerade kostnader]]+Sammanfattning[[#This Row],[Andra kalkylerade kostnader]]</f>
        <v>18742410.438503895</v>
      </c>
      <c r="H185" s="442">
        <v>4291.07</v>
      </c>
      <c r="I185" s="16">
        <v>11611635.42</v>
      </c>
      <c r="J185" s="16">
        <v>7130775.018503895</v>
      </c>
      <c r="K185" s="34">
        <v>1101294.1698726476</v>
      </c>
      <c r="L185" s="35">
        <v>-41772.255717115608</v>
      </c>
      <c r="M185" s="13">
        <v>8190296.9326594267</v>
      </c>
      <c r="N185" s="35">
        <v>3476968.9133169637</v>
      </c>
      <c r="O185" s="405">
        <f>SUM(Sammanfattning[[#This Row],[Statsandelar före skatteutjämning ]:[Utjämning av statsandelarna på basis av skatteinkomsterna]])</f>
        <v>11667265.84597639</v>
      </c>
      <c r="P185" s="407">
        <v>50675.096000000005</v>
      </c>
      <c r="Q185" s="406">
        <v>1773237.1918064989</v>
      </c>
      <c r="R185" s="406">
        <v>-9204.417494278332</v>
      </c>
      <c r="S185" s="141">
        <f>SUM(Sammanfattning[[#This Row],[Statsandel för kommunal basservice, sammanlagt ]:[Återkrav av fördröjda skatteintäkter 2022]])</f>
        <v>13481973.716288611</v>
      </c>
    </row>
    <row r="186" spans="1:19" x14ac:dyDescent="0.3">
      <c r="A186" s="33">
        <v>588</v>
      </c>
      <c r="B186" s="32" t="s">
        <v>122</v>
      </c>
      <c r="C186" s="14">
        <v>1654</v>
      </c>
      <c r="D186" s="14">
        <v>7314275.4200000009</v>
      </c>
      <c r="E186" s="14">
        <v>3146303.6333003119</v>
      </c>
      <c r="F186" s="14">
        <v>610985.96783601027</v>
      </c>
      <c r="G186" s="14">
        <f>Sammanfattning[[#This Row],[Åldersstruktur, kalkylerade kostnader]]+Sammanfattning[[#This Row],[Sjukfrekvens, kalkylerade kostnader]]+Sammanfattning[[#This Row],[Andra kalkylerade kostnader]]</f>
        <v>11071565.021136325</v>
      </c>
      <c r="H186" s="442">
        <v>4291.07</v>
      </c>
      <c r="I186" s="16">
        <v>7097429.7799999993</v>
      </c>
      <c r="J186" s="16">
        <v>3974135.2411363255</v>
      </c>
      <c r="K186" s="34">
        <v>194403.6412571214</v>
      </c>
      <c r="L186" s="35">
        <v>-83069.819350394086</v>
      </c>
      <c r="M186" s="13">
        <v>4085469.0630430528</v>
      </c>
      <c r="N186" s="35">
        <v>1275464.6973754852</v>
      </c>
      <c r="O186" s="405">
        <f>SUM(Sammanfattning[[#This Row],[Statsandelar före skatteutjämning ]:[Utjämning av statsandelarna på basis av skatteinkomsterna]])</f>
        <v>5360933.760418538</v>
      </c>
      <c r="P186" s="407">
        <v>-49125.034239999994</v>
      </c>
      <c r="Q186" s="406">
        <v>1292895.0979313189</v>
      </c>
      <c r="R186" s="406">
        <v>-6438.0017076869044</v>
      </c>
      <c r="S186" s="141">
        <f>SUM(Sammanfattning[[#This Row],[Statsandel för kommunal basservice, sammanlagt ]:[Återkrav av fördröjda skatteintäkter 2022]])</f>
        <v>6598265.8224021699</v>
      </c>
    </row>
    <row r="187" spans="1:19" x14ac:dyDescent="0.3">
      <c r="A187" s="33">
        <v>592</v>
      </c>
      <c r="B187" s="32" t="s">
        <v>123</v>
      </c>
      <c r="C187" s="14">
        <v>3772</v>
      </c>
      <c r="D187" s="14">
        <v>16234677.34</v>
      </c>
      <c r="E187" s="14">
        <v>5197654.8716977406</v>
      </c>
      <c r="F187" s="14">
        <v>937550.49326502811</v>
      </c>
      <c r="G187" s="14">
        <f>Sammanfattning[[#This Row],[Åldersstruktur, kalkylerade kostnader]]+Sammanfattning[[#This Row],[Sjukfrekvens, kalkylerade kostnader]]+Sammanfattning[[#This Row],[Andra kalkylerade kostnader]]</f>
        <v>22369882.704962771</v>
      </c>
      <c r="H187" s="442">
        <v>4291.07</v>
      </c>
      <c r="I187" s="16">
        <v>16185916.039999999</v>
      </c>
      <c r="J187" s="16">
        <v>6183966.6649627723</v>
      </c>
      <c r="K187" s="34">
        <v>49343.521426882508</v>
      </c>
      <c r="L187" s="35">
        <v>-62853.097391329124</v>
      </c>
      <c r="M187" s="13">
        <v>6170457.0889983261</v>
      </c>
      <c r="N187" s="35">
        <v>2693844.1139220442</v>
      </c>
      <c r="O187" s="405">
        <f>SUM(Sammanfattning[[#This Row],[Statsandelar före skatteutjämning ]:[Utjämning av statsandelarna på basis av skatteinkomsterna]])</f>
        <v>8864301.2029203698</v>
      </c>
      <c r="P187" s="407">
        <v>109541.67222400002</v>
      </c>
      <c r="Q187" s="406">
        <v>2336190.767872171</v>
      </c>
      <c r="R187" s="406">
        <v>-15545.776871638</v>
      </c>
      <c r="S187" s="141">
        <f>SUM(Sammanfattning[[#This Row],[Statsandel för kommunal basservice, sammanlagt ]:[Återkrav av fördröjda skatteintäkter 2022]])</f>
        <v>11294487.866144903</v>
      </c>
    </row>
    <row r="188" spans="1:19" x14ac:dyDescent="0.3">
      <c r="A188" s="33">
        <v>593</v>
      </c>
      <c r="B188" s="32" t="s">
        <v>124</v>
      </c>
      <c r="C188" s="14">
        <v>17375</v>
      </c>
      <c r="D188" s="14">
        <v>71630522.75</v>
      </c>
      <c r="E188" s="14">
        <v>35535687.125997268</v>
      </c>
      <c r="F188" s="14">
        <v>4367329.8312700912</v>
      </c>
      <c r="G188" s="14">
        <f>Sammanfattning[[#This Row],[Åldersstruktur, kalkylerade kostnader]]+Sammanfattning[[#This Row],[Sjukfrekvens, kalkylerade kostnader]]+Sammanfattning[[#This Row],[Andra kalkylerade kostnader]]</f>
        <v>111533539.70726737</v>
      </c>
      <c r="H188" s="442">
        <v>4291.07</v>
      </c>
      <c r="I188" s="16">
        <v>74557341.25</v>
      </c>
      <c r="J188" s="16">
        <v>36976198.457267374</v>
      </c>
      <c r="K188" s="34">
        <v>728964.85589983664</v>
      </c>
      <c r="L188" s="35">
        <v>-1675352.851328504</v>
      </c>
      <c r="M188" s="13">
        <v>36029810.4618387</v>
      </c>
      <c r="N188" s="35">
        <v>10251570.191962181</v>
      </c>
      <c r="O188" s="405">
        <f>SUM(Sammanfattning[[#This Row],[Statsandelar före skatteutjämning ]:[Utjämning av statsandelarna på basis av skatteinkomsterna]])</f>
        <v>46281380.653800882</v>
      </c>
      <c r="P188" s="407">
        <v>-150549.74844000005</v>
      </c>
      <c r="Q188" s="406">
        <v>11051802.816363364</v>
      </c>
      <c r="R188" s="406">
        <v>-78484.158382426482</v>
      </c>
      <c r="S188" s="141">
        <f>SUM(Sammanfattning[[#This Row],[Statsandel för kommunal basservice, sammanlagt ]:[Återkrav av fördröjda skatteintäkter 2022]])</f>
        <v>57104149.563341826</v>
      </c>
    </row>
    <row r="189" spans="1:19" x14ac:dyDescent="0.3">
      <c r="A189" s="33">
        <v>595</v>
      </c>
      <c r="B189" s="32" t="s">
        <v>125</v>
      </c>
      <c r="C189" s="14">
        <v>4321</v>
      </c>
      <c r="D189" s="14">
        <v>20211036.310000002</v>
      </c>
      <c r="E189" s="14">
        <v>11246600.646162529</v>
      </c>
      <c r="F189" s="14">
        <v>1651912.5892136786</v>
      </c>
      <c r="G189" s="14">
        <f>Sammanfattning[[#This Row],[Åldersstruktur, kalkylerade kostnader]]+Sammanfattning[[#This Row],[Sjukfrekvens, kalkylerade kostnader]]+Sammanfattning[[#This Row],[Andra kalkylerade kostnader]]</f>
        <v>33109549.545376211</v>
      </c>
      <c r="H189" s="442">
        <v>4291.07</v>
      </c>
      <c r="I189" s="16">
        <v>18541713.469999999</v>
      </c>
      <c r="J189" s="16">
        <v>14567836.075376213</v>
      </c>
      <c r="K189" s="34">
        <v>675897.28669293644</v>
      </c>
      <c r="L189" s="35">
        <v>-106231.81786790883</v>
      </c>
      <c r="M189" s="13">
        <v>15137501.54420124</v>
      </c>
      <c r="N189" s="35">
        <v>4626143.4700686298</v>
      </c>
      <c r="O189" s="405">
        <f>SUM(Sammanfattning[[#This Row],[Statsandelar före skatteutjämning ]:[Utjämning av statsandelarna på basis av skatteinkomsterna]])</f>
        <v>19763645.01426987</v>
      </c>
      <c r="P189" s="407">
        <v>198944.46512000004</v>
      </c>
      <c r="Q189" s="406">
        <v>3171901.0329290587</v>
      </c>
      <c r="R189" s="406">
        <v>-15465.039615872498</v>
      </c>
      <c r="S189" s="141">
        <f>SUM(Sammanfattning[[#This Row],[Statsandel för kommunal basservice, sammanlagt ]:[Återkrav av fördröjda skatteintäkter 2022]])</f>
        <v>23119025.472703055</v>
      </c>
    </row>
    <row r="190" spans="1:19" x14ac:dyDescent="0.3">
      <c r="A190" s="33">
        <v>598</v>
      </c>
      <c r="B190" s="32" t="s">
        <v>343</v>
      </c>
      <c r="C190" s="14">
        <v>19066</v>
      </c>
      <c r="D190" s="14">
        <v>80832528.349999994</v>
      </c>
      <c r="E190" s="14">
        <v>25909744.189065494</v>
      </c>
      <c r="F190" s="14">
        <v>10333290.053096808</v>
      </c>
      <c r="G190" s="14">
        <f>Sammanfattning[[#This Row],[Åldersstruktur, kalkylerade kostnader]]+Sammanfattning[[#This Row],[Sjukfrekvens, kalkylerade kostnader]]+Sammanfattning[[#This Row],[Andra kalkylerade kostnader]]</f>
        <v>117075562.59216228</v>
      </c>
      <c r="H190" s="442">
        <v>4291.07</v>
      </c>
      <c r="I190" s="16">
        <v>81813540.61999999</v>
      </c>
      <c r="J190" s="16">
        <v>35262021.972162291</v>
      </c>
      <c r="K190" s="34">
        <v>1248688.6492119937</v>
      </c>
      <c r="L190" s="35">
        <v>-1766740.6622147674</v>
      </c>
      <c r="M190" s="13">
        <v>34743969.959159516</v>
      </c>
      <c r="N190" s="35">
        <v>3368328.8426802019</v>
      </c>
      <c r="O190" s="405">
        <f>SUM(Sammanfattning[[#This Row],[Statsandelar före skatteutjämning ]:[Utjämning av statsandelarna på basis av skatteinkomsterna]])</f>
        <v>38112298.801839717</v>
      </c>
      <c r="P190" s="407">
        <v>810876.05820000032</v>
      </c>
      <c r="Q190" s="406">
        <v>9981887.6279837582</v>
      </c>
      <c r="R190" s="406">
        <v>-94108.564937047166</v>
      </c>
      <c r="S190" s="141">
        <f>SUM(Sammanfattning[[#This Row],[Statsandel för kommunal basservice, sammanlagt ]:[Återkrav av fördröjda skatteintäkter 2022]])</f>
        <v>48810953.923086427</v>
      </c>
    </row>
    <row r="191" spans="1:19" x14ac:dyDescent="0.3">
      <c r="A191" s="33">
        <v>599</v>
      </c>
      <c r="B191" s="32" t="s">
        <v>126</v>
      </c>
      <c r="C191" s="14">
        <v>11174</v>
      </c>
      <c r="D191" s="14">
        <v>50401064.899999991</v>
      </c>
      <c r="E191" s="14">
        <v>10271745.683238475</v>
      </c>
      <c r="F191" s="14">
        <v>5243459.3277109619</v>
      </c>
      <c r="G191" s="14">
        <f>Sammanfattning[[#This Row],[Åldersstruktur, kalkylerade kostnader]]+Sammanfattning[[#This Row],[Sjukfrekvens, kalkylerade kostnader]]+Sammanfattning[[#This Row],[Andra kalkylerade kostnader]]</f>
        <v>65916269.910949431</v>
      </c>
      <c r="H191" s="442">
        <v>4291.07</v>
      </c>
      <c r="I191" s="16">
        <v>47948416.18</v>
      </c>
      <c r="J191" s="16">
        <v>17967853.730949432</v>
      </c>
      <c r="K191" s="34">
        <v>353189.19166663178</v>
      </c>
      <c r="L191" s="35">
        <v>-447332.48835817585</v>
      </c>
      <c r="M191" s="13">
        <v>17873710.434257887</v>
      </c>
      <c r="N191" s="35">
        <v>8552540.4031037744</v>
      </c>
      <c r="O191" s="405">
        <f>SUM(Sammanfattning[[#This Row],[Statsandelar före skatteutjämning ]:[Utjämning av statsandelarna på basis av skatteinkomsterna]])</f>
        <v>26426250.837361664</v>
      </c>
      <c r="P191" s="407">
        <v>-293691.99020000012</v>
      </c>
      <c r="Q191" s="406">
        <v>6571651.8462631181</v>
      </c>
      <c r="R191" s="406">
        <v>-42078.133422913525</v>
      </c>
      <c r="S191" s="141">
        <f>SUM(Sammanfattning[[#This Row],[Statsandel för kommunal basservice, sammanlagt ]:[Återkrav av fördröjda skatteintäkter 2022]])</f>
        <v>32662132.560001865</v>
      </c>
    </row>
    <row r="192" spans="1:19" x14ac:dyDescent="0.3">
      <c r="A192" s="33">
        <v>601</v>
      </c>
      <c r="B192" s="32" t="s">
        <v>127</v>
      </c>
      <c r="C192" s="14">
        <v>3931</v>
      </c>
      <c r="D192" s="14">
        <v>17829461.84</v>
      </c>
      <c r="E192" s="14">
        <v>8178046.5936340513</v>
      </c>
      <c r="F192" s="14">
        <v>1495543.5530117908</v>
      </c>
      <c r="G192" s="14">
        <f>Sammanfattning[[#This Row],[Åldersstruktur, kalkylerade kostnader]]+Sammanfattning[[#This Row],[Sjukfrekvens, kalkylerade kostnader]]+Sammanfattning[[#This Row],[Andra kalkylerade kostnader]]</f>
        <v>27503051.98664584</v>
      </c>
      <c r="H192" s="442">
        <v>4291.07</v>
      </c>
      <c r="I192" s="16">
        <v>16868196.169999998</v>
      </c>
      <c r="J192" s="16">
        <v>10634855.816645842</v>
      </c>
      <c r="K192" s="34">
        <v>1717960.6388902606</v>
      </c>
      <c r="L192" s="35">
        <v>-123550.91625533455</v>
      </c>
      <c r="M192" s="13">
        <v>12229265.539280768</v>
      </c>
      <c r="N192" s="35">
        <v>3790362.1475994163</v>
      </c>
      <c r="O192" s="405">
        <f>SUM(Sammanfattning[[#This Row],[Statsandelar före skatteutjämning ]:[Utjämning av statsandelarna på basis av skatteinkomsterna]])</f>
        <v>16019627.686880184</v>
      </c>
      <c r="P192" s="407">
        <v>-28869.900280000002</v>
      </c>
      <c r="Q192" s="406">
        <v>2851283.9119949746</v>
      </c>
      <c r="R192" s="406">
        <v>-13646.675635565367</v>
      </c>
      <c r="S192" s="141">
        <f>SUM(Sammanfattning[[#This Row],[Statsandel för kommunal basservice, sammanlagt ]:[Återkrav av fördröjda skatteintäkter 2022]])</f>
        <v>18828395.022959594</v>
      </c>
    </row>
    <row r="193" spans="1:19" x14ac:dyDescent="0.3">
      <c r="A193" s="33">
        <v>604</v>
      </c>
      <c r="B193" s="32" t="s">
        <v>344</v>
      </c>
      <c r="C193" s="14">
        <v>19803</v>
      </c>
      <c r="D193" s="14">
        <v>80503519.269999996</v>
      </c>
      <c r="E193" s="14">
        <v>20402848.672029909</v>
      </c>
      <c r="F193" s="14">
        <v>3323672.3548600189</v>
      </c>
      <c r="G193" s="14">
        <f>Sammanfattning[[#This Row],[Åldersstruktur, kalkylerade kostnader]]+Sammanfattning[[#This Row],[Sjukfrekvens, kalkylerade kostnader]]+Sammanfattning[[#This Row],[Andra kalkylerade kostnader]]</f>
        <v>104230040.29688993</v>
      </c>
      <c r="H193" s="442">
        <v>4291.07</v>
      </c>
      <c r="I193" s="16">
        <v>84976059.209999993</v>
      </c>
      <c r="J193" s="16">
        <v>19253981.086889938</v>
      </c>
      <c r="K193" s="34">
        <v>715811.43957660452</v>
      </c>
      <c r="L193" s="35">
        <v>-1637566.5409756321</v>
      </c>
      <c r="M193" s="13">
        <v>18332225.985490911</v>
      </c>
      <c r="N193" s="35">
        <v>-3247292.3127857465</v>
      </c>
      <c r="O193" s="405">
        <f>SUM(Sammanfattning[[#This Row],[Statsandelar före skatteutjämning ]:[Utjämning av statsandelarna på basis av skatteinkomsterna]])</f>
        <v>15084933.672705164</v>
      </c>
      <c r="P193" s="407">
        <v>-922714.50462800008</v>
      </c>
      <c r="Q193" s="406">
        <v>6989818.8039682005</v>
      </c>
      <c r="R193" s="406">
        <v>-109474.41957323898</v>
      </c>
      <c r="S193" s="141">
        <f>SUM(Sammanfattning[[#This Row],[Statsandel för kommunal basservice, sammanlagt ]:[Återkrav av fördröjda skatteintäkter 2022]])</f>
        <v>21042563.552472122</v>
      </c>
    </row>
    <row r="194" spans="1:19" x14ac:dyDescent="0.3">
      <c r="A194" s="33">
        <v>607</v>
      </c>
      <c r="B194" s="32" t="s">
        <v>128</v>
      </c>
      <c r="C194" s="14">
        <v>4201</v>
      </c>
      <c r="D194" s="14">
        <v>17310476.620000001</v>
      </c>
      <c r="E194" s="14">
        <v>8419295.9824984483</v>
      </c>
      <c r="F194" s="14">
        <v>1402450.9057500996</v>
      </c>
      <c r="G194" s="14">
        <f>Sammanfattning[[#This Row],[Åldersstruktur, kalkylerade kostnader]]+Sammanfattning[[#This Row],[Sjukfrekvens, kalkylerade kostnader]]+Sammanfattning[[#This Row],[Andra kalkylerade kostnader]]</f>
        <v>27132223.508248549</v>
      </c>
      <c r="H194" s="442">
        <v>4291.07</v>
      </c>
      <c r="I194" s="16">
        <v>18026785.07</v>
      </c>
      <c r="J194" s="16">
        <v>9105438.4382485487</v>
      </c>
      <c r="K194" s="34">
        <v>120684.94766265411</v>
      </c>
      <c r="L194" s="35">
        <v>275230.26111843577</v>
      </c>
      <c r="M194" s="13">
        <v>9501353.6470296383</v>
      </c>
      <c r="N194" s="35">
        <v>4826357.5477512237</v>
      </c>
      <c r="O194" s="405">
        <f>SUM(Sammanfattning[[#This Row],[Statsandelar före skatteutjämning ]:[Utjämning av statsandelarna på basis av skatteinkomsterna]])</f>
        <v>14327711.194780862</v>
      </c>
      <c r="P194" s="407">
        <v>-44057.524640000003</v>
      </c>
      <c r="Q194" s="406">
        <v>3112439.243659813</v>
      </c>
      <c r="R194" s="406">
        <v>-13359.045139679518</v>
      </c>
      <c r="S194" s="141">
        <f>SUM(Sammanfattning[[#This Row],[Statsandel för kommunal basservice, sammanlagt ]:[Återkrav av fördröjda skatteintäkter 2022]])</f>
        <v>17382733.868660998</v>
      </c>
    </row>
    <row r="195" spans="1:19" x14ac:dyDescent="0.3">
      <c r="A195" s="33">
        <v>608</v>
      </c>
      <c r="B195" s="32" t="s">
        <v>345</v>
      </c>
      <c r="C195" s="14">
        <v>2063</v>
      </c>
      <c r="D195" s="14">
        <v>9301304.2399999984</v>
      </c>
      <c r="E195" s="14">
        <v>3374894.1579126678</v>
      </c>
      <c r="F195" s="14">
        <v>559739.0795552698</v>
      </c>
      <c r="G195" s="14">
        <f>Sammanfattning[[#This Row],[Åldersstruktur, kalkylerade kostnader]]+Sammanfattning[[#This Row],[Sjukfrekvens, kalkylerade kostnader]]+Sammanfattning[[#This Row],[Andra kalkylerade kostnader]]</f>
        <v>13235937.477467936</v>
      </c>
      <c r="H195" s="442">
        <v>4291.07</v>
      </c>
      <c r="I195" s="16">
        <v>8852477.4100000001</v>
      </c>
      <c r="J195" s="16">
        <v>4383460.0674679354</v>
      </c>
      <c r="K195" s="34">
        <v>45555.638663333979</v>
      </c>
      <c r="L195" s="35">
        <v>-91085.37268636137</v>
      </c>
      <c r="M195" s="13">
        <v>4337930.3334449083</v>
      </c>
      <c r="N195" s="35">
        <v>1832455.4543511728</v>
      </c>
      <c r="O195" s="405">
        <f>SUM(Sammanfattning[[#This Row],[Statsandelar före skatteutjämning ]:[Utjämning av statsandelarna på basis av skatteinkomsterna]])</f>
        <v>6170385.787796081</v>
      </c>
      <c r="P195" s="407">
        <v>-35770.655999999995</v>
      </c>
      <c r="Q195" s="406">
        <v>1405667.3919847857</v>
      </c>
      <c r="R195" s="406">
        <v>-7943.4085020483299</v>
      </c>
      <c r="S195" s="141">
        <f>SUM(Sammanfattning[[#This Row],[Statsandel för kommunal basservice, sammanlagt ]:[Återkrav av fördröjda skatteintäkter 2022]])</f>
        <v>7532339.1152788186</v>
      </c>
    </row>
    <row r="196" spans="1:19" x14ac:dyDescent="0.3">
      <c r="A196" s="33">
        <v>609</v>
      </c>
      <c r="B196" s="32" t="s">
        <v>346</v>
      </c>
      <c r="C196" s="14">
        <v>83684</v>
      </c>
      <c r="D196" s="14">
        <v>334636998.63999999</v>
      </c>
      <c r="E196" s="14">
        <v>114199748.28490978</v>
      </c>
      <c r="F196" s="14">
        <v>20324752.641414672</v>
      </c>
      <c r="G196" s="14">
        <f>Sammanfattning[[#This Row],[Åldersstruktur, kalkylerade kostnader]]+Sammanfattning[[#This Row],[Sjukfrekvens, kalkylerade kostnader]]+Sammanfattning[[#This Row],[Andra kalkylerade kostnader]]</f>
        <v>469161499.56632447</v>
      </c>
      <c r="H196" s="442">
        <v>4291.07</v>
      </c>
      <c r="I196" s="16">
        <v>359093901.88</v>
      </c>
      <c r="J196" s="16">
        <v>110067597.68632448</v>
      </c>
      <c r="K196" s="34">
        <v>3660775.4245256414</v>
      </c>
      <c r="L196" s="35">
        <v>-3634576.0016595689</v>
      </c>
      <c r="M196" s="13">
        <v>110093797.10919055</v>
      </c>
      <c r="N196" s="35">
        <v>35779601.801418461</v>
      </c>
      <c r="O196" s="405">
        <f>SUM(Sammanfattning[[#This Row],[Statsandelar före skatteutjämning ]:[Utjämning av statsandelarna på basis av skatteinkomsterna]])</f>
        <v>145873398.91060901</v>
      </c>
      <c r="P196" s="407">
        <v>-2953217.9071400044</v>
      </c>
      <c r="Q196" s="406">
        <v>44484112.501570858</v>
      </c>
      <c r="R196" s="406">
        <v>-382308.2304852138</v>
      </c>
      <c r="S196" s="141">
        <f>SUM(Sammanfattning[[#This Row],[Statsandel för kommunal basservice, sammanlagt ]:[Återkrav av fördröjda skatteintäkter 2022]])</f>
        <v>187021985.27455464</v>
      </c>
    </row>
    <row r="197" spans="1:19" x14ac:dyDescent="0.3">
      <c r="A197" s="33">
        <v>611</v>
      </c>
      <c r="B197" s="32" t="s">
        <v>347</v>
      </c>
      <c r="C197" s="14">
        <v>5070</v>
      </c>
      <c r="D197" s="14">
        <v>20535215.82</v>
      </c>
      <c r="E197" s="14">
        <v>4894340.6271038251</v>
      </c>
      <c r="F197" s="14">
        <v>1008794.4577080328</v>
      </c>
      <c r="G197" s="14">
        <f>Sammanfattning[[#This Row],[Åldersstruktur, kalkylerade kostnader]]+Sammanfattning[[#This Row],[Sjukfrekvens, kalkylerade kostnader]]+Sammanfattning[[#This Row],[Andra kalkylerade kostnader]]</f>
        <v>26438350.904811859</v>
      </c>
      <c r="H197" s="442">
        <v>4291.07</v>
      </c>
      <c r="I197" s="16">
        <v>21755724.899999999</v>
      </c>
      <c r="J197" s="16">
        <v>4682626.0048118606</v>
      </c>
      <c r="K197" s="34">
        <v>20691.467068044218</v>
      </c>
      <c r="L197" s="35">
        <v>-319398.66529637325</v>
      </c>
      <c r="M197" s="13">
        <v>4383918.8065835321</v>
      </c>
      <c r="N197" s="35">
        <v>905396.13700391725</v>
      </c>
      <c r="O197" s="405">
        <f>SUM(Sammanfattning[[#This Row],[Statsandelar före skatteutjämning ]:[Utjämning av statsandelarna på basis av skatteinkomsterna]])</f>
        <v>5289314.9435874494</v>
      </c>
      <c r="P197" s="407">
        <v>-49110.129799999966</v>
      </c>
      <c r="Q197" s="406">
        <v>2545257.8799268892</v>
      </c>
      <c r="R197" s="406">
        <v>-23337.780098771287</v>
      </c>
      <c r="S197" s="141">
        <f>SUM(Sammanfattning[[#This Row],[Statsandel för kommunal basservice, sammanlagt ]:[Återkrav av fördröjda skatteintäkter 2022]])</f>
        <v>7762124.9136155667</v>
      </c>
    </row>
    <row r="198" spans="1:19" x14ac:dyDescent="0.3">
      <c r="A198" s="33">
        <v>614</v>
      </c>
      <c r="B198" s="32" t="s">
        <v>129</v>
      </c>
      <c r="C198" s="14">
        <v>3117</v>
      </c>
      <c r="D198" s="14">
        <v>12370742.09</v>
      </c>
      <c r="E198" s="14">
        <v>7156304.1232888428</v>
      </c>
      <c r="F198" s="14">
        <v>3130691.6744340407</v>
      </c>
      <c r="G198" s="14">
        <f>Sammanfattning[[#This Row],[Åldersstruktur, kalkylerade kostnader]]+Sammanfattning[[#This Row],[Sjukfrekvens, kalkylerade kostnader]]+Sammanfattning[[#This Row],[Andra kalkylerade kostnader]]</f>
        <v>22657737.887722883</v>
      </c>
      <c r="H198" s="442">
        <v>4291.07</v>
      </c>
      <c r="I198" s="16">
        <v>13375265.189999999</v>
      </c>
      <c r="J198" s="16">
        <v>9282472.6977228839</v>
      </c>
      <c r="K198" s="34">
        <v>3429692.4586558961</v>
      </c>
      <c r="L198" s="35">
        <v>-222924.49803750287</v>
      </c>
      <c r="M198" s="13">
        <v>12489240.658341277</v>
      </c>
      <c r="N198" s="35">
        <v>3399481.9663741174</v>
      </c>
      <c r="O198" s="405">
        <f>SUM(Sammanfattning[[#This Row],[Statsandelar före skatteutjämning ]:[Utjämning av statsandelarna på basis av skatteinkomsterna]])</f>
        <v>15888722.624715395</v>
      </c>
      <c r="P198" s="407">
        <v>-46978.794880000009</v>
      </c>
      <c r="Q198" s="406">
        <v>2511371.9910503761</v>
      </c>
      <c r="R198" s="406">
        <v>-11616.588690744495</v>
      </c>
      <c r="S198" s="141">
        <f>SUM(Sammanfattning[[#This Row],[Statsandel för kommunal basservice, sammanlagt ]:[Återkrav av fördröjda skatteintäkter 2022]])</f>
        <v>18341499.232195027</v>
      </c>
    </row>
    <row r="199" spans="1:19" x14ac:dyDescent="0.3">
      <c r="A199" s="33">
        <v>615</v>
      </c>
      <c r="B199" s="32" t="s">
        <v>130</v>
      </c>
      <c r="C199" s="14">
        <v>7779</v>
      </c>
      <c r="D199" s="14">
        <v>34933300.519999996</v>
      </c>
      <c r="E199" s="14">
        <v>15391006.361896835</v>
      </c>
      <c r="F199" s="14">
        <v>6232535.5738384165</v>
      </c>
      <c r="G199" s="14">
        <f>Sammanfattning[[#This Row],[Åldersstruktur, kalkylerade kostnader]]+Sammanfattning[[#This Row],[Sjukfrekvens, kalkylerade kostnader]]+Sammanfattning[[#This Row],[Andra kalkylerade kostnader]]</f>
        <v>56556842.455735251</v>
      </c>
      <c r="H199" s="442">
        <v>4291.07</v>
      </c>
      <c r="I199" s="16">
        <v>33380233.529999997</v>
      </c>
      <c r="J199" s="16">
        <v>23176608.925735254</v>
      </c>
      <c r="K199" s="34">
        <v>4189841.8245274555</v>
      </c>
      <c r="L199" s="35">
        <v>-566598.96675044263</v>
      </c>
      <c r="M199" s="13">
        <v>26799851.783512264</v>
      </c>
      <c r="N199" s="35">
        <v>8213334.1180835543</v>
      </c>
      <c r="O199" s="405">
        <f>SUM(Sammanfattning[[#This Row],[Statsandelar före skatteutjämning ]:[Utjämning av statsandelarna på basis av skatteinkomsterna]])</f>
        <v>35013185.901595816</v>
      </c>
      <c r="P199" s="407">
        <v>63463.105519999997</v>
      </c>
      <c r="Q199" s="406">
        <v>5221086.5938135087</v>
      </c>
      <c r="R199" s="406">
        <v>-26110.153984782519</v>
      </c>
      <c r="S199" s="141">
        <f>SUM(Sammanfattning[[#This Row],[Statsandel för kommunal basservice, sammanlagt ]:[Återkrav av fördröjda skatteintäkter 2022]])</f>
        <v>40271625.446944542</v>
      </c>
    </row>
    <row r="200" spans="1:19" x14ac:dyDescent="0.3">
      <c r="A200" s="33">
        <v>616</v>
      </c>
      <c r="B200" s="32" t="s">
        <v>131</v>
      </c>
      <c r="C200" s="14">
        <v>1833</v>
      </c>
      <c r="D200" s="14">
        <v>7415249.6599999992</v>
      </c>
      <c r="E200" s="14">
        <v>2291546.702663498</v>
      </c>
      <c r="F200" s="14">
        <v>465974.07751541818</v>
      </c>
      <c r="G200" s="14">
        <f>Sammanfattning[[#This Row],[Åldersstruktur, kalkylerade kostnader]]+Sammanfattning[[#This Row],[Sjukfrekvens, kalkylerade kostnader]]+Sammanfattning[[#This Row],[Andra kalkylerade kostnader]]</f>
        <v>10172770.440178914</v>
      </c>
      <c r="H200" s="442">
        <v>4291.07</v>
      </c>
      <c r="I200" s="16">
        <v>7865531.3099999996</v>
      </c>
      <c r="J200" s="16">
        <v>2307239.1301789144</v>
      </c>
      <c r="K200" s="34">
        <v>30167.470881768411</v>
      </c>
      <c r="L200" s="35">
        <v>-61978.328893928963</v>
      </c>
      <c r="M200" s="13">
        <v>2275428.2721667541</v>
      </c>
      <c r="N200" s="35">
        <v>1071302.4399930809</v>
      </c>
      <c r="O200" s="405">
        <f>SUM(Sammanfattning[[#This Row],[Statsandelar före skatteutjämning ]:[Utjämning av statsandelarna på basis av skatteinkomsterna]])</f>
        <v>3346730.7121598348</v>
      </c>
      <c r="P200" s="407">
        <v>-832442.78288000019</v>
      </c>
      <c r="Q200" s="406">
        <v>1292811.6487046531</v>
      </c>
      <c r="R200" s="406">
        <v>-8030.3557694626752</v>
      </c>
      <c r="S200" s="141">
        <f>SUM(Sammanfattning[[#This Row],[Statsandel för kommunal basservice, sammanlagt ]:[Återkrav av fördröjda skatteintäkter 2022]])</f>
        <v>3799069.2222150248</v>
      </c>
    </row>
    <row r="201" spans="1:19" x14ac:dyDescent="0.3">
      <c r="A201" s="33">
        <v>619</v>
      </c>
      <c r="B201" s="32" t="s">
        <v>132</v>
      </c>
      <c r="C201" s="14">
        <v>2785</v>
      </c>
      <c r="D201" s="14">
        <v>13251416.030000001</v>
      </c>
      <c r="E201" s="14">
        <v>4752317.3914789762</v>
      </c>
      <c r="F201" s="14">
        <v>764143.57437060867</v>
      </c>
      <c r="G201" s="14">
        <f>Sammanfattning[[#This Row],[Åldersstruktur, kalkylerade kostnader]]+Sammanfattning[[#This Row],[Sjukfrekvens, kalkylerade kostnader]]+Sammanfattning[[#This Row],[Andra kalkylerade kostnader]]</f>
        <v>18767876.995849587</v>
      </c>
      <c r="H201" s="442">
        <v>4291.07</v>
      </c>
      <c r="I201" s="16">
        <v>11950629.949999999</v>
      </c>
      <c r="J201" s="16">
        <v>6817247.0458495878</v>
      </c>
      <c r="K201" s="34">
        <v>85546.522671481987</v>
      </c>
      <c r="L201" s="35">
        <v>-31894.680460056959</v>
      </c>
      <c r="M201" s="13">
        <v>6870898.8880610121</v>
      </c>
      <c r="N201" s="35">
        <v>2956928.2077522264</v>
      </c>
      <c r="O201" s="405">
        <f>SUM(Sammanfattning[[#This Row],[Statsandelar före skatteutjämning ]:[Utjämning av statsandelarna på basis av skatteinkomsterna]])</f>
        <v>9827827.095813239</v>
      </c>
      <c r="P201" s="407">
        <v>190299.88992000005</v>
      </c>
      <c r="Q201" s="406">
        <v>2196943.5405581091</v>
      </c>
      <c r="R201" s="406">
        <v>-10415.038248346083</v>
      </c>
      <c r="S201" s="141">
        <f>SUM(Sammanfattning[[#This Row],[Statsandel för kommunal basservice, sammanlagt ]:[Återkrav av fördröjda skatteintäkter 2022]])</f>
        <v>12204655.488043003</v>
      </c>
    </row>
    <row r="202" spans="1:19" x14ac:dyDescent="0.3">
      <c r="A202" s="33">
        <v>620</v>
      </c>
      <c r="B202" s="32" t="s">
        <v>133</v>
      </c>
      <c r="C202" s="14">
        <v>2491</v>
      </c>
      <c r="D202" s="14">
        <v>10237586.709999999</v>
      </c>
      <c r="E202" s="14">
        <v>6491029.6984690726</v>
      </c>
      <c r="F202" s="14">
        <v>2567308.2389206588</v>
      </c>
      <c r="G202" s="14">
        <f>Sammanfattning[[#This Row],[Åldersstruktur, kalkylerade kostnader]]+Sammanfattning[[#This Row],[Sjukfrekvens, kalkylerade kostnader]]+Sammanfattning[[#This Row],[Andra kalkylerade kostnader]]</f>
        <v>19295924.647389732</v>
      </c>
      <c r="H202" s="442">
        <v>4291.07</v>
      </c>
      <c r="I202" s="16">
        <v>10689055.369999999</v>
      </c>
      <c r="J202" s="16">
        <v>8606869.2773897331</v>
      </c>
      <c r="K202" s="34">
        <v>2999988.1248274846</v>
      </c>
      <c r="L202" s="35">
        <v>-113734.94053036482</v>
      </c>
      <c r="M202" s="13">
        <v>11493122.461686851</v>
      </c>
      <c r="N202" s="35">
        <v>2109587.4701288431</v>
      </c>
      <c r="O202" s="405">
        <f>SUM(Sammanfattning[[#This Row],[Statsandelar före skatteutjämning ]:[Utjämning av statsandelarna på basis av skatteinkomsterna]])</f>
        <v>13602709.931815695</v>
      </c>
      <c r="P202" s="407">
        <v>-38751.544000000009</v>
      </c>
      <c r="Q202" s="406">
        <v>1876367.064981536</v>
      </c>
      <c r="R202" s="406">
        <v>-9368.448725247481</v>
      </c>
      <c r="S202" s="141">
        <f>SUM(Sammanfattning[[#This Row],[Statsandel för kommunal basservice, sammanlagt ]:[Återkrav av fördröjda skatteintäkter 2022]])</f>
        <v>15430957.004071983</v>
      </c>
    </row>
    <row r="203" spans="1:19" x14ac:dyDescent="0.3">
      <c r="A203" s="33">
        <v>623</v>
      </c>
      <c r="B203" s="32" t="s">
        <v>134</v>
      </c>
      <c r="C203" s="14">
        <v>2137</v>
      </c>
      <c r="D203" s="14">
        <v>8899853.3200000003</v>
      </c>
      <c r="E203" s="14">
        <v>4657708.4857866419</v>
      </c>
      <c r="F203" s="14">
        <v>1913766.0587184122</v>
      </c>
      <c r="G203" s="14">
        <f>Sammanfattning[[#This Row],[Åldersstruktur, kalkylerade kostnader]]+Sammanfattning[[#This Row],[Sjukfrekvens, kalkylerade kostnader]]+Sammanfattning[[#This Row],[Andra kalkylerade kostnader]]</f>
        <v>15471327.864505056</v>
      </c>
      <c r="H203" s="442">
        <v>4291.07</v>
      </c>
      <c r="I203" s="16">
        <v>9170016.5899999999</v>
      </c>
      <c r="J203" s="16">
        <v>6301311.2745050564</v>
      </c>
      <c r="K203" s="34">
        <v>448325.12607027474</v>
      </c>
      <c r="L203" s="35">
        <v>137883.16251912143</v>
      </c>
      <c r="M203" s="13">
        <v>6887519.563094453</v>
      </c>
      <c r="N203" s="35">
        <v>392611.30117074284</v>
      </c>
      <c r="O203" s="405">
        <f>SUM(Sammanfattning[[#This Row],[Statsandelar före skatteutjämning ]:[Utjämning av statsandelarna på basis av skatteinkomsterna]])</f>
        <v>7280130.864265196</v>
      </c>
      <c r="P203" s="407">
        <v>-127880.09520000001</v>
      </c>
      <c r="Q203" s="406">
        <v>1577366.9322103851</v>
      </c>
      <c r="R203" s="406">
        <v>-9897.1820295939106</v>
      </c>
      <c r="S203" s="141">
        <f>SUM(Sammanfattning[[#This Row],[Statsandel för kommunal basservice, sammanlagt ]:[Återkrav av fördröjda skatteintäkter 2022]])</f>
        <v>8719720.5192459878</v>
      </c>
    </row>
    <row r="204" spans="1:19" x14ac:dyDescent="0.3">
      <c r="A204" s="33">
        <v>624</v>
      </c>
      <c r="B204" s="32" t="s">
        <v>348</v>
      </c>
      <c r="C204" s="14">
        <v>5125</v>
      </c>
      <c r="D204" s="14">
        <v>21290248.549999997</v>
      </c>
      <c r="E204" s="14">
        <v>6918130.9101714976</v>
      </c>
      <c r="F204" s="14">
        <v>1572768.2434811033</v>
      </c>
      <c r="G204" s="14">
        <f>Sammanfattning[[#This Row],[Åldersstruktur, kalkylerade kostnader]]+Sammanfattning[[#This Row],[Sjukfrekvens, kalkylerade kostnader]]+Sammanfattning[[#This Row],[Andra kalkylerade kostnader]]</f>
        <v>29781147.703652598</v>
      </c>
      <c r="H204" s="442">
        <v>4291.07</v>
      </c>
      <c r="I204" s="16">
        <v>21991733.75</v>
      </c>
      <c r="J204" s="16">
        <v>7789413.953652598</v>
      </c>
      <c r="K204" s="34">
        <v>38232.920276198078</v>
      </c>
      <c r="L204" s="35">
        <v>3059.7767716383678</v>
      </c>
      <c r="M204" s="13">
        <v>7830706.650700435</v>
      </c>
      <c r="N204" s="35">
        <v>1125725.7534036338</v>
      </c>
      <c r="O204" s="405">
        <f>SUM(Sammanfattning[[#This Row],[Statsandelar före skatteutjämning ]:[Utjämning av statsandelarna på basis av skatteinkomsterna]])</f>
        <v>8956432.4041040689</v>
      </c>
      <c r="P204" s="407">
        <v>-187557.47296000004</v>
      </c>
      <c r="Q204" s="406">
        <v>2449622.2608153801</v>
      </c>
      <c r="R204" s="406">
        <v>-25631.25569027142</v>
      </c>
      <c r="S204" s="141">
        <f>SUM(Sammanfattning[[#This Row],[Statsandel för kommunal basservice, sammanlagt ]:[Återkrav av fördröjda skatteintäkter 2022]])</f>
        <v>11192865.936269177</v>
      </c>
    </row>
    <row r="205" spans="1:19" x14ac:dyDescent="0.3">
      <c r="A205" s="33">
        <v>625</v>
      </c>
      <c r="B205" s="32" t="s">
        <v>135</v>
      </c>
      <c r="C205" s="14">
        <v>3051</v>
      </c>
      <c r="D205" s="14">
        <v>13841863.499999998</v>
      </c>
      <c r="E205" s="14">
        <v>5576288.4750919286</v>
      </c>
      <c r="F205" s="14">
        <v>1008769.74682697</v>
      </c>
      <c r="G205" s="14">
        <f>Sammanfattning[[#This Row],[Åldersstruktur, kalkylerade kostnader]]+Sammanfattning[[#This Row],[Sjukfrekvens, kalkylerade kostnader]]+Sammanfattning[[#This Row],[Andra kalkylerade kostnader]]</f>
        <v>20426921.721918896</v>
      </c>
      <c r="H205" s="442">
        <v>4291.07</v>
      </c>
      <c r="I205" s="16">
        <v>13092054.569999998</v>
      </c>
      <c r="J205" s="16">
        <v>7334867.1519188974</v>
      </c>
      <c r="K205" s="34">
        <v>246863.03088682669</v>
      </c>
      <c r="L205" s="35">
        <v>-127513.75897684158</v>
      </c>
      <c r="M205" s="13">
        <v>7454216.4238288831</v>
      </c>
      <c r="N205" s="35">
        <v>1813127.4673720256</v>
      </c>
      <c r="O205" s="405">
        <f>SUM(Sammanfattning[[#This Row],[Statsandelar före skatteutjämning ]:[Utjämning av statsandelarna på basis av skatteinkomsterna]])</f>
        <v>9267343.8912009094</v>
      </c>
      <c r="P205" s="407">
        <v>166780.68360000002</v>
      </c>
      <c r="Q205" s="406">
        <v>1828466.6358563174</v>
      </c>
      <c r="R205" s="406">
        <v>-13392.987474844271</v>
      </c>
      <c r="S205" s="141">
        <f>SUM(Sammanfattning[[#This Row],[Statsandel för kommunal basservice, sammanlagt ]:[Återkrav av fördröjda skatteintäkter 2022]])</f>
        <v>11249198.223182382</v>
      </c>
    </row>
    <row r="206" spans="1:19" x14ac:dyDescent="0.3">
      <c r="A206" s="33">
        <v>626</v>
      </c>
      <c r="B206" s="32" t="s">
        <v>136</v>
      </c>
      <c r="C206" s="14">
        <v>5033</v>
      </c>
      <c r="D206" s="14">
        <v>23051101.98</v>
      </c>
      <c r="E206" s="14">
        <v>11837033.325087126</v>
      </c>
      <c r="F206" s="14">
        <v>1919163.6970586609</v>
      </c>
      <c r="G206" s="14">
        <f>Sammanfattning[[#This Row],[Åldersstruktur, kalkylerade kostnader]]+Sammanfattning[[#This Row],[Sjukfrekvens, kalkylerade kostnader]]+Sammanfattning[[#This Row],[Andra kalkylerade kostnader]]</f>
        <v>36807299.00214579</v>
      </c>
      <c r="H206" s="442">
        <v>4291.07</v>
      </c>
      <c r="I206" s="16">
        <v>21596955.309999999</v>
      </c>
      <c r="J206" s="16">
        <v>15210343.692145791</v>
      </c>
      <c r="K206" s="34">
        <v>1996037.6575711342</v>
      </c>
      <c r="L206" s="35">
        <v>-559254.58074331714</v>
      </c>
      <c r="M206" s="13">
        <v>16647126.768973608</v>
      </c>
      <c r="N206" s="35">
        <v>988365.85045420122</v>
      </c>
      <c r="O206" s="405">
        <f>SUM(Sammanfattning[[#This Row],[Statsandelar före skatteutjämning ]:[Utjämning av statsandelarna på basis av skatteinkomsterna]])</f>
        <v>17635492.619427808</v>
      </c>
      <c r="P206" s="407">
        <v>6036.2981999999975</v>
      </c>
      <c r="Q206" s="406">
        <v>3206852.2334686713</v>
      </c>
      <c r="R206" s="406">
        <v>-22489.951537447778</v>
      </c>
      <c r="S206" s="141">
        <f>SUM(Sammanfattning[[#This Row],[Statsandel för kommunal basservice, sammanlagt ]:[Återkrav av fördröjda skatteintäkter 2022]])</f>
        <v>20825891.199559029</v>
      </c>
    </row>
    <row r="207" spans="1:19" x14ac:dyDescent="0.3">
      <c r="A207" s="33">
        <v>630</v>
      </c>
      <c r="B207" s="32" t="s">
        <v>137</v>
      </c>
      <c r="C207" s="14">
        <v>1593</v>
      </c>
      <c r="D207" s="14">
        <v>7181728.3700000001</v>
      </c>
      <c r="E207" s="14">
        <v>2538631.8939545108</v>
      </c>
      <c r="F207" s="14">
        <v>902583.02065331815</v>
      </c>
      <c r="G207" s="14">
        <f>Sammanfattning[[#This Row],[Åldersstruktur, kalkylerade kostnader]]+Sammanfattning[[#This Row],[Sjukfrekvens, kalkylerade kostnader]]+Sammanfattning[[#This Row],[Andra kalkylerade kostnader]]</f>
        <v>10622943.28460783</v>
      </c>
      <c r="H207" s="442">
        <v>4291.07</v>
      </c>
      <c r="I207" s="16">
        <v>6835674.5099999998</v>
      </c>
      <c r="J207" s="16">
        <v>3787268.7746078297</v>
      </c>
      <c r="K207" s="34">
        <v>874617.4849870149</v>
      </c>
      <c r="L207" s="35">
        <v>-88912.693365973901</v>
      </c>
      <c r="M207" s="13">
        <v>4572973.5662288703</v>
      </c>
      <c r="N207" s="35">
        <v>1410558.6631872328</v>
      </c>
      <c r="O207" s="405">
        <f>SUM(Sammanfattning[[#This Row],[Statsandelar före skatteutjämning ]:[Utjämning av statsandelarna på basis av skatteinkomsterna]])</f>
        <v>5983532.2294161031</v>
      </c>
      <c r="P207" s="407">
        <v>196887.65240000002</v>
      </c>
      <c r="Q207" s="406">
        <v>958683.07615972531</v>
      </c>
      <c r="R207" s="406">
        <v>-5416.6454345699058</v>
      </c>
      <c r="S207" s="141">
        <f>SUM(Sammanfattning[[#This Row],[Statsandel för kommunal basservice, sammanlagt ]:[Återkrav av fördröjda skatteintäkter 2022]])</f>
        <v>7133686.3125412585</v>
      </c>
    </row>
    <row r="208" spans="1:19" x14ac:dyDescent="0.3">
      <c r="A208" s="33">
        <v>631</v>
      </c>
      <c r="B208" s="32" t="s">
        <v>138</v>
      </c>
      <c r="C208" s="14">
        <v>1994</v>
      </c>
      <c r="D208" s="14">
        <v>8264248.7699999996</v>
      </c>
      <c r="E208" s="14">
        <v>2524384.9023967851</v>
      </c>
      <c r="F208" s="14">
        <v>424614.08157191193</v>
      </c>
      <c r="G208" s="14">
        <f>Sammanfattning[[#This Row],[Åldersstruktur, kalkylerade kostnader]]+Sammanfattning[[#This Row],[Sjukfrekvens, kalkylerade kostnader]]+Sammanfattning[[#This Row],[Andra kalkylerade kostnader]]</f>
        <v>11213247.753968697</v>
      </c>
      <c r="H208" s="442">
        <v>4291.07</v>
      </c>
      <c r="I208" s="16">
        <v>8556393.5800000001</v>
      </c>
      <c r="J208" s="16">
        <v>2656854.173968697</v>
      </c>
      <c r="K208" s="34">
        <v>28104.077708458237</v>
      </c>
      <c r="L208" s="35">
        <v>91828.882839588681</v>
      </c>
      <c r="M208" s="13">
        <v>2776787.1345167439</v>
      </c>
      <c r="N208" s="35">
        <v>884926.77013759885</v>
      </c>
      <c r="O208" s="405">
        <f>SUM(Sammanfattning[[#This Row],[Statsandelar före skatteutjämning ]:[Utjämning av statsandelarna på basis av skatteinkomsterna]])</f>
        <v>3661713.9046543427</v>
      </c>
      <c r="P208" s="407">
        <v>-677704.88680000009</v>
      </c>
      <c r="Q208" s="406">
        <v>1171467.4070434477</v>
      </c>
      <c r="R208" s="406">
        <v>-9695.3105355498719</v>
      </c>
      <c r="S208" s="141">
        <f>SUM(Sammanfattning[[#This Row],[Statsandel för kommunal basservice, sammanlagt ]:[Återkrav av fördröjda skatteintäkter 2022]])</f>
        <v>4145781.1143622408</v>
      </c>
    </row>
    <row r="209" spans="1:19" x14ac:dyDescent="0.3">
      <c r="A209" s="33">
        <v>635</v>
      </c>
      <c r="B209" s="32" t="s">
        <v>139</v>
      </c>
      <c r="C209" s="14">
        <v>6415</v>
      </c>
      <c r="D209" s="14">
        <v>27186266.169999998</v>
      </c>
      <c r="E209" s="14">
        <v>10040455.762917547</v>
      </c>
      <c r="F209" s="14">
        <v>1537162.057633182</v>
      </c>
      <c r="G209" s="14">
        <f>Sammanfattning[[#This Row],[Åldersstruktur, kalkylerade kostnader]]+Sammanfattning[[#This Row],[Sjukfrekvens, kalkylerade kostnader]]+Sammanfattning[[#This Row],[Andra kalkylerade kostnader]]</f>
        <v>38763883.990550727</v>
      </c>
      <c r="H209" s="442">
        <v>4291.07</v>
      </c>
      <c r="I209" s="16">
        <v>27527214.049999997</v>
      </c>
      <c r="J209" s="16">
        <v>11236669.94055073</v>
      </c>
      <c r="K209" s="34">
        <v>145238.27307004534</v>
      </c>
      <c r="L209" s="35">
        <v>-496524.17060785438</v>
      </c>
      <c r="M209" s="13">
        <v>10885384.043012921</v>
      </c>
      <c r="N209" s="35">
        <v>4268015.0805025632</v>
      </c>
      <c r="O209" s="405">
        <f>SUM(Sammanfattning[[#This Row],[Statsandelar före skatteutjämning ]:[Utjämning av statsandelarna på basis av skatteinkomsterna]])</f>
        <v>15153399.123515483</v>
      </c>
      <c r="P209" s="407">
        <v>-459727.45179999998</v>
      </c>
      <c r="Q209" s="406">
        <v>4230799.6860099016</v>
      </c>
      <c r="R209" s="406">
        <v>-27593.529697317845</v>
      </c>
      <c r="S209" s="141">
        <f>SUM(Sammanfattning[[#This Row],[Statsandel för kommunal basservice, sammanlagt ]:[Återkrav av fördröjda skatteintäkter 2022]])</f>
        <v>18896877.828028068</v>
      </c>
    </row>
    <row r="210" spans="1:19" x14ac:dyDescent="0.3">
      <c r="A210" s="33">
        <v>636</v>
      </c>
      <c r="B210" s="32" t="s">
        <v>140</v>
      </c>
      <c r="C210" s="14">
        <v>8229</v>
      </c>
      <c r="D210" s="14">
        <v>35204049.099999994</v>
      </c>
      <c r="E210" s="14">
        <v>10868719.196612969</v>
      </c>
      <c r="F210" s="14">
        <v>2452374.4789091796</v>
      </c>
      <c r="G210" s="14">
        <f>Sammanfattning[[#This Row],[Åldersstruktur, kalkylerade kostnader]]+Sammanfattning[[#This Row],[Sjukfrekvens, kalkylerade kostnader]]+Sammanfattning[[#This Row],[Andra kalkylerade kostnader]]</f>
        <v>48525142.775522143</v>
      </c>
      <c r="H210" s="442">
        <v>4291.07</v>
      </c>
      <c r="I210" s="16">
        <v>35311215.030000001</v>
      </c>
      <c r="J210" s="16">
        <v>13213927.745522141</v>
      </c>
      <c r="K210" s="34">
        <v>190991.7633133987</v>
      </c>
      <c r="L210" s="35">
        <v>-502620.92010589852</v>
      </c>
      <c r="M210" s="13">
        <v>12902298.58872964</v>
      </c>
      <c r="N210" s="35">
        <v>5704614.6839627931</v>
      </c>
      <c r="O210" s="405">
        <f>SUM(Sammanfattning[[#This Row],[Statsandelar före skatteutjämning ]:[Utjämning av statsandelarna på basis av skatteinkomsterna]])</f>
        <v>18606913.272692434</v>
      </c>
      <c r="P210" s="407">
        <v>333263.27840000007</v>
      </c>
      <c r="Q210" s="406">
        <v>5447874.7989777904</v>
      </c>
      <c r="R210" s="406">
        <v>-32847.901483568923</v>
      </c>
      <c r="S210" s="141">
        <f>SUM(Sammanfattning[[#This Row],[Statsandel för kommunal basservice, sammanlagt ]:[Återkrav av fördröjda skatteintäkter 2022]])</f>
        <v>24355203.448586654</v>
      </c>
    </row>
    <row r="211" spans="1:19" x14ac:dyDescent="0.3">
      <c r="A211" s="33">
        <v>638</v>
      </c>
      <c r="B211" s="32" t="s">
        <v>349</v>
      </c>
      <c r="C211" s="14">
        <v>50619</v>
      </c>
      <c r="D211" s="14">
        <v>200371677.15000001</v>
      </c>
      <c r="E211" s="14">
        <v>59323208.341345333</v>
      </c>
      <c r="F211" s="14">
        <v>21108819.001685508</v>
      </c>
      <c r="G211" s="14">
        <f>Sammanfattning[[#This Row],[Åldersstruktur, kalkylerade kostnader]]+Sammanfattning[[#This Row],[Sjukfrekvens, kalkylerade kostnader]]+Sammanfattning[[#This Row],[Andra kalkylerade kostnader]]</f>
        <v>280803704.49303085</v>
      </c>
      <c r="H211" s="442">
        <v>4291.07</v>
      </c>
      <c r="I211" s="16">
        <v>217209672.32999998</v>
      </c>
      <c r="J211" s="16">
        <v>63594032.163030863</v>
      </c>
      <c r="K211" s="34">
        <v>1906265.4705512598</v>
      </c>
      <c r="L211" s="35">
        <v>-4384067.1692810124</v>
      </c>
      <c r="M211" s="13">
        <v>61116230.464301109</v>
      </c>
      <c r="N211" s="35">
        <v>-16677608.734777719</v>
      </c>
      <c r="O211" s="405">
        <f>SUM(Sammanfattning[[#This Row],[Statsandelar före skatteutjämning ]:[Utjämning av statsandelarna på basis av skatteinkomsterna]])</f>
        <v>44438621.729523391</v>
      </c>
      <c r="P211" s="407">
        <v>-185515.5646799996</v>
      </c>
      <c r="Q211" s="406">
        <v>23909998.660898998</v>
      </c>
      <c r="R211" s="406">
        <v>-282402.1770665677</v>
      </c>
      <c r="S211" s="141">
        <f>SUM(Sammanfattning[[#This Row],[Statsandel för kommunal basservice, sammanlagt ]:[Återkrav av fördröjda skatteintäkter 2022]])</f>
        <v>67880702.648675829</v>
      </c>
    </row>
    <row r="212" spans="1:19" x14ac:dyDescent="0.3">
      <c r="A212" s="33">
        <v>678</v>
      </c>
      <c r="B212" s="32" t="s">
        <v>350</v>
      </c>
      <c r="C212" s="14">
        <v>24353</v>
      </c>
      <c r="D212" s="14">
        <v>103627616.38</v>
      </c>
      <c r="E212" s="14">
        <v>44919522.462438338</v>
      </c>
      <c r="F212" s="14">
        <v>5833730.4614125043</v>
      </c>
      <c r="G212" s="14">
        <f>Sammanfattning[[#This Row],[Åldersstruktur, kalkylerade kostnader]]+Sammanfattning[[#This Row],[Sjukfrekvens, kalkylerade kostnader]]+Sammanfattning[[#This Row],[Andra kalkylerade kostnader]]</f>
        <v>154380869.30385083</v>
      </c>
      <c r="H212" s="442">
        <v>4291.07</v>
      </c>
      <c r="I212" s="16">
        <v>104500427.70999999</v>
      </c>
      <c r="J212" s="16">
        <v>49880441.593850836</v>
      </c>
      <c r="K212" s="34">
        <v>1339512.2353024033</v>
      </c>
      <c r="L212" s="35">
        <v>-1219931.4092794554</v>
      </c>
      <c r="M212" s="13">
        <v>50000022.419873782</v>
      </c>
      <c r="N212" s="35">
        <v>9606537.6115998495</v>
      </c>
      <c r="O212" s="405">
        <f>SUM(Sammanfattning[[#This Row],[Statsandelar före skatteutjämning ]:[Utjämning av statsandelarna på basis av skatteinkomsterna]])</f>
        <v>59606560.031473629</v>
      </c>
      <c r="P212" s="407">
        <v>-357468.08895999996</v>
      </c>
      <c r="Q212" s="406">
        <v>11512355.546443632</v>
      </c>
      <c r="R212" s="406">
        <v>-113481.1909568729</v>
      </c>
      <c r="S212" s="141">
        <f>SUM(Sammanfattning[[#This Row],[Statsandel för kommunal basservice, sammanlagt ]:[Återkrav av fördröjda skatteintäkter 2022]])</f>
        <v>70647966.29800038</v>
      </c>
    </row>
    <row r="213" spans="1:19" x14ac:dyDescent="0.3">
      <c r="A213" s="33">
        <v>680</v>
      </c>
      <c r="B213" s="32" t="s">
        <v>351</v>
      </c>
      <c r="C213" s="14">
        <v>24407</v>
      </c>
      <c r="D213" s="14">
        <v>96207480.699999988</v>
      </c>
      <c r="E213" s="14">
        <v>31326859.200136356</v>
      </c>
      <c r="F213" s="14">
        <v>7961320.282216087</v>
      </c>
      <c r="G213" s="14">
        <f>Sammanfattning[[#This Row],[Åldersstruktur, kalkylerade kostnader]]+Sammanfattning[[#This Row],[Sjukfrekvens, kalkylerade kostnader]]+Sammanfattning[[#This Row],[Andra kalkylerade kostnader]]</f>
        <v>135495660.18235242</v>
      </c>
      <c r="H213" s="442">
        <v>4291.07</v>
      </c>
      <c r="I213" s="16">
        <v>104732145.48999999</v>
      </c>
      <c r="J213" s="16">
        <v>30763514.692352429</v>
      </c>
      <c r="K213" s="34">
        <v>1005418.1100951183</v>
      </c>
      <c r="L213" s="35">
        <v>-2896840.382828882</v>
      </c>
      <c r="M213" s="13">
        <v>28872092.419618666</v>
      </c>
      <c r="N213" s="35">
        <v>321944.1035152179</v>
      </c>
      <c r="O213" s="405">
        <f>SUM(Sammanfattning[[#This Row],[Statsandelar före skatteutjämning ]:[Utjämning av statsandelarna på basis av skatteinkomsterna]])</f>
        <v>29194036.523133885</v>
      </c>
      <c r="P213" s="407">
        <v>-1284822.3457599999</v>
      </c>
      <c r="Q213" s="406">
        <v>11231204.048889538</v>
      </c>
      <c r="R213" s="406">
        <v>-118833.4592398731</v>
      </c>
      <c r="S213" s="141">
        <f>SUM(Sammanfattning[[#This Row],[Statsandel för kommunal basservice, sammanlagt ]:[Återkrav av fördröjda skatteintäkter 2022]])</f>
        <v>39021584.767023556</v>
      </c>
    </row>
    <row r="214" spans="1:19" x14ac:dyDescent="0.3">
      <c r="A214" s="33">
        <v>681</v>
      </c>
      <c r="B214" s="32" t="s">
        <v>141</v>
      </c>
      <c r="C214" s="14">
        <v>3364</v>
      </c>
      <c r="D214" s="14">
        <v>14173066.129999999</v>
      </c>
      <c r="E214" s="14">
        <v>5762806.2200503945</v>
      </c>
      <c r="F214" s="14">
        <v>1212438.8253130009</v>
      </c>
      <c r="G214" s="14">
        <f>Sammanfattning[[#This Row],[Åldersstruktur, kalkylerade kostnader]]+Sammanfattning[[#This Row],[Sjukfrekvens, kalkylerade kostnader]]+Sammanfattning[[#This Row],[Andra kalkylerade kostnader]]</f>
        <v>21148311.175363395</v>
      </c>
      <c r="H214" s="442">
        <v>4291.07</v>
      </c>
      <c r="I214" s="16">
        <v>14435159.479999999</v>
      </c>
      <c r="J214" s="16">
        <v>6713151.6953633968</v>
      </c>
      <c r="K214" s="34">
        <v>556112.16008926672</v>
      </c>
      <c r="L214" s="35">
        <v>-218685.31255703216</v>
      </c>
      <c r="M214" s="13">
        <v>7050578.5428956309</v>
      </c>
      <c r="N214" s="35">
        <v>2901215.5200723191</v>
      </c>
      <c r="O214" s="405">
        <f>SUM(Sammanfattning[[#This Row],[Statsandelar före skatteutjämning ]:[Utjämning av statsandelarna på basis av skatteinkomsterna]])</f>
        <v>9951794.0629679505</v>
      </c>
      <c r="P214" s="407">
        <v>-13413.995999999992</v>
      </c>
      <c r="Q214" s="406">
        <v>2598499.5604641046</v>
      </c>
      <c r="R214" s="406">
        <v>-13433.01873440732</v>
      </c>
      <c r="S214" s="141">
        <f>SUM(Sammanfattning[[#This Row],[Statsandel för kommunal basservice, sammanlagt ]:[Återkrav av fördröjda skatteintäkter 2022]])</f>
        <v>12523446.608697649</v>
      </c>
    </row>
    <row r="215" spans="1:19" x14ac:dyDescent="0.3">
      <c r="A215" s="33">
        <v>683</v>
      </c>
      <c r="B215" s="32" t="s">
        <v>142</v>
      </c>
      <c r="C215" s="14">
        <v>3712</v>
      </c>
      <c r="D215" s="14">
        <v>16519311.299999999</v>
      </c>
      <c r="E215" s="14">
        <v>5673863.5502531314</v>
      </c>
      <c r="F215" s="14">
        <v>3505686.2439284222</v>
      </c>
      <c r="G215" s="14">
        <f>Sammanfattning[[#This Row],[Åldersstruktur, kalkylerade kostnader]]+Sammanfattning[[#This Row],[Sjukfrekvens, kalkylerade kostnader]]+Sammanfattning[[#This Row],[Andra kalkylerade kostnader]]</f>
        <v>25698861.094181553</v>
      </c>
      <c r="H215" s="442">
        <v>4291.07</v>
      </c>
      <c r="I215" s="16">
        <v>15928451.84</v>
      </c>
      <c r="J215" s="16">
        <v>9770409.2541815527</v>
      </c>
      <c r="K215" s="34">
        <v>4412617.4594047004</v>
      </c>
      <c r="L215" s="35">
        <v>64761.176252765872</v>
      </c>
      <c r="M215" s="13">
        <v>14247787.889839018</v>
      </c>
      <c r="N215" s="35">
        <v>4665185.1897465773</v>
      </c>
      <c r="O215" s="405">
        <f>SUM(Sammanfattning[[#This Row],[Statsandelar före skatteutjämning ]:[Utjämning av statsandelarna på basis av skatteinkomsterna]])</f>
        <v>18912973.079585597</v>
      </c>
      <c r="P215" s="407">
        <v>41732.432000000001</v>
      </c>
      <c r="Q215" s="406">
        <v>2518931.3987886487</v>
      </c>
      <c r="R215" s="406">
        <v>-11644.151286300286</v>
      </c>
      <c r="S215" s="141">
        <f>SUM(Sammanfattning[[#This Row],[Statsandel för kommunal basservice, sammanlagt ]:[Återkrav av fördröjda skatteintäkter 2022]])</f>
        <v>21461992.759087946</v>
      </c>
    </row>
    <row r="216" spans="1:19" x14ac:dyDescent="0.3">
      <c r="A216" s="33">
        <v>684</v>
      </c>
      <c r="B216" s="32" t="s">
        <v>352</v>
      </c>
      <c r="C216" s="14">
        <v>39040</v>
      </c>
      <c r="D216" s="14">
        <v>157024831.40000001</v>
      </c>
      <c r="E216" s="14">
        <v>48923445.455823332</v>
      </c>
      <c r="F216" s="14">
        <v>11661011.377355918</v>
      </c>
      <c r="G216" s="14">
        <f>Sammanfattning[[#This Row],[Åldersstruktur, kalkylerade kostnader]]+Sammanfattning[[#This Row],[Sjukfrekvens, kalkylerade kostnader]]+Sammanfattning[[#This Row],[Andra kalkylerade kostnader]]</f>
        <v>217609288.23317927</v>
      </c>
      <c r="H216" s="442">
        <v>4291.07</v>
      </c>
      <c r="I216" s="16">
        <v>167523372.79999998</v>
      </c>
      <c r="J216" s="16">
        <v>50085915.433179289</v>
      </c>
      <c r="K216" s="34">
        <v>1661142.4476551341</v>
      </c>
      <c r="L216" s="35">
        <v>-2148980.7764220932</v>
      </c>
      <c r="M216" s="13">
        <v>49598077.104412332</v>
      </c>
      <c r="N216" s="35">
        <v>-4741990.3842909401</v>
      </c>
      <c r="O216" s="405">
        <f>SUM(Sammanfattning[[#This Row],[Statsandelar före skatteutjämning ]:[Utjämning av statsandelarna på basis av skatteinkomsterna]])</f>
        <v>44856086.720121391</v>
      </c>
      <c r="P216" s="407">
        <v>-3237420.2403919995</v>
      </c>
      <c r="Q216" s="406">
        <v>23225148.269903205</v>
      </c>
      <c r="R216" s="406">
        <v>-212630.92883446848</v>
      </c>
      <c r="S216" s="141">
        <f>SUM(Sammanfattning[[#This Row],[Statsandel för kommunal basservice, sammanlagt ]:[Återkrav av fördröjda skatteintäkter 2022]])</f>
        <v>64631183.820798129</v>
      </c>
    </row>
    <row r="217" spans="1:19" x14ac:dyDescent="0.3">
      <c r="A217" s="33">
        <v>686</v>
      </c>
      <c r="B217" s="32" t="s">
        <v>143</v>
      </c>
      <c r="C217" s="14">
        <v>3053</v>
      </c>
      <c r="D217" s="14">
        <v>13347045.990000002</v>
      </c>
      <c r="E217" s="14">
        <v>6524757.1162627032</v>
      </c>
      <c r="F217" s="14">
        <v>958297.65194519795</v>
      </c>
      <c r="G217" s="14">
        <f>Sammanfattning[[#This Row],[Åldersstruktur, kalkylerade kostnader]]+Sammanfattning[[#This Row],[Sjukfrekvens, kalkylerade kostnader]]+Sammanfattning[[#This Row],[Andra kalkylerade kostnader]]</f>
        <v>20830100.758207902</v>
      </c>
      <c r="H217" s="442">
        <v>4291.07</v>
      </c>
      <c r="I217" s="16">
        <v>13100636.709999999</v>
      </c>
      <c r="J217" s="16">
        <v>7729464.0482079033</v>
      </c>
      <c r="K217" s="34">
        <v>262586.4760523719</v>
      </c>
      <c r="L217" s="35">
        <v>-72407.242335267569</v>
      </c>
      <c r="M217" s="13">
        <v>7919643.2819250077</v>
      </c>
      <c r="N217" s="35">
        <v>2897479.4499597955</v>
      </c>
      <c r="O217" s="405">
        <f>SUM(Sammanfattning[[#This Row],[Statsandelar före skatteutjämning ]:[Utjämning av statsandelarna på basis av skatteinkomsterna]])</f>
        <v>10817122.731884804</v>
      </c>
      <c r="P217" s="407">
        <v>-5514.6428000000014</v>
      </c>
      <c r="Q217" s="406">
        <v>2187127.0501605025</v>
      </c>
      <c r="R217" s="406">
        <v>-12336.71214306717</v>
      </c>
      <c r="S217" s="141">
        <f>SUM(Sammanfattning[[#This Row],[Statsandel för kommunal basservice, sammanlagt ]:[Återkrav av fördröjda skatteintäkter 2022]])</f>
        <v>12986398.42710224</v>
      </c>
    </row>
    <row r="218" spans="1:19" x14ac:dyDescent="0.3">
      <c r="A218" s="33">
        <v>687</v>
      </c>
      <c r="B218" s="32" t="s">
        <v>144</v>
      </c>
      <c r="C218" s="14">
        <v>1561</v>
      </c>
      <c r="D218" s="14">
        <v>6748568.4899999993</v>
      </c>
      <c r="E218" s="14">
        <v>4153621.1334670028</v>
      </c>
      <c r="F218" s="14">
        <v>1228400.8955146782</v>
      </c>
      <c r="G218" s="14">
        <f>Sammanfattning[[#This Row],[Åldersstruktur, kalkylerade kostnader]]+Sammanfattning[[#This Row],[Sjukfrekvens, kalkylerade kostnader]]+Sammanfattning[[#This Row],[Andra kalkylerade kostnader]]</f>
        <v>12130590.51898168</v>
      </c>
      <c r="H218" s="442">
        <v>4291.07</v>
      </c>
      <c r="I218" s="16">
        <v>6698360.2699999996</v>
      </c>
      <c r="J218" s="16">
        <v>5432230.2489816807</v>
      </c>
      <c r="K218" s="34">
        <v>709297.82461851952</v>
      </c>
      <c r="L218" s="35">
        <v>-18576.312855758006</v>
      </c>
      <c r="M218" s="13">
        <v>6122951.7607444422</v>
      </c>
      <c r="N218" s="35">
        <v>886985.00966308662</v>
      </c>
      <c r="O218" s="405">
        <f>SUM(Sammanfattning[[#This Row],[Statsandelar före skatteutjämning ]:[Utjämning av statsandelarna på basis av skatteinkomsterna]])</f>
        <v>7009936.7704075286</v>
      </c>
      <c r="P218" s="407">
        <v>187870.4662</v>
      </c>
      <c r="Q218" s="406">
        <v>1255563.7386485457</v>
      </c>
      <c r="R218" s="406">
        <v>-6120.4152384489698</v>
      </c>
      <c r="S218" s="141">
        <f>SUM(Sammanfattning[[#This Row],[Statsandel för kommunal basservice, sammanlagt ]:[Återkrav av fördröjda skatteintäkter 2022]])</f>
        <v>8447250.5600176249</v>
      </c>
    </row>
    <row r="219" spans="1:19" x14ac:dyDescent="0.3">
      <c r="A219" s="33">
        <v>689</v>
      </c>
      <c r="B219" s="32" t="s">
        <v>145</v>
      </c>
      <c r="C219" s="14">
        <v>3146</v>
      </c>
      <c r="D219" s="14">
        <v>13559469.219999999</v>
      </c>
      <c r="E219" s="14">
        <v>7223454.0710683269</v>
      </c>
      <c r="F219" s="14">
        <v>1014140.7717178464</v>
      </c>
      <c r="G219" s="14">
        <f>Sammanfattning[[#This Row],[Åldersstruktur, kalkylerade kostnader]]+Sammanfattning[[#This Row],[Sjukfrekvens, kalkylerade kostnader]]+Sammanfattning[[#This Row],[Andra kalkylerade kostnader]]</f>
        <v>21797064.062786173</v>
      </c>
      <c r="H219" s="442">
        <v>4291.07</v>
      </c>
      <c r="I219" s="16">
        <v>13499706.219999999</v>
      </c>
      <c r="J219" s="16">
        <v>8297357.8427861743</v>
      </c>
      <c r="K219" s="34">
        <v>658580.04683532729</v>
      </c>
      <c r="L219" s="35">
        <v>-214220.5355410561</v>
      </c>
      <c r="M219" s="13">
        <v>8741717.3540804461</v>
      </c>
      <c r="N219" s="35">
        <v>840731.44334430119</v>
      </c>
      <c r="O219" s="405">
        <f>SUM(Sammanfattning[[#This Row],[Statsandelar före skatteutjämning ]:[Utjämning av statsandelarna på basis av skatteinkomsterna]])</f>
        <v>9582448.7974247467</v>
      </c>
      <c r="P219" s="407">
        <v>-22952.837599999999</v>
      </c>
      <c r="Q219" s="406">
        <v>1983369.1363212909</v>
      </c>
      <c r="R219" s="406">
        <v>-14041.791396354341</v>
      </c>
      <c r="S219" s="141">
        <f>SUM(Sammanfattning[[#This Row],[Statsandel för kommunal basservice, sammanlagt ]:[Återkrav av fördröjda skatteintäkter 2022]])</f>
        <v>11528823.304749683</v>
      </c>
    </row>
    <row r="220" spans="1:19" x14ac:dyDescent="0.3">
      <c r="A220" s="33">
        <v>691</v>
      </c>
      <c r="B220" s="32" t="s">
        <v>146</v>
      </c>
      <c r="C220" s="14">
        <v>2710</v>
      </c>
      <c r="D220" s="14">
        <v>12682192.019999998</v>
      </c>
      <c r="E220" s="14">
        <v>5599773.271021097</v>
      </c>
      <c r="F220" s="14">
        <v>710297.18125252426</v>
      </c>
      <c r="G220" s="14">
        <f>Sammanfattning[[#This Row],[Åldersstruktur, kalkylerade kostnader]]+Sammanfattning[[#This Row],[Sjukfrekvens, kalkylerade kostnader]]+Sammanfattning[[#This Row],[Andra kalkylerade kostnader]]</f>
        <v>18992262.472273618</v>
      </c>
      <c r="H220" s="442">
        <v>4291.07</v>
      </c>
      <c r="I220" s="16">
        <v>11628799.699999999</v>
      </c>
      <c r="J220" s="16">
        <v>7363462.7722736187</v>
      </c>
      <c r="K220" s="34">
        <v>500073.80851920939</v>
      </c>
      <c r="L220" s="35">
        <v>-109388.05913073753</v>
      </c>
      <c r="M220" s="13">
        <v>7754148.5216620909</v>
      </c>
      <c r="N220" s="35">
        <v>3142967.094438788</v>
      </c>
      <c r="O220" s="405">
        <f>SUM(Sammanfattning[[#This Row],[Statsandelar före skatteutjämning ]:[Utjämning av statsandelarna på basis av skatteinkomsterna]])</f>
        <v>10897115.616100879</v>
      </c>
      <c r="P220" s="407">
        <v>-47768.730200000005</v>
      </c>
      <c r="Q220" s="406">
        <v>1903613.2453114691</v>
      </c>
      <c r="R220" s="406">
        <v>-9530.6604024537155</v>
      </c>
      <c r="S220" s="141">
        <f>SUM(Sammanfattning[[#This Row],[Statsandel för kommunal basservice, sammanlagt ]:[Återkrav av fördröjda skatteintäkter 2022]])</f>
        <v>12743429.470809894</v>
      </c>
    </row>
    <row r="221" spans="1:19" x14ac:dyDescent="0.3">
      <c r="A221" s="33">
        <v>694</v>
      </c>
      <c r="B221" s="32" t="s">
        <v>147</v>
      </c>
      <c r="C221" s="14">
        <v>28710</v>
      </c>
      <c r="D221" s="14">
        <v>112363511.28999999</v>
      </c>
      <c r="E221" s="14">
        <v>38304510.886171266</v>
      </c>
      <c r="F221" s="14">
        <v>6971694.4349049181</v>
      </c>
      <c r="G221" s="14">
        <f>Sammanfattning[[#This Row],[Åldersstruktur, kalkylerade kostnader]]+Sammanfattning[[#This Row],[Sjukfrekvens, kalkylerade kostnader]]+Sammanfattning[[#This Row],[Andra kalkylerade kostnader]]</f>
        <v>157639716.61107618</v>
      </c>
      <c r="H221" s="442">
        <v>4291.07</v>
      </c>
      <c r="I221" s="16">
        <v>123196619.69999999</v>
      </c>
      <c r="J221" s="16">
        <v>34443096.911076188</v>
      </c>
      <c r="K221" s="34">
        <v>1016532.4009817836</v>
      </c>
      <c r="L221" s="35">
        <v>-2298973.8299534158</v>
      </c>
      <c r="M221" s="13">
        <v>33160655.482104555</v>
      </c>
      <c r="N221" s="35">
        <v>2295817.5446463134</v>
      </c>
      <c r="O221" s="405">
        <f>SUM(Sammanfattning[[#This Row],[Statsandelar före skatteutjämning ]:[Utjämning av statsandelarna på basis av skatteinkomsterna]])</f>
        <v>35456473.02675087</v>
      </c>
      <c r="P221" s="407">
        <v>549005.04740000004</v>
      </c>
      <c r="Q221" s="406">
        <v>14009734.016563462</v>
      </c>
      <c r="R221" s="406">
        <v>-143026.96065502832</v>
      </c>
      <c r="S221" s="141">
        <f>SUM(Sammanfattning[[#This Row],[Statsandel för kommunal basservice, sammanlagt ]:[Återkrav av fördröjda skatteintäkter 2022]])</f>
        <v>49872185.130059302</v>
      </c>
    </row>
    <row r="222" spans="1:19" x14ac:dyDescent="0.3">
      <c r="A222" s="33">
        <v>697</v>
      </c>
      <c r="B222" s="32" t="s">
        <v>148</v>
      </c>
      <c r="C222" s="14">
        <v>1235</v>
      </c>
      <c r="D222" s="14">
        <v>5613618.4100000001</v>
      </c>
      <c r="E222" s="14">
        <v>3019641.636303429</v>
      </c>
      <c r="F222" s="14">
        <v>853374.10499690939</v>
      </c>
      <c r="G222" s="14">
        <f>Sammanfattning[[#This Row],[Åldersstruktur, kalkylerade kostnader]]+Sammanfattning[[#This Row],[Sjukfrekvens, kalkylerade kostnader]]+Sammanfattning[[#This Row],[Andra kalkylerade kostnader]]</f>
        <v>9486634.1513003372</v>
      </c>
      <c r="H222" s="442">
        <v>4291.07</v>
      </c>
      <c r="I222" s="16">
        <v>5299471.4499999993</v>
      </c>
      <c r="J222" s="16">
        <v>4187162.7013003379</v>
      </c>
      <c r="K222" s="34">
        <v>234150.91435194988</v>
      </c>
      <c r="L222" s="35">
        <v>41785.186576468433</v>
      </c>
      <c r="M222" s="13">
        <v>4463098.8022287562</v>
      </c>
      <c r="N222" s="35">
        <v>905849.02998135437</v>
      </c>
      <c r="O222" s="405">
        <f>SUM(Sammanfattning[[#This Row],[Statsandelar före skatteutjämning ]:[Utjämning av statsandelarna på basis av skatteinkomsterna]])</f>
        <v>5368947.8322101105</v>
      </c>
      <c r="P222" s="407">
        <v>10433.108</v>
      </c>
      <c r="Q222" s="406">
        <v>971968.24665809888</v>
      </c>
      <c r="R222" s="406">
        <v>-5575.2702690793139</v>
      </c>
      <c r="S222" s="141">
        <f>SUM(Sammanfattning[[#This Row],[Statsandel för kommunal basservice, sammanlagt ]:[Återkrav av fördröjda skatteintäkter 2022]])</f>
        <v>6345773.9165991303</v>
      </c>
    </row>
    <row r="223" spans="1:19" x14ac:dyDescent="0.3">
      <c r="A223" s="33">
        <v>698</v>
      </c>
      <c r="B223" s="32" t="s">
        <v>149</v>
      </c>
      <c r="C223" s="14">
        <v>63528</v>
      </c>
      <c r="D223" s="14">
        <v>241065798.72999996</v>
      </c>
      <c r="E223" s="14">
        <v>83968101.266058117</v>
      </c>
      <c r="F223" s="14">
        <v>19304938.821199536</v>
      </c>
      <c r="G223" s="14">
        <f>Sammanfattning[[#This Row],[Åldersstruktur, kalkylerade kostnader]]+Sammanfattning[[#This Row],[Sjukfrekvens, kalkylerade kostnader]]+Sammanfattning[[#This Row],[Andra kalkylerade kostnader]]</f>
        <v>344338838.81725764</v>
      </c>
      <c r="H223" s="442">
        <v>4291.07</v>
      </c>
      <c r="I223" s="16">
        <v>272603094.95999998</v>
      </c>
      <c r="J223" s="16">
        <v>71735743.857257664</v>
      </c>
      <c r="K223" s="34">
        <v>2548117.7542715752</v>
      </c>
      <c r="L223" s="35">
        <v>-4559068.4898363966</v>
      </c>
      <c r="M223" s="13">
        <v>69724793.121692851</v>
      </c>
      <c r="N223" s="35">
        <v>25849249.219199721</v>
      </c>
      <c r="O223" s="405">
        <f>SUM(Sammanfattning[[#This Row],[Statsandelar före skatteutjämning ]:[Utjämning av statsandelarna på basis av skatteinkomsterna]])</f>
        <v>95574042.340892568</v>
      </c>
      <c r="P223" s="407">
        <v>-6006067.5243479991</v>
      </c>
      <c r="Q223" s="406">
        <v>31761070.265235242</v>
      </c>
      <c r="R223" s="406">
        <v>-313368.03471840569</v>
      </c>
      <c r="S223" s="141">
        <f>SUM(Sammanfattning[[#This Row],[Statsandel för kommunal basservice, sammanlagt ]:[Återkrav av fördröjda skatteintäkter 2022]])</f>
        <v>121015677.0470614</v>
      </c>
    </row>
    <row r="224" spans="1:19" x14ac:dyDescent="0.3">
      <c r="A224" s="33">
        <v>700</v>
      </c>
      <c r="B224" s="32" t="s">
        <v>150</v>
      </c>
      <c r="C224" s="14">
        <v>4922</v>
      </c>
      <c r="D224" s="14">
        <v>21298627.390000001</v>
      </c>
      <c r="E224" s="14">
        <v>8177293.129054945</v>
      </c>
      <c r="F224" s="14">
        <v>1871773.8621530887</v>
      </c>
      <c r="G224" s="14">
        <f>Sammanfattning[[#This Row],[Åldersstruktur, kalkylerade kostnader]]+Sammanfattning[[#This Row],[Sjukfrekvens, kalkylerade kostnader]]+Sammanfattning[[#This Row],[Andra kalkylerade kostnader]]</f>
        <v>31347694.381208032</v>
      </c>
      <c r="H224" s="442">
        <v>4291.07</v>
      </c>
      <c r="I224" s="16">
        <v>21120646.539999999</v>
      </c>
      <c r="J224" s="16">
        <v>10227047.841208033</v>
      </c>
      <c r="K224" s="34">
        <v>56824.380926633465</v>
      </c>
      <c r="L224" s="35">
        <v>-244335.4568402083</v>
      </c>
      <c r="M224" s="13">
        <v>10039536.765294459</v>
      </c>
      <c r="N224" s="35">
        <v>524340.09480192652</v>
      </c>
      <c r="O224" s="405">
        <f>SUM(Sammanfattning[[#This Row],[Statsandelar före skatteutjämning ]:[Utjämning av statsandelarna på basis av skatteinkomsterna]])</f>
        <v>10563876.860096386</v>
      </c>
      <c r="P224" s="407">
        <v>-83941.806080000038</v>
      </c>
      <c r="Q224" s="406">
        <v>2773844.493138378</v>
      </c>
      <c r="R224" s="406">
        <v>-24089.694499521</v>
      </c>
      <c r="S224" s="141">
        <f>SUM(Sammanfattning[[#This Row],[Statsandel för kommunal basservice, sammanlagt ]:[Återkrav av fördröjda skatteintäkter 2022]])</f>
        <v>13229689.852655243</v>
      </c>
    </row>
    <row r="225" spans="1:19" x14ac:dyDescent="0.3">
      <c r="A225" s="33">
        <v>702</v>
      </c>
      <c r="B225" s="32" t="s">
        <v>151</v>
      </c>
      <c r="C225" s="14">
        <v>4215</v>
      </c>
      <c r="D225" s="14">
        <v>19013198.43</v>
      </c>
      <c r="E225" s="14">
        <v>7585536.6810906203</v>
      </c>
      <c r="F225" s="14">
        <v>1253510.7457898362</v>
      </c>
      <c r="G225" s="14">
        <f>Sammanfattning[[#This Row],[Åldersstruktur, kalkylerade kostnader]]+Sammanfattning[[#This Row],[Sjukfrekvens, kalkylerade kostnader]]+Sammanfattning[[#This Row],[Andra kalkylerade kostnader]]</f>
        <v>27852245.856880456</v>
      </c>
      <c r="H225" s="442">
        <v>4291.07</v>
      </c>
      <c r="I225" s="16">
        <v>18086860.049999997</v>
      </c>
      <c r="J225" s="16">
        <v>9765385.8068804592</v>
      </c>
      <c r="K225" s="34">
        <v>536423.63770655147</v>
      </c>
      <c r="L225" s="35">
        <v>-340191.30752622714</v>
      </c>
      <c r="M225" s="13">
        <v>9961618.1370607838</v>
      </c>
      <c r="N225" s="35">
        <v>2789537.9040982551</v>
      </c>
      <c r="O225" s="405">
        <f>SUM(Sammanfattning[[#This Row],[Statsandelar före skatteutjämning ]:[Utjämning av statsandelarna på basis av skatteinkomsterna]])</f>
        <v>12751156.041159039</v>
      </c>
      <c r="P225" s="407">
        <v>-75118.377600000022</v>
      </c>
      <c r="Q225" s="406">
        <v>2990419.5005834214</v>
      </c>
      <c r="R225" s="406">
        <v>-18763.39219739355</v>
      </c>
      <c r="S225" s="141">
        <f>SUM(Sammanfattning[[#This Row],[Statsandel för kommunal basservice, sammanlagt ]:[Återkrav av fördröjda skatteintäkter 2022]])</f>
        <v>15647693.771945069</v>
      </c>
    </row>
    <row r="226" spans="1:19" x14ac:dyDescent="0.3">
      <c r="A226" s="33">
        <v>704</v>
      </c>
      <c r="B226" s="32" t="s">
        <v>152</v>
      </c>
      <c r="C226" s="14">
        <v>6354</v>
      </c>
      <c r="D226" s="14">
        <v>26309644.32</v>
      </c>
      <c r="E226" s="14">
        <v>6094150.2207223736</v>
      </c>
      <c r="F226" s="14">
        <v>904945.74924290739</v>
      </c>
      <c r="G226" s="14">
        <f>Sammanfattning[[#This Row],[Åldersstruktur, kalkylerade kostnader]]+Sammanfattning[[#This Row],[Sjukfrekvens, kalkylerade kostnader]]+Sammanfattning[[#This Row],[Andra kalkylerade kostnader]]</f>
        <v>33308740.289965279</v>
      </c>
      <c r="H226" s="442">
        <v>4291.07</v>
      </c>
      <c r="I226" s="16">
        <v>27265458.779999997</v>
      </c>
      <c r="J226" s="16">
        <v>6043281.5099652819</v>
      </c>
      <c r="K226" s="34">
        <v>114901.24464257008</v>
      </c>
      <c r="L226" s="35">
        <v>-404952.07061410387</v>
      </c>
      <c r="M226" s="13">
        <v>5753230.6839937475</v>
      </c>
      <c r="N226" s="35">
        <v>143643.88782064602</v>
      </c>
      <c r="O226" s="405">
        <f>SUM(Sammanfattning[[#This Row],[Statsandelar före skatteutjämning ]:[Utjämning av statsandelarna på basis av skatteinkomsterna]])</f>
        <v>5896874.5718143936</v>
      </c>
      <c r="P226" s="407">
        <v>41657.909799999965</v>
      </c>
      <c r="Q226" s="406">
        <v>2868551.7854358489</v>
      </c>
      <c r="R226" s="406">
        <v>-29687.653236390783</v>
      </c>
      <c r="S226" s="141">
        <f>SUM(Sammanfattning[[#This Row],[Statsandel för kommunal basservice, sammanlagt ]:[Återkrav av fördröjda skatteintäkter 2022]])</f>
        <v>8777396.613813851</v>
      </c>
    </row>
    <row r="227" spans="1:19" x14ac:dyDescent="0.3">
      <c r="A227" s="33">
        <v>707</v>
      </c>
      <c r="B227" s="32" t="s">
        <v>153</v>
      </c>
      <c r="C227" s="14">
        <v>2066</v>
      </c>
      <c r="D227" s="14">
        <v>8511605.9800000004</v>
      </c>
      <c r="E227" s="14">
        <v>4885182.3583016293</v>
      </c>
      <c r="F227" s="14">
        <v>1000749.6594016524</v>
      </c>
      <c r="G227" s="14">
        <f>Sammanfattning[[#This Row],[Åldersstruktur, kalkylerade kostnader]]+Sammanfattning[[#This Row],[Sjukfrekvens, kalkylerade kostnader]]+Sammanfattning[[#This Row],[Andra kalkylerade kostnader]]</f>
        <v>14397537.99770328</v>
      </c>
      <c r="H227" s="442">
        <v>4291.07</v>
      </c>
      <c r="I227" s="16">
        <v>8865350.6199999992</v>
      </c>
      <c r="J227" s="16">
        <v>5532187.3777032811</v>
      </c>
      <c r="K227" s="34">
        <v>251655.07116551694</v>
      </c>
      <c r="L227" s="35">
        <v>263146.42667432642</v>
      </c>
      <c r="M227" s="13">
        <v>6046988.875543125</v>
      </c>
      <c r="N227" s="35">
        <v>2704382.6918184906</v>
      </c>
      <c r="O227" s="405">
        <f>SUM(Sammanfattning[[#This Row],[Statsandelar före skatteutjämning ]:[Utjämning av statsandelarna på basis av skatteinkomsterna]])</f>
        <v>8751371.5673616156</v>
      </c>
      <c r="P227" s="407">
        <v>-13563.040400000002</v>
      </c>
      <c r="Q227" s="406">
        <v>1721685.9576449182</v>
      </c>
      <c r="R227" s="406">
        <v>-6898.4323680941252</v>
      </c>
      <c r="S227" s="141">
        <f>SUM(Sammanfattning[[#This Row],[Statsandel för kommunal basservice, sammanlagt ]:[Återkrav av fördröjda skatteintäkter 2022]])</f>
        <v>10452596.05223844</v>
      </c>
    </row>
    <row r="228" spans="1:19" x14ac:dyDescent="0.3">
      <c r="A228" s="33">
        <v>710</v>
      </c>
      <c r="B228" s="32" t="s">
        <v>353</v>
      </c>
      <c r="C228" s="14">
        <v>27528</v>
      </c>
      <c r="D228" s="14">
        <v>114600939.17</v>
      </c>
      <c r="E228" s="14">
        <v>35189823.578183055</v>
      </c>
      <c r="F228" s="14">
        <v>14129843.216938689</v>
      </c>
      <c r="G228" s="14">
        <f>Sammanfattning[[#This Row],[Åldersstruktur, kalkylerade kostnader]]+Sammanfattning[[#This Row],[Sjukfrekvens, kalkylerade kostnader]]+Sammanfattning[[#This Row],[Andra kalkylerade kostnader]]</f>
        <v>163920605.96512175</v>
      </c>
      <c r="H228" s="442">
        <v>4291.07</v>
      </c>
      <c r="I228" s="16">
        <v>118124574.95999999</v>
      </c>
      <c r="J228" s="16">
        <v>45796031.005121753</v>
      </c>
      <c r="K228" s="34">
        <v>890193.71252037073</v>
      </c>
      <c r="L228" s="35">
        <v>-1924769.8476703796</v>
      </c>
      <c r="M228" s="13">
        <v>44761454.869971745</v>
      </c>
      <c r="N228" s="35">
        <v>11590422.106952233</v>
      </c>
      <c r="O228" s="405">
        <f>SUM(Sammanfattning[[#This Row],[Statsandelar före skatteutjämning ]:[Utjämning av statsandelarna på basis av skatteinkomsterna]])</f>
        <v>56351876.97692398</v>
      </c>
      <c r="P228" s="407">
        <v>-1072092.7640839999</v>
      </c>
      <c r="Q228" s="406">
        <v>16051973.669276308</v>
      </c>
      <c r="R228" s="406">
        <v>-137329.41632632533</v>
      </c>
      <c r="S228" s="141">
        <f>SUM(Sammanfattning[[#This Row],[Statsandel för kommunal basservice, sammanlagt ]:[Återkrav av fördröjda skatteintäkter 2022]])</f>
        <v>71194428.465789959</v>
      </c>
    </row>
    <row r="229" spans="1:19" x14ac:dyDescent="0.3">
      <c r="A229" s="33">
        <v>729</v>
      </c>
      <c r="B229" s="32" t="s">
        <v>154</v>
      </c>
      <c r="C229" s="14">
        <v>9208</v>
      </c>
      <c r="D229" s="14">
        <v>40044579.749999993</v>
      </c>
      <c r="E229" s="14">
        <v>16639962.965054881</v>
      </c>
      <c r="F229" s="14">
        <v>2926426.7500990964</v>
      </c>
      <c r="G229" s="14">
        <f>Sammanfattning[[#This Row],[Åldersstruktur, kalkylerade kostnader]]+Sammanfattning[[#This Row],[Sjukfrekvens, kalkylerade kostnader]]+Sammanfattning[[#This Row],[Andra kalkylerade kostnader]]</f>
        <v>59610969.465153962</v>
      </c>
      <c r="H229" s="442">
        <v>4291.07</v>
      </c>
      <c r="I229" s="16">
        <v>39512172.559999995</v>
      </c>
      <c r="J229" s="16">
        <v>20098796.905153967</v>
      </c>
      <c r="K229" s="34">
        <v>702901.60330603225</v>
      </c>
      <c r="L229" s="35">
        <v>-16345.884581544437</v>
      </c>
      <c r="M229" s="13">
        <v>20785352.623878457</v>
      </c>
      <c r="N229" s="35">
        <v>8907477.6607245002</v>
      </c>
      <c r="O229" s="405">
        <f>SUM(Sammanfattning[[#This Row],[Statsandelar före skatteutjämning ]:[Utjämning av statsandelarna på basis av skatteinkomsterna]])</f>
        <v>29692830.284602955</v>
      </c>
      <c r="P229" s="407">
        <v>-70945.134399999981</v>
      </c>
      <c r="Q229" s="406">
        <v>6306202.7515819687</v>
      </c>
      <c r="R229" s="406">
        <v>-34871.913204692159</v>
      </c>
      <c r="S229" s="141">
        <f>SUM(Sammanfattning[[#This Row],[Statsandel för kommunal basservice, sammanlagt ]:[Återkrav av fördröjda skatteintäkter 2022]])</f>
        <v>35893215.988580234</v>
      </c>
    </row>
    <row r="230" spans="1:19" x14ac:dyDescent="0.3">
      <c r="A230" s="33">
        <v>732</v>
      </c>
      <c r="B230" s="32" t="s">
        <v>155</v>
      </c>
      <c r="C230" s="14">
        <v>3407</v>
      </c>
      <c r="D230" s="14">
        <v>14419965.719999999</v>
      </c>
      <c r="E230" s="14">
        <v>7837328.9158404088</v>
      </c>
      <c r="F230" s="14">
        <v>3822005.4094898561</v>
      </c>
      <c r="G230" s="14">
        <f>Sammanfattning[[#This Row],[Åldersstruktur, kalkylerade kostnader]]+Sammanfattning[[#This Row],[Sjukfrekvens, kalkylerade kostnader]]+Sammanfattning[[#This Row],[Andra kalkylerade kostnader]]</f>
        <v>26079300.045330264</v>
      </c>
      <c r="H230" s="442">
        <v>4291.07</v>
      </c>
      <c r="I230" s="16">
        <v>14619675.489999998</v>
      </c>
      <c r="J230" s="16">
        <v>11459624.555330265</v>
      </c>
      <c r="K230" s="34">
        <v>4175450.8178239316</v>
      </c>
      <c r="L230" s="35">
        <v>593010.41002888279</v>
      </c>
      <c r="M230" s="13">
        <v>16228085.783183079</v>
      </c>
      <c r="N230" s="35">
        <v>2859442.4142632824</v>
      </c>
      <c r="O230" s="405">
        <f>SUM(Sammanfattning[[#This Row],[Statsandelar före skatteutjämning ]:[Utjämning av statsandelarna på basis av skatteinkomsterna]])</f>
        <v>19087528.197446361</v>
      </c>
      <c r="P230" s="407">
        <v>-67189.215519999998</v>
      </c>
      <c r="Q230" s="406">
        <v>2488892.0303752562</v>
      </c>
      <c r="R230" s="406">
        <v>-12797.908344645253</v>
      </c>
      <c r="S230" s="141">
        <f>SUM(Sammanfattning[[#This Row],[Statsandel för kommunal basservice, sammanlagt ]:[Återkrav av fördröjda skatteintäkter 2022]])</f>
        <v>21496433.103956975</v>
      </c>
    </row>
    <row r="231" spans="1:19" x14ac:dyDescent="0.3">
      <c r="A231" s="33">
        <v>734</v>
      </c>
      <c r="B231" s="32" t="s">
        <v>156</v>
      </c>
      <c r="C231" s="14">
        <v>51562</v>
      </c>
      <c r="D231" s="14">
        <v>209941008.97</v>
      </c>
      <c r="E231" s="14">
        <v>73193291.442220733</v>
      </c>
      <c r="F231" s="14">
        <v>16653106.089061335</v>
      </c>
      <c r="G231" s="14">
        <f>Sammanfattning[[#This Row],[Åldersstruktur, kalkylerade kostnader]]+Sammanfattning[[#This Row],[Sjukfrekvens, kalkylerade kostnader]]+Sammanfattning[[#This Row],[Andra kalkylerade kostnader]]</f>
        <v>299787406.50128204</v>
      </c>
      <c r="H231" s="442">
        <v>4291.07</v>
      </c>
      <c r="I231" s="16">
        <v>221256151.33999997</v>
      </c>
      <c r="J231" s="16">
        <v>78531255.161282063</v>
      </c>
      <c r="K231" s="34">
        <v>1678407.118363109</v>
      </c>
      <c r="L231" s="35">
        <v>-2981475.7944761785</v>
      </c>
      <c r="M231" s="13">
        <v>77228186.485168993</v>
      </c>
      <c r="N231" s="35">
        <v>26611921.804892667</v>
      </c>
      <c r="O231" s="405">
        <f>SUM(Sammanfattning[[#This Row],[Statsandelar före skatteutjämning ]:[Utjämning av statsandelarna på basis av skatteinkomsterna]])</f>
        <v>103840108.29006165</v>
      </c>
      <c r="P231" s="407">
        <v>-484081.30675999972</v>
      </c>
      <c r="Q231" s="406">
        <v>30209926.755465154</v>
      </c>
      <c r="R231" s="406">
        <v>-223032.08132262033</v>
      </c>
      <c r="S231" s="141">
        <f>SUM(Sammanfattning[[#This Row],[Statsandel för kommunal basservice, sammanlagt ]:[Återkrav av fördröjda skatteintäkter 2022]])</f>
        <v>133342921.65744418</v>
      </c>
    </row>
    <row r="232" spans="1:19" x14ac:dyDescent="0.3">
      <c r="A232" s="33">
        <v>738</v>
      </c>
      <c r="B232" s="32" t="s">
        <v>354</v>
      </c>
      <c r="C232" s="14">
        <v>2950</v>
      </c>
      <c r="D232" s="14">
        <v>11761058.640000001</v>
      </c>
      <c r="E232" s="14">
        <v>3244032.4176011062</v>
      </c>
      <c r="F232" s="14">
        <v>648745.41673559835</v>
      </c>
      <c r="G232" s="14">
        <f>Sammanfattning[[#This Row],[Åldersstruktur, kalkylerade kostnader]]+Sammanfattning[[#This Row],[Sjukfrekvens, kalkylerade kostnader]]+Sammanfattning[[#This Row],[Andra kalkylerade kostnader]]</f>
        <v>15653836.474336706</v>
      </c>
      <c r="H232" s="442">
        <v>4291.07</v>
      </c>
      <c r="I232" s="16">
        <v>12658656.5</v>
      </c>
      <c r="J232" s="16">
        <v>2995179.9743367061</v>
      </c>
      <c r="K232" s="34">
        <v>37058.840899180606</v>
      </c>
      <c r="L232" s="35">
        <v>-253440.96826574858</v>
      </c>
      <c r="M232" s="13">
        <v>2778797.8469701381</v>
      </c>
      <c r="N232" s="35">
        <v>1350200.4303854329</v>
      </c>
      <c r="O232" s="405">
        <f>SUM(Sammanfattning[[#This Row],[Statsandelar före skatteutjämning ]:[Utjämning av statsandelarna på basis av skatteinkomsterna]])</f>
        <v>4128998.2773555713</v>
      </c>
      <c r="P232" s="407">
        <v>-60646.166359999974</v>
      </c>
      <c r="Q232" s="406">
        <v>1915189.9029749373</v>
      </c>
      <c r="R232" s="406">
        <v>-13969.370711432641</v>
      </c>
      <c r="S232" s="141">
        <f>SUM(Sammanfattning[[#This Row],[Statsandel för kommunal basservice, sammanlagt ]:[Återkrav av fördröjda skatteintäkter 2022]])</f>
        <v>5969572.6432590755</v>
      </c>
    </row>
    <row r="233" spans="1:19" x14ac:dyDescent="0.3">
      <c r="A233" s="33">
        <v>739</v>
      </c>
      <c r="B233" s="32" t="s">
        <v>157</v>
      </c>
      <c r="C233" s="14">
        <v>3326</v>
      </c>
      <c r="D233" s="14">
        <v>15983393.5</v>
      </c>
      <c r="E233" s="14">
        <v>6129486.7878386816</v>
      </c>
      <c r="F233" s="14">
        <v>966320.14961984754</v>
      </c>
      <c r="G233" s="14">
        <f>Sammanfattning[[#This Row],[Åldersstruktur, kalkylerade kostnader]]+Sammanfattning[[#This Row],[Sjukfrekvens, kalkylerade kostnader]]+Sammanfattning[[#This Row],[Andra kalkylerade kostnader]]</f>
        <v>23079200.43745853</v>
      </c>
      <c r="H233" s="442">
        <v>4291.07</v>
      </c>
      <c r="I233" s="16">
        <v>14272098.819999998</v>
      </c>
      <c r="J233" s="16">
        <v>8807101.6174585316</v>
      </c>
      <c r="K233" s="34">
        <v>268664.40722349705</v>
      </c>
      <c r="L233" s="35">
        <v>-103336.4692206115</v>
      </c>
      <c r="M233" s="13">
        <v>8972429.555461416</v>
      </c>
      <c r="N233" s="35">
        <v>2151928.6708163964</v>
      </c>
      <c r="O233" s="405">
        <f>SUM(Sammanfattning[[#This Row],[Statsandelar före skatteutjämning ]:[Utjämning av statsandelarna på basis av skatteinkomsterna]])</f>
        <v>11124358.226277813</v>
      </c>
      <c r="P233" s="407">
        <v>119354.75552000001</v>
      </c>
      <c r="Q233" s="406">
        <v>2424447.1275602533</v>
      </c>
      <c r="R233" s="406">
        <v>-14115.518125051007</v>
      </c>
      <c r="S233" s="141">
        <f>SUM(Sammanfattning[[#This Row],[Statsandel för kommunal basservice, sammanlagt ]:[Återkrav av fördröjda skatteintäkter 2022]])</f>
        <v>13654044.591233013</v>
      </c>
    </row>
    <row r="234" spans="1:19" x14ac:dyDescent="0.3">
      <c r="A234" s="33">
        <v>740</v>
      </c>
      <c r="B234" s="32" t="s">
        <v>355</v>
      </c>
      <c r="C234" s="14">
        <v>32662</v>
      </c>
      <c r="D234" s="14">
        <v>134446568.69999999</v>
      </c>
      <c r="E234" s="14">
        <v>56897122.56580212</v>
      </c>
      <c r="F234" s="14">
        <v>10811592.063416757</v>
      </c>
      <c r="G234" s="14">
        <f>Sammanfattning[[#This Row],[Åldersstruktur, kalkylerade kostnader]]+Sammanfattning[[#This Row],[Sjukfrekvens, kalkylerade kostnader]]+Sammanfattning[[#This Row],[Andra kalkylerade kostnader]]</f>
        <v>202155283.32921886</v>
      </c>
      <c r="H234" s="442">
        <v>4291.07</v>
      </c>
      <c r="I234" s="16">
        <v>140154928.34</v>
      </c>
      <c r="J234" s="16">
        <v>62000354.989218861</v>
      </c>
      <c r="K234" s="34">
        <v>3036387.6723515633</v>
      </c>
      <c r="L234" s="35">
        <v>-1994765.6170344017</v>
      </c>
      <c r="M234" s="13">
        <v>63041977.044536024</v>
      </c>
      <c r="N234" s="35">
        <v>16474281.481635027</v>
      </c>
      <c r="O234" s="405">
        <f>SUM(Sammanfattning[[#This Row],[Statsandelar före skatteutjämning ]:[Utjämning av statsandelarna på basis av skatteinkomsterna]])</f>
        <v>79516258.526171058</v>
      </c>
      <c r="P234" s="407">
        <v>-118728.76903999987</v>
      </c>
      <c r="Q234" s="406">
        <v>20355049.122418426</v>
      </c>
      <c r="R234" s="406">
        <v>-158809.13999976826</v>
      </c>
      <c r="S234" s="141">
        <f>SUM(Sammanfattning[[#This Row],[Statsandel för kommunal basservice, sammanlagt ]:[Återkrav av fördröjda skatteintäkter 2022]])</f>
        <v>99593769.739549711</v>
      </c>
    </row>
    <row r="235" spans="1:19" x14ac:dyDescent="0.3">
      <c r="A235" s="33">
        <v>742</v>
      </c>
      <c r="B235" s="32" t="s">
        <v>158</v>
      </c>
      <c r="C235" s="14">
        <v>1009</v>
      </c>
      <c r="D235" s="14">
        <v>3910304.24</v>
      </c>
      <c r="E235" s="14">
        <v>1633624.8846616724</v>
      </c>
      <c r="F235" s="14">
        <v>1106753.281872907</v>
      </c>
      <c r="G235" s="14">
        <f>Sammanfattning[[#This Row],[Åldersstruktur, kalkylerade kostnader]]+Sammanfattning[[#This Row],[Sjukfrekvens, kalkylerade kostnader]]+Sammanfattning[[#This Row],[Andra kalkylerade kostnader]]</f>
        <v>6650682.4065345796</v>
      </c>
      <c r="H235" s="442">
        <v>4291.07</v>
      </c>
      <c r="I235" s="16">
        <v>4329689.63</v>
      </c>
      <c r="J235" s="16">
        <v>2320992.7765345797</v>
      </c>
      <c r="K235" s="34">
        <v>1339002.0342832182</v>
      </c>
      <c r="L235" s="35">
        <v>125600.44970120201</v>
      </c>
      <c r="M235" s="13">
        <v>3785595.2605189998</v>
      </c>
      <c r="N235" s="35">
        <v>75677.077504278408</v>
      </c>
      <c r="O235" s="405">
        <f>SUM(Sammanfattning[[#This Row],[Statsandelar före skatteutjämning ]:[Utjämning av statsandelarna på basis av skatteinkomsterna]])</f>
        <v>3861272.3380232784</v>
      </c>
      <c r="P235" s="407">
        <v>74.522199999997611</v>
      </c>
      <c r="Q235" s="406">
        <v>760117.69443824957</v>
      </c>
      <c r="R235" s="406">
        <v>-4475.6636003073145</v>
      </c>
      <c r="S235" s="141">
        <f>SUM(Sammanfattning[[#This Row],[Statsandel för kommunal basservice, sammanlagt ]:[Återkrav av fördröjda skatteintäkter 2022]])</f>
        <v>4616988.8910612212</v>
      </c>
    </row>
    <row r="236" spans="1:19" x14ac:dyDescent="0.3">
      <c r="A236" s="33">
        <v>743</v>
      </c>
      <c r="B236" s="32" t="s">
        <v>159</v>
      </c>
      <c r="C236" s="14">
        <v>64130</v>
      </c>
      <c r="D236" s="14">
        <v>252042151.97999996</v>
      </c>
      <c r="E236" s="14">
        <v>88179348.685370281</v>
      </c>
      <c r="F236" s="14">
        <v>11012645.032339245</v>
      </c>
      <c r="G236" s="14">
        <f>Sammanfattning[[#This Row],[Åldersstruktur, kalkylerade kostnader]]+Sammanfattning[[#This Row],[Sjukfrekvens, kalkylerade kostnader]]+Sammanfattning[[#This Row],[Andra kalkylerade kostnader]]</f>
        <v>351234145.69770944</v>
      </c>
      <c r="H236" s="442">
        <v>4291.07</v>
      </c>
      <c r="I236" s="16">
        <v>275186319.09999996</v>
      </c>
      <c r="J236" s="16">
        <v>76047826.597709477</v>
      </c>
      <c r="K236" s="34">
        <v>3153107.2546105441</v>
      </c>
      <c r="L236" s="35">
        <v>-5197729.1824262766</v>
      </c>
      <c r="M236" s="13">
        <v>74003204.669893742</v>
      </c>
      <c r="N236" s="35">
        <v>20330964.687877394</v>
      </c>
      <c r="O236" s="405">
        <f>SUM(Sammanfattning[[#This Row],[Statsandelar före skatteutjämning ]:[Utjämning av statsandelarna på basis av skatteinkomsterna]])</f>
        <v>94334169.357771128</v>
      </c>
      <c r="P236" s="407">
        <v>-233835.7591599999</v>
      </c>
      <c r="Q236" s="406">
        <v>32369501.429993518</v>
      </c>
      <c r="R236" s="406">
        <v>-306204.83200386318</v>
      </c>
      <c r="S236" s="141">
        <f>SUM(Sammanfattning[[#This Row],[Statsandel för kommunal basservice, sammanlagt ]:[Återkrav av fördröjda skatteintäkter 2022]])</f>
        <v>126163630.19660079</v>
      </c>
    </row>
    <row r="237" spans="1:19" x14ac:dyDescent="0.3">
      <c r="A237" s="33">
        <v>746</v>
      </c>
      <c r="B237" s="32" t="s">
        <v>160</v>
      </c>
      <c r="C237" s="14">
        <v>4834</v>
      </c>
      <c r="D237" s="14">
        <v>23542111.68</v>
      </c>
      <c r="E237" s="14">
        <v>9210950.6996384244</v>
      </c>
      <c r="F237" s="14">
        <v>1389725.662483057</v>
      </c>
      <c r="G237" s="14">
        <f>Sammanfattning[[#This Row],[Åldersstruktur, kalkylerade kostnader]]+Sammanfattning[[#This Row],[Sjukfrekvens, kalkylerade kostnader]]+Sammanfattning[[#This Row],[Andra kalkylerade kostnader]]</f>
        <v>34142788.042121485</v>
      </c>
      <c r="H237" s="442">
        <v>4291.07</v>
      </c>
      <c r="I237" s="16">
        <v>20743032.379999999</v>
      </c>
      <c r="J237" s="16">
        <v>13399755.662121486</v>
      </c>
      <c r="K237" s="34">
        <v>278178.43221755646</v>
      </c>
      <c r="L237" s="35">
        <v>-506592.74515655253</v>
      </c>
      <c r="M237" s="13">
        <v>13171341.34918249</v>
      </c>
      <c r="N237" s="35">
        <v>4721292.423355951</v>
      </c>
      <c r="O237" s="405">
        <f>SUM(Sammanfattning[[#This Row],[Statsandelar före skatteutjämning ]:[Utjämning av statsandelarna på basis av skatteinkomsterna]])</f>
        <v>17892633.772538442</v>
      </c>
      <c r="P237" s="407">
        <v>-13264.9516</v>
      </c>
      <c r="Q237" s="406">
        <v>2965832.681737382</v>
      </c>
      <c r="R237" s="406">
        <v>-17090.051301072726</v>
      </c>
      <c r="S237" s="141">
        <f>SUM(Sammanfattning[[#This Row],[Statsandel för kommunal basservice, sammanlagt ]:[Återkrav av fördröjda skatteintäkter 2022]])</f>
        <v>20828111.451374751</v>
      </c>
    </row>
    <row r="238" spans="1:19" x14ac:dyDescent="0.3">
      <c r="A238" s="33">
        <v>747</v>
      </c>
      <c r="B238" s="32" t="s">
        <v>161</v>
      </c>
      <c r="C238" s="14">
        <v>1385</v>
      </c>
      <c r="D238" s="14">
        <v>6208037.0099999998</v>
      </c>
      <c r="E238" s="14">
        <v>2297571.100543173</v>
      </c>
      <c r="F238" s="14">
        <v>626887.26965556853</v>
      </c>
      <c r="G238" s="14">
        <f>Sammanfattning[[#This Row],[Åldersstruktur, kalkylerade kostnader]]+Sammanfattning[[#This Row],[Sjukfrekvens, kalkylerade kostnader]]+Sammanfattning[[#This Row],[Andra kalkylerade kostnader]]</f>
        <v>9132495.3801987413</v>
      </c>
      <c r="H238" s="442">
        <v>4291.07</v>
      </c>
      <c r="I238" s="16">
        <v>5943131.9499999993</v>
      </c>
      <c r="J238" s="16">
        <v>3189363.4301987421</v>
      </c>
      <c r="K238" s="34">
        <v>134539.44771468564</v>
      </c>
      <c r="L238" s="35">
        <v>81282.036888027462</v>
      </c>
      <c r="M238" s="13">
        <v>3405184.9148014551</v>
      </c>
      <c r="N238" s="35">
        <v>1505293.4720425324</v>
      </c>
      <c r="O238" s="405">
        <f>SUM(Sammanfattning[[#This Row],[Statsandelar före skatteutjämning ]:[Utjämning av statsandelarna på basis av skatteinkomsterna]])</f>
        <v>4910478.3868439877</v>
      </c>
      <c r="P238" s="407">
        <v>14978.962200000009</v>
      </c>
      <c r="Q238" s="406">
        <v>1116998.2608955826</v>
      </c>
      <c r="R238" s="406">
        <v>-5382.4983641098916</v>
      </c>
      <c r="S238" s="141">
        <f>SUM(Sammanfattning[[#This Row],[Statsandel för kommunal basservice, sammanlagt ]:[Återkrav av fördröjda skatteintäkter 2022]])</f>
        <v>6037073.111575461</v>
      </c>
    </row>
    <row r="239" spans="1:19" x14ac:dyDescent="0.3">
      <c r="A239" s="33">
        <v>748</v>
      </c>
      <c r="B239" s="32" t="s">
        <v>162</v>
      </c>
      <c r="C239" s="14">
        <v>5034</v>
      </c>
      <c r="D239" s="14">
        <v>22849502.070000004</v>
      </c>
      <c r="E239" s="14">
        <v>9100870.0350182988</v>
      </c>
      <c r="F239" s="14">
        <v>1601819.5993616972</v>
      </c>
      <c r="G239" s="14">
        <f>Sammanfattning[[#This Row],[Åldersstruktur, kalkylerade kostnader]]+Sammanfattning[[#This Row],[Sjukfrekvens, kalkylerade kostnader]]+Sammanfattning[[#This Row],[Andra kalkylerade kostnader]]</f>
        <v>33552191.704379998</v>
      </c>
      <c r="H239" s="442">
        <v>4291.07</v>
      </c>
      <c r="I239" s="16">
        <v>21601246.379999999</v>
      </c>
      <c r="J239" s="16">
        <v>11950945.324379999</v>
      </c>
      <c r="K239" s="34">
        <v>172076.86025192396</v>
      </c>
      <c r="L239" s="35">
        <v>-234443.21299397701</v>
      </c>
      <c r="M239" s="13">
        <v>11888578.971637946</v>
      </c>
      <c r="N239" s="35">
        <v>4830723.7938730558</v>
      </c>
      <c r="O239" s="405">
        <f>SUM(Sammanfattning[[#This Row],[Statsandelar före skatteutjämning ]:[Utjämning av statsandelarna på basis av skatteinkomsterna]])</f>
        <v>16719302.765511002</v>
      </c>
      <c r="P239" s="407">
        <v>375666.4102000001</v>
      </c>
      <c r="Q239" s="406">
        <v>3237607.5872490415</v>
      </c>
      <c r="R239" s="406">
        <v>-19703.443586444926</v>
      </c>
      <c r="S239" s="141">
        <f>SUM(Sammanfattning[[#This Row],[Statsandel för kommunal basservice, sammanlagt ]:[Återkrav av fördröjda skatteintäkter 2022]])</f>
        <v>20312873.319373596</v>
      </c>
    </row>
    <row r="240" spans="1:19" x14ac:dyDescent="0.3">
      <c r="A240" s="33">
        <v>749</v>
      </c>
      <c r="B240" s="32" t="s">
        <v>163</v>
      </c>
      <c r="C240" s="14">
        <v>21251</v>
      </c>
      <c r="D240" s="14">
        <v>88250001.219999999</v>
      </c>
      <c r="E240" s="14">
        <v>31857981.537011463</v>
      </c>
      <c r="F240" s="14">
        <v>2688201.075762894</v>
      </c>
      <c r="G240" s="14">
        <f>Sammanfattning[[#This Row],[Åldersstruktur, kalkylerade kostnader]]+Sammanfattning[[#This Row],[Sjukfrekvens, kalkylerade kostnader]]+Sammanfattning[[#This Row],[Andra kalkylerade kostnader]]</f>
        <v>122796183.83277436</v>
      </c>
      <c r="H240" s="442">
        <v>4291.07</v>
      </c>
      <c r="I240" s="16">
        <v>91189528.569999993</v>
      </c>
      <c r="J240" s="16">
        <v>31606655.262774363</v>
      </c>
      <c r="K240" s="34">
        <v>540009.91044694942</v>
      </c>
      <c r="L240" s="35">
        <v>-1730757.5543907997</v>
      </c>
      <c r="M240" s="13">
        <v>30415907.618830513</v>
      </c>
      <c r="N240" s="35">
        <v>5394212.1516628684</v>
      </c>
      <c r="O240" s="405">
        <f>SUM(Sammanfattning[[#This Row],[Statsandelar före skatteutjämning ]:[Utjämning av statsandelarna på basis av skatteinkomsterna]])</f>
        <v>35810119.770493381</v>
      </c>
      <c r="P240" s="407">
        <v>84766.021612000244</v>
      </c>
      <c r="Q240" s="406">
        <v>10171111.007828463</v>
      </c>
      <c r="R240" s="406">
        <v>-108347.47232287368</v>
      </c>
      <c r="S240" s="141">
        <f>SUM(Sammanfattning[[#This Row],[Statsandel för kommunal basservice, sammanlagt ]:[Återkrav av fördröjda skatteintäkter 2022]])</f>
        <v>45957649.327610977</v>
      </c>
    </row>
    <row r="241" spans="1:19" x14ac:dyDescent="0.3">
      <c r="A241" s="33">
        <v>751</v>
      </c>
      <c r="B241" s="32" t="s">
        <v>164</v>
      </c>
      <c r="C241" s="14">
        <v>2950</v>
      </c>
      <c r="D241" s="14">
        <v>12524743.890000001</v>
      </c>
      <c r="E241" s="14">
        <v>5030650.8757164571</v>
      </c>
      <c r="F241" s="14">
        <v>1542746.2992162686</v>
      </c>
      <c r="G241" s="14">
        <f>Sammanfattning[[#This Row],[Åldersstruktur, kalkylerade kostnader]]+Sammanfattning[[#This Row],[Sjukfrekvens, kalkylerade kostnader]]+Sammanfattning[[#This Row],[Andra kalkylerade kostnader]]</f>
        <v>19098141.064932726</v>
      </c>
      <c r="H241" s="442">
        <v>4291.07</v>
      </c>
      <c r="I241" s="16">
        <v>12658656.5</v>
      </c>
      <c r="J241" s="16">
        <v>6439484.5649327263</v>
      </c>
      <c r="K241" s="34">
        <v>38127.944994422287</v>
      </c>
      <c r="L241" s="35">
        <v>-113674.94302045499</v>
      </c>
      <c r="M241" s="13">
        <v>6363937.5669066943</v>
      </c>
      <c r="N241" s="35">
        <v>1660965.564368584</v>
      </c>
      <c r="O241" s="405">
        <f>SUM(Sammanfattning[[#This Row],[Statsandelar före skatteutjämning ]:[Utjämning av statsandelarna på basis av skatteinkomsterna]])</f>
        <v>8024903.1312752785</v>
      </c>
      <c r="P241" s="407">
        <v>-8793.6196000000054</v>
      </c>
      <c r="Q241" s="406">
        <v>1765546.7622344922</v>
      </c>
      <c r="R241" s="406">
        <v>-14539.424498537606</v>
      </c>
      <c r="S241" s="141">
        <f>SUM(Sammanfattning[[#This Row],[Statsandel för kommunal basservice, sammanlagt ]:[Återkrav av fördröjda skatteintäkter 2022]])</f>
        <v>9767116.8494112324</v>
      </c>
    </row>
    <row r="242" spans="1:19" x14ac:dyDescent="0.3">
      <c r="A242" s="33">
        <v>753</v>
      </c>
      <c r="B242" s="32" t="s">
        <v>356</v>
      </c>
      <c r="C242" s="14">
        <v>21687</v>
      </c>
      <c r="D242" s="14">
        <v>85175595.849999994</v>
      </c>
      <c r="E242" s="14">
        <v>20537967.162584491</v>
      </c>
      <c r="F242" s="14">
        <v>7803507.0137728117</v>
      </c>
      <c r="G242" s="14">
        <f>Sammanfattning[[#This Row],[Åldersstruktur, kalkylerade kostnader]]+Sammanfattning[[#This Row],[Sjukfrekvens, kalkylerade kostnader]]+Sammanfattning[[#This Row],[Andra kalkylerade kostnader]]</f>
        <v>113517070.02635729</v>
      </c>
      <c r="H242" s="442">
        <v>4291.07</v>
      </c>
      <c r="I242" s="16">
        <v>93060435.089999989</v>
      </c>
      <c r="J242" s="16">
        <v>20456634.936357304</v>
      </c>
      <c r="K242" s="34">
        <v>414971.17343616358</v>
      </c>
      <c r="L242" s="35">
        <v>-1315516.3245905775</v>
      </c>
      <c r="M242" s="13">
        <v>19556089.785202891</v>
      </c>
      <c r="N242" s="35">
        <v>-6251938.8988992833</v>
      </c>
      <c r="O242" s="405">
        <f>SUM(Sammanfattning[[#This Row],[Statsandelar före skatteutjämning ]:[Utjämning av statsandelarna på basis av skatteinkomsterna]])</f>
        <v>13304150.886303607</v>
      </c>
      <c r="P242" s="407">
        <v>-217004.1750680001</v>
      </c>
      <c r="Q242" s="406">
        <v>8181838.7585110879</v>
      </c>
      <c r="R242" s="406">
        <v>-122694.70600169484</v>
      </c>
      <c r="S242" s="141">
        <f>SUM(Sammanfattning[[#This Row],[Statsandel för kommunal basservice, sammanlagt ]:[Återkrav av fördröjda skatteintäkter 2022]])</f>
        <v>21146290.763744999</v>
      </c>
    </row>
    <row r="243" spans="1:19" x14ac:dyDescent="0.3">
      <c r="A243" s="33">
        <v>755</v>
      </c>
      <c r="B243" s="32" t="s">
        <v>357</v>
      </c>
      <c r="C243" s="14">
        <v>6149</v>
      </c>
      <c r="D243" s="14">
        <v>23587971.689999998</v>
      </c>
      <c r="E243" s="14">
        <v>6290542.6690027462</v>
      </c>
      <c r="F243" s="14">
        <v>2374104.5575690614</v>
      </c>
      <c r="G243" s="14">
        <f>Sammanfattning[[#This Row],[Åldersstruktur, kalkylerade kostnader]]+Sammanfattning[[#This Row],[Sjukfrekvens, kalkylerade kostnader]]+Sammanfattning[[#This Row],[Andra kalkylerade kostnader]]</f>
        <v>32252618.916571803</v>
      </c>
      <c r="H243" s="442">
        <v>4291.07</v>
      </c>
      <c r="I243" s="16">
        <v>26385789.43</v>
      </c>
      <c r="J243" s="16">
        <v>5866829.4865718037</v>
      </c>
      <c r="K243" s="34">
        <v>27301.882133494193</v>
      </c>
      <c r="L243" s="35">
        <v>-253820.48034585727</v>
      </c>
      <c r="M243" s="13">
        <v>5640310.8883594405</v>
      </c>
      <c r="N243" s="35">
        <v>-519637.06619682832</v>
      </c>
      <c r="O243" s="405">
        <f>SUM(Sammanfattning[[#This Row],[Statsandelar före skatteutjämning ]:[Utjämning av statsandelarna på basis av skatteinkomsterna]])</f>
        <v>5120673.8221626123</v>
      </c>
      <c r="P243" s="407">
        <v>-1106967.6632400001</v>
      </c>
      <c r="Q243" s="406">
        <v>3038323.0277892426</v>
      </c>
      <c r="R243" s="406">
        <v>-35662.551009639523</v>
      </c>
      <c r="S243" s="141">
        <f>SUM(Sammanfattning[[#This Row],[Statsandel för kommunal basservice, sammanlagt ]:[Återkrav av fördröjda skatteintäkter 2022]])</f>
        <v>7016366.6357022161</v>
      </c>
    </row>
    <row r="244" spans="1:19" x14ac:dyDescent="0.3">
      <c r="A244" s="33">
        <v>758</v>
      </c>
      <c r="B244" s="32" t="s">
        <v>165</v>
      </c>
      <c r="C244" s="14">
        <v>8266</v>
      </c>
      <c r="D244" s="14">
        <v>31718700.359999999</v>
      </c>
      <c r="E244" s="14">
        <v>13291526.694950933</v>
      </c>
      <c r="F244" s="14">
        <v>8610612.7413082551</v>
      </c>
      <c r="G244" s="14">
        <f>Sammanfattning[[#This Row],[Åldersstruktur, kalkylerade kostnader]]+Sammanfattning[[#This Row],[Sjukfrekvens, kalkylerade kostnader]]+Sammanfattning[[#This Row],[Andra kalkylerade kostnader]]</f>
        <v>53620839.796259187</v>
      </c>
      <c r="H244" s="442">
        <v>4291.07</v>
      </c>
      <c r="I244" s="16">
        <v>35469984.619999997</v>
      </c>
      <c r="J244" s="16">
        <v>18150855.17625919</v>
      </c>
      <c r="K244" s="34">
        <v>4702626.7569944486</v>
      </c>
      <c r="L244" s="35">
        <v>-330494.44434507116</v>
      </c>
      <c r="M244" s="13">
        <v>22522987.488908567</v>
      </c>
      <c r="N244" s="35">
        <v>838609.88055993733</v>
      </c>
      <c r="O244" s="405">
        <f>SUM(Sammanfattning[[#This Row],[Statsandelar före skatteutjämning ]:[Utjämning av statsandelarna på basis av skatteinkomsterna]])</f>
        <v>23361597.369468503</v>
      </c>
      <c r="P244" s="407">
        <v>-136778.04588000002</v>
      </c>
      <c r="Q244" s="406">
        <v>5054979.3097698623</v>
      </c>
      <c r="R244" s="406">
        <v>-45577.067929259174</v>
      </c>
      <c r="S244" s="141">
        <f>SUM(Sammanfattning[[#This Row],[Statsandel för kommunal basservice, sammanlagt ]:[Återkrav av fördröjda skatteintäkter 2022]])</f>
        <v>28234221.565429103</v>
      </c>
    </row>
    <row r="245" spans="1:19" x14ac:dyDescent="0.3">
      <c r="A245" s="33">
        <v>759</v>
      </c>
      <c r="B245" s="32" t="s">
        <v>166</v>
      </c>
      <c r="C245" s="14">
        <v>2007</v>
      </c>
      <c r="D245" s="14">
        <v>8980869.5099999979</v>
      </c>
      <c r="E245" s="14">
        <v>3764158.5955348387</v>
      </c>
      <c r="F245" s="14">
        <v>732765.51085673366</v>
      </c>
      <c r="G245" s="14">
        <f>Sammanfattning[[#This Row],[Åldersstruktur, kalkylerade kostnader]]+Sammanfattning[[#This Row],[Sjukfrekvens, kalkylerade kostnader]]+Sammanfattning[[#This Row],[Andra kalkylerade kostnader]]</f>
        <v>13477793.616391569</v>
      </c>
      <c r="H245" s="442">
        <v>4291.07</v>
      </c>
      <c r="I245" s="16">
        <v>8612177.4900000002</v>
      </c>
      <c r="J245" s="16">
        <v>4865616.1263915692</v>
      </c>
      <c r="K245" s="34">
        <v>376488.60538727418</v>
      </c>
      <c r="L245" s="35">
        <v>-114721.05743003862</v>
      </c>
      <c r="M245" s="13">
        <v>5127383.6743488051</v>
      </c>
      <c r="N245" s="35">
        <v>2397832.356996675</v>
      </c>
      <c r="O245" s="405">
        <f>SUM(Sammanfattning[[#This Row],[Statsandelar före skatteutjämning ]:[Utjämning av statsandelarna på basis av skatteinkomsterna]])</f>
        <v>7525216.0313454801</v>
      </c>
      <c r="P245" s="407">
        <v>353309.75020000007</v>
      </c>
      <c r="Q245" s="406">
        <v>1554416.6734008971</v>
      </c>
      <c r="R245" s="406">
        <v>-6936.7897170271726</v>
      </c>
      <c r="S245" s="141">
        <f>SUM(Sammanfattning[[#This Row],[Statsandel för kommunal basservice, sammanlagt ]:[Återkrav av fördröjda skatteintäkter 2022]])</f>
        <v>9426005.6652293485</v>
      </c>
    </row>
    <row r="246" spans="1:19" x14ac:dyDescent="0.3">
      <c r="A246" s="33">
        <v>761</v>
      </c>
      <c r="B246" s="32" t="s">
        <v>167</v>
      </c>
      <c r="C246" s="14">
        <v>8646</v>
      </c>
      <c r="D246" s="14">
        <v>38215392.649999999</v>
      </c>
      <c r="E246" s="14">
        <v>13889632.606948376</v>
      </c>
      <c r="F246" s="14">
        <v>2283830.011300968</v>
      </c>
      <c r="G246" s="14">
        <f>Sammanfattning[[#This Row],[Åldersstruktur, kalkylerade kostnader]]+Sammanfattning[[#This Row],[Sjukfrekvens, kalkylerade kostnader]]+Sammanfattning[[#This Row],[Andra kalkylerade kostnader]]</f>
        <v>54388855.26824934</v>
      </c>
      <c r="H246" s="442">
        <v>4291.07</v>
      </c>
      <c r="I246" s="16">
        <v>37100591.219999999</v>
      </c>
      <c r="J246" s="16">
        <v>17288264.048249342</v>
      </c>
      <c r="K246" s="34">
        <v>254102.84153415039</v>
      </c>
      <c r="L246" s="35">
        <v>-267300.96200499509</v>
      </c>
      <c r="M246" s="13">
        <v>17275065.927778494</v>
      </c>
      <c r="N246" s="35">
        <v>6827629.79751366</v>
      </c>
      <c r="O246" s="405">
        <f>SUM(Sammanfattning[[#This Row],[Statsandelar före skatteutjämning ]:[Utjämning av statsandelarna på basis av skatteinkomsterna]])</f>
        <v>24102695.725292154</v>
      </c>
      <c r="P246" s="407">
        <v>339135.62776000006</v>
      </c>
      <c r="Q246" s="406">
        <v>5956096.5129892016</v>
      </c>
      <c r="R246" s="406">
        <v>-33355.660045759629</v>
      </c>
      <c r="S246" s="141">
        <f>SUM(Sammanfattning[[#This Row],[Statsandel för kommunal basservice, sammanlagt ]:[Återkrav av fördröjda skatteintäkter 2022]])</f>
        <v>30364572.205995597</v>
      </c>
    </row>
    <row r="247" spans="1:19" x14ac:dyDescent="0.3">
      <c r="A247" s="33">
        <v>762</v>
      </c>
      <c r="B247" s="32" t="s">
        <v>168</v>
      </c>
      <c r="C247" s="14">
        <v>3841</v>
      </c>
      <c r="D247" s="14">
        <v>16028000.149999999</v>
      </c>
      <c r="E247" s="14">
        <v>9447870.9166802932</v>
      </c>
      <c r="F247" s="14">
        <v>1803221.858611377</v>
      </c>
      <c r="G247" s="14">
        <f>Sammanfattning[[#This Row],[Åldersstruktur, kalkylerade kostnader]]+Sammanfattning[[#This Row],[Sjukfrekvens, kalkylerade kostnader]]+Sammanfattning[[#This Row],[Andra kalkylerade kostnader]]</f>
        <v>27279092.925291665</v>
      </c>
      <c r="H247" s="442">
        <v>4291.07</v>
      </c>
      <c r="I247" s="16">
        <v>16481999.869999999</v>
      </c>
      <c r="J247" s="16">
        <v>10797093.055291666</v>
      </c>
      <c r="K247" s="34">
        <v>321480.41416377289</v>
      </c>
      <c r="L247" s="35">
        <v>31244.064936597832</v>
      </c>
      <c r="M247" s="13">
        <v>11149817.534392036</v>
      </c>
      <c r="N247" s="35">
        <v>2415842.7459298712</v>
      </c>
      <c r="O247" s="405">
        <f>SUM(Sammanfattning[[#This Row],[Statsandelar före skatteutjämning ]:[Utjämning av statsandelarna på basis av skatteinkomsterna]])</f>
        <v>13565660.280321907</v>
      </c>
      <c r="P247" s="407">
        <v>31940.214919999999</v>
      </c>
      <c r="Q247" s="406">
        <v>2838254.8865405461</v>
      </c>
      <c r="R247" s="406">
        <v>-14532.807182318818</v>
      </c>
      <c r="S247" s="141">
        <f>SUM(Sammanfattning[[#This Row],[Statsandel för kommunal basservice, sammanlagt ]:[Återkrav av fördröjda skatteintäkter 2022]])</f>
        <v>16421322.574600134</v>
      </c>
    </row>
    <row r="248" spans="1:19" x14ac:dyDescent="0.3">
      <c r="A248" s="33">
        <v>765</v>
      </c>
      <c r="B248" s="32" t="s">
        <v>169</v>
      </c>
      <c r="C248" s="14">
        <v>10301</v>
      </c>
      <c r="D248" s="14">
        <v>42497461.809999995</v>
      </c>
      <c r="E248" s="14">
        <v>15262270.731806556</v>
      </c>
      <c r="F248" s="14">
        <v>3823643.5667836275</v>
      </c>
      <c r="G248" s="14">
        <f>Sammanfattning[[#This Row],[Åldersstruktur, kalkylerade kostnader]]+Sammanfattning[[#This Row],[Sjukfrekvens, kalkylerade kostnader]]+Sammanfattning[[#This Row],[Andra kalkylerade kostnader]]</f>
        <v>61583376.108590178</v>
      </c>
      <c r="H248" s="442">
        <v>4291.07</v>
      </c>
      <c r="I248" s="16">
        <v>44202312.07</v>
      </c>
      <c r="J248" s="16">
        <v>17381064.038590178</v>
      </c>
      <c r="K248" s="34">
        <v>1526097.9452462913</v>
      </c>
      <c r="L248" s="35">
        <v>-285045.54927297164</v>
      </c>
      <c r="M248" s="13">
        <v>18622116.434563495</v>
      </c>
      <c r="N248" s="35">
        <v>4550536.2692547292</v>
      </c>
      <c r="O248" s="405">
        <f>SUM(Sammanfattning[[#This Row],[Statsandelar före skatteutjämning ]:[Utjämning av statsandelarna på basis av skatteinkomsterna]])</f>
        <v>23172652.703818224</v>
      </c>
      <c r="P248" s="407">
        <v>-38453.455199999968</v>
      </c>
      <c r="Q248" s="406">
        <v>6263266.1937809037</v>
      </c>
      <c r="R248" s="406">
        <v>-43931.904176601543</v>
      </c>
      <c r="S248" s="141">
        <f>SUM(Sammanfattning[[#This Row],[Statsandel för kommunal basservice, sammanlagt ]:[Återkrav av fördröjda skatteintäkter 2022]])</f>
        <v>29353533.538222525</v>
      </c>
    </row>
    <row r="249" spans="1:19" x14ac:dyDescent="0.3">
      <c r="A249" s="33">
        <v>768</v>
      </c>
      <c r="B249" s="32" t="s">
        <v>170</v>
      </c>
      <c r="C249" s="14">
        <v>2482</v>
      </c>
      <c r="D249" s="14">
        <v>10578289.379999999</v>
      </c>
      <c r="E249" s="14">
        <v>4699735.378240427</v>
      </c>
      <c r="F249" s="14">
        <v>2105108.4920795504</v>
      </c>
      <c r="G249" s="14">
        <f>Sammanfattning[[#This Row],[Åldersstruktur, kalkylerade kostnader]]+Sammanfattning[[#This Row],[Sjukfrekvens, kalkylerade kostnader]]+Sammanfattning[[#This Row],[Andra kalkylerade kostnader]]</f>
        <v>17383133.250319976</v>
      </c>
      <c r="H249" s="442">
        <v>4291.07</v>
      </c>
      <c r="I249" s="16">
        <v>10650435.739999998</v>
      </c>
      <c r="J249" s="16">
        <v>6732697.510319978</v>
      </c>
      <c r="K249" s="34">
        <v>472265.41760569485</v>
      </c>
      <c r="L249" s="35">
        <v>122868.63365060877</v>
      </c>
      <c r="M249" s="13">
        <v>7327831.5615762807</v>
      </c>
      <c r="N249" s="35">
        <v>1824382.1582221701</v>
      </c>
      <c r="O249" s="405">
        <f>SUM(Sammanfattning[[#This Row],[Statsandelar före skatteutjämning ]:[Utjämning av statsandelarna på basis av skatteinkomsterna]])</f>
        <v>9152213.7197984513</v>
      </c>
      <c r="P249" s="407">
        <v>52091.017799999987</v>
      </c>
      <c r="Q249" s="406">
        <v>1888764.8482496762</v>
      </c>
      <c r="R249" s="406">
        <v>-9531.0763220461886</v>
      </c>
      <c r="S249" s="141">
        <f>SUM(Sammanfattning[[#This Row],[Statsandel för kommunal basservice, sammanlagt ]:[Återkrav av fördröjda skatteintäkter 2022]])</f>
        <v>11083538.50952608</v>
      </c>
    </row>
    <row r="250" spans="1:19" x14ac:dyDescent="0.3">
      <c r="A250" s="33">
        <v>777</v>
      </c>
      <c r="B250" s="32" t="s">
        <v>171</v>
      </c>
      <c r="C250" s="14">
        <v>7594</v>
      </c>
      <c r="D250" s="14">
        <v>32046297.079999998</v>
      </c>
      <c r="E250" s="14">
        <v>15166182.404086163</v>
      </c>
      <c r="F250" s="14">
        <v>5869042.0382479411</v>
      </c>
      <c r="G250" s="14">
        <f>Sammanfattning[[#This Row],[Åldersstruktur, kalkylerade kostnader]]+Sammanfattning[[#This Row],[Sjukfrekvens, kalkylerade kostnader]]+Sammanfattning[[#This Row],[Andra kalkylerade kostnader]]</f>
        <v>53081521.522334106</v>
      </c>
      <c r="H250" s="442">
        <v>4291.07</v>
      </c>
      <c r="I250" s="16">
        <v>32586385.579999998</v>
      </c>
      <c r="J250" s="16">
        <v>20495135.942334108</v>
      </c>
      <c r="K250" s="34">
        <v>3915099.0004519382</v>
      </c>
      <c r="L250" s="35">
        <v>190058.54410004069</v>
      </c>
      <c r="M250" s="13">
        <v>24600293.486886088</v>
      </c>
      <c r="N250" s="35">
        <v>6021476.5762525583</v>
      </c>
      <c r="O250" s="405">
        <f>SUM(Sammanfattning[[#This Row],[Statsandelar före skatteutjämning ]:[Utjämning av statsandelarna på basis av skatteinkomsterna]])</f>
        <v>30621770.063138645</v>
      </c>
      <c r="P250" s="407">
        <v>52538.150999999983</v>
      </c>
      <c r="Q250" s="406">
        <v>5154800.7070890032</v>
      </c>
      <c r="R250" s="406">
        <v>-31424.070590941265</v>
      </c>
      <c r="S250" s="141">
        <f>SUM(Sammanfattning[[#This Row],[Statsandel för kommunal basservice, sammanlagt ]:[Återkrav av fördröjda skatteintäkter 2022]])</f>
        <v>35797684.850636706</v>
      </c>
    </row>
    <row r="251" spans="1:19" x14ac:dyDescent="0.3">
      <c r="A251" s="33">
        <v>778</v>
      </c>
      <c r="B251" s="32" t="s">
        <v>172</v>
      </c>
      <c r="C251" s="14">
        <v>6931</v>
      </c>
      <c r="D251" s="14">
        <v>29539904.82</v>
      </c>
      <c r="E251" s="14">
        <v>15834143.777416931</v>
      </c>
      <c r="F251" s="14">
        <v>1708537.3801534642</v>
      </c>
      <c r="G251" s="14">
        <f>Sammanfattning[[#This Row],[Åldersstruktur, kalkylerade kostnader]]+Sammanfattning[[#This Row],[Sjukfrekvens, kalkylerade kostnader]]+Sammanfattning[[#This Row],[Andra kalkylerade kostnader]]</f>
        <v>47082585.977570392</v>
      </c>
      <c r="H251" s="442">
        <v>4291.07</v>
      </c>
      <c r="I251" s="16">
        <v>29741406.169999998</v>
      </c>
      <c r="J251" s="16">
        <v>17341179.807570394</v>
      </c>
      <c r="K251" s="34">
        <v>515363.59355950553</v>
      </c>
      <c r="L251" s="35">
        <v>-343113.35778754036</v>
      </c>
      <c r="M251" s="13">
        <v>17513430.043342359</v>
      </c>
      <c r="N251" s="35">
        <v>5620418.6386202294</v>
      </c>
      <c r="O251" s="405">
        <f>SUM(Sammanfattning[[#This Row],[Statsandelar före skatteutjämning ]:[Utjämning av statsandelarna på basis av skatteinkomsterna]])</f>
        <v>23133848.681962587</v>
      </c>
      <c r="P251" s="407">
        <v>117809.16509199995</v>
      </c>
      <c r="Q251" s="406">
        <v>4490126.9750424102</v>
      </c>
      <c r="R251" s="406">
        <v>-28113.721918422849</v>
      </c>
      <c r="S251" s="141">
        <f>SUM(Sammanfattning[[#This Row],[Statsandel för kommunal basservice, sammanlagt ]:[Återkrav av fördröjda skatteintäkter 2022]])</f>
        <v>27713671.100178573</v>
      </c>
    </row>
    <row r="252" spans="1:19" x14ac:dyDescent="0.3">
      <c r="A252" s="33">
        <v>781</v>
      </c>
      <c r="B252" s="32" t="s">
        <v>173</v>
      </c>
      <c r="C252" s="14">
        <v>3631</v>
      </c>
      <c r="D252" s="14">
        <v>16589819.759999998</v>
      </c>
      <c r="E252" s="14">
        <v>7638107.1666608201</v>
      </c>
      <c r="F252" s="14">
        <v>1239510.617316707</v>
      </c>
      <c r="G252" s="14">
        <f>Sammanfattning[[#This Row],[Åldersstruktur, kalkylerade kostnader]]+Sammanfattning[[#This Row],[Sjukfrekvens, kalkylerade kostnader]]+Sammanfattning[[#This Row],[Andra kalkylerade kostnader]]</f>
        <v>25467437.543977525</v>
      </c>
      <c r="H252" s="442">
        <v>4291.07</v>
      </c>
      <c r="I252" s="16">
        <v>15580875.169999998</v>
      </c>
      <c r="J252" s="16">
        <v>9886562.373977527</v>
      </c>
      <c r="K252" s="34">
        <v>615777.90102676291</v>
      </c>
      <c r="L252" s="35">
        <v>-99630.813852481704</v>
      </c>
      <c r="M252" s="13">
        <v>10402709.461151809</v>
      </c>
      <c r="N252" s="35">
        <v>2766518.9061582075</v>
      </c>
      <c r="O252" s="405">
        <f>SUM(Sammanfattning[[#This Row],[Statsandelar före skatteutjämning ]:[Utjämning av statsandelarna på basis av skatteinkomsterna]])</f>
        <v>13169228.367310015</v>
      </c>
      <c r="P252" s="407">
        <v>-49244.269759999996</v>
      </c>
      <c r="Q252" s="406">
        <v>2642846.6544762929</v>
      </c>
      <c r="R252" s="406">
        <v>-13464.364219958989</v>
      </c>
      <c r="S252" s="141">
        <f>SUM(Sammanfattning[[#This Row],[Statsandel för kommunal basservice, sammanlagt ]:[Återkrav av fördröjda skatteintäkter 2022]])</f>
        <v>15749366.387806349</v>
      </c>
    </row>
    <row r="253" spans="1:19" x14ac:dyDescent="0.3">
      <c r="A253" s="33">
        <v>783</v>
      </c>
      <c r="B253" s="32" t="s">
        <v>174</v>
      </c>
      <c r="C253" s="14">
        <v>6646</v>
      </c>
      <c r="D253" s="14">
        <v>28040464.869999997</v>
      </c>
      <c r="E253" s="14">
        <v>9275479.3162116222</v>
      </c>
      <c r="F253" s="14">
        <v>1404207.375713801</v>
      </c>
      <c r="G253" s="14">
        <f>Sammanfattning[[#This Row],[Åldersstruktur, kalkylerade kostnader]]+Sammanfattning[[#This Row],[Sjukfrekvens, kalkylerade kostnader]]+Sammanfattning[[#This Row],[Andra kalkylerade kostnader]]</f>
        <v>38720151.561925419</v>
      </c>
      <c r="H253" s="442">
        <v>4291.07</v>
      </c>
      <c r="I253" s="16">
        <v>28518451.219999999</v>
      </c>
      <c r="J253" s="16">
        <v>10201700.34192542</v>
      </c>
      <c r="K253" s="34">
        <v>359550.00091089681</v>
      </c>
      <c r="L253" s="35">
        <v>-554733.11674285156</v>
      </c>
      <c r="M253" s="13">
        <v>10006517.226093465</v>
      </c>
      <c r="N253" s="35">
        <v>2424447.6214430551</v>
      </c>
      <c r="O253" s="405">
        <f>SUM(Sammanfattning[[#This Row],[Statsandelar före skatteutjämning ]:[Utjämning av statsandelarna på basis av skatteinkomsterna]])</f>
        <v>12430964.847536521</v>
      </c>
      <c r="P253" s="407">
        <v>-77190.094760000007</v>
      </c>
      <c r="Q253" s="406">
        <v>4135763.3066697591</v>
      </c>
      <c r="R253" s="406">
        <v>-32870.237073642544</v>
      </c>
      <c r="S253" s="141">
        <f>SUM(Sammanfattning[[#This Row],[Statsandel för kommunal basservice, sammanlagt ]:[Återkrav av fördröjda skatteintäkter 2022]])</f>
        <v>16456667.822372636</v>
      </c>
    </row>
    <row r="254" spans="1:19" x14ac:dyDescent="0.3">
      <c r="A254" s="33">
        <v>785</v>
      </c>
      <c r="B254" s="32" t="s">
        <v>175</v>
      </c>
      <c r="C254" s="14">
        <v>2737</v>
      </c>
      <c r="D254" s="14">
        <v>11717830.619999999</v>
      </c>
      <c r="E254" s="14">
        <v>6311241.6299755396</v>
      </c>
      <c r="F254" s="14">
        <v>1539264.5054494189</v>
      </c>
      <c r="G254" s="14">
        <f>Sammanfattning[[#This Row],[Åldersstruktur, kalkylerade kostnader]]+Sammanfattning[[#This Row],[Sjukfrekvens, kalkylerade kostnader]]+Sammanfattning[[#This Row],[Andra kalkylerade kostnader]]</f>
        <v>19568336.755424958</v>
      </c>
      <c r="H254" s="442">
        <v>4291.07</v>
      </c>
      <c r="I254" s="16">
        <v>11744658.59</v>
      </c>
      <c r="J254" s="16">
        <v>7823678.1654249579</v>
      </c>
      <c r="K254" s="34">
        <v>2913290.9701163387</v>
      </c>
      <c r="L254" s="35">
        <v>-161785.2884250755</v>
      </c>
      <c r="M254" s="13">
        <v>10575183.847116223</v>
      </c>
      <c r="N254" s="35">
        <v>2661956.1371458564</v>
      </c>
      <c r="O254" s="405">
        <f>SUM(Sammanfattning[[#This Row],[Statsandelar före skatteutjämning ]:[Utjämning av statsandelarna på basis av skatteinkomsterna]])</f>
        <v>13237139.984262079</v>
      </c>
      <c r="P254" s="407">
        <v>-38826.066200000001</v>
      </c>
      <c r="Q254" s="406">
        <v>1958875.3334883768</v>
      </c>
      <c r="R254" s="406">
        <v>-12877.240530084217</v>
      </c>
      <c r="S254" s="141">
        <f>SUM(Sammanfattning[[#This Row],[Statsandel för kommunal basservice, sammanlagt ]:[Återkrav av fördröjda skatteintäkter 2022]])</f>
        <v>15144312.011020372</v>
      </c>
    </row>
    <row r="255" spans="1:19" x14ac:dyDescent="0.3">
      <c r="A255" s="33">
        <v>790</v>
      </c>
      <c r="B255" s="32" t="s">
        <v>176</v>
      </c>
      <c r="C255" s="14">
        <v>24052</v>
      </c>
      <c r="D255" s="14">
        <v>103797686.28999999</v>
      </c>
      <c r="E255" s="14">
        <v>40038382.089714423</v>
      </c>
      <c r="F255" s="14">
        <v>5389474.1892341599</v>
      </c>
      <c r="G255" s="14">
        <f>Sammanfattning[[#This Row],[Åldersstruktur, kalkylerade kostnader]]+Sammanfattning[[#This Row],[Sjukfrekvens, kalkylerade kostnader]]+Sammanfattning[[#This Row],[Andra kalkylerade kostnader]]</f>
        <v>149225542.5689486</v>
      </c>
      <c r="H255" s="442">
        <v>4291.07</v>
      </c>
      <c r="I255" s="16">
        <v>103208815.63999999</v>
      </c>
      <c r="J255" s="16">
        <v>46016726.928948611</v>
      </c>
      <c r="K255" s="34">
        <v>819885.60424739239</v>
      </c>
      <c r="L255" s="35">
        <v>-1530281.2813121798</v>
      </c>
      <c r="M255" s="13">
        <v>45306331.25188382</v>
      </c>
      <c r="N255" s="35">
        <v>17969921.231862497</v>
      </c>
      <c r="O255" s="405">
        <f>SUM(Sammanfattning[[#This Row],[Statsandelar före skatteutjämning ]:[Utjämning av statsandelarna på basis av skatteinkomsterna]])</f>
        <v>63276252.48374632</v>
      </c>
      <c r="P255" s="407">
        <v>290100.02015999996</v>
      </c>
      <c r="Q255" s="406">
        <v>14795834.095750891</v>
      </c>
      <c r="R255" s="406">
        <v>-97736.646265441537</v>
      </c>
      <c r="S255" s="141">
        <f>SUM(Sammanfattning[[#This Row],[Statsandel för kommunal basservice, sammanlagt ]:[Återkrav av fördröjda skatteintäkter 2022]])</f>
        <v>78264449.953391761</v>
      </c>
    </row>
    <row r="256" spans="1:19" x14ac:dyDescent="0.3">
      <c r="A256" s="33">
        <v>791</v>
      </c>
      <c r="B256" s="32" t="s">
        <v>177</v>
      </c>
      <c r="C256" s="14">
        <v>5203</v>
      </c>
      <c r="D256" s="14">
        <v>23223213.949999999</v>
      </c>
      <c r="E256" s="14">
        <v>10580335.156367691</v>
      </c>
      <c r="F256" s="14">
        <v>2452416.0609973501</v>
      </c>
      <c r="G256" s="14">
        <f>Sammanfattning[[#This Row],[Åldersstruktur, kalkylerade kostnader]]+Sammanfattning[[#This Row],[Sjukfrekvens, kalkylerade kostnader]]+Sammanfattning[[#This Row],[Andra kalkylerade kostnader]]</f>
        <v>36255965.167365044</v>
      </c>
      <c r="H256" s="442">
        <v>4291.07</v>
      </c>
      <c r="I256" s="16">
        <v>22326437.209999997</v>
      </c>
      <c r="J256" s="16">
        <v>13929527.957365047</v>
      </c>
      <c r="K256" s="34">
        <v>2304782.7092164089</v>
      </c>
      <c r="L256" s="35">
        <v>-421663.58312500117</v>
      </c>
      <c r="M256" s="13">
        <v>15812647.083456455</v>
      </c>
      <c r="N256" s="35">
        <v>5345153.5667477427</v>
      </c>
      <c r="O256" s="405">
        <f>SUM(Sammanfattning[[#This Row],[Statsandelar före skatteutjämning ]:[Utjämning av statsandelarna på basis av skatteinkomsterna]])</f>
        <v>21157800.650204197</v>
      </c>
      <c r="P256" s="407">
        <v>-55921.458879999991</v>
      </c>
      <c r="Q256" s="406">
        <v>4054664.5666210842</v>
      </c>
      <c r="R256" s="406">
        <v>-18724.497366889824</v>
      </c>
      <c r="S256" s="141">
        <f>SUM(Sammanfattning[[#This Row],[Statsandel för kommunal basservice, sammanlagt ]:[Återkrav av fördröjda skatteintäkter 2022]])</f>
        <v>25137819.26057839</v>
      </c>
    </row>
    <row r="257" spans="1:19" x14ac:dyDescent="0.3">
      <c r="A257" s="33">
        <v>831</v>
      </c>
      <c r="B257" s="32" t="s">
        <v>178</v>
      </c>
      <c r="C257" s="14">
        <v>4628</v>
      </c>
      <c r="D257" s="14">
        <v>18568072.57</v>
      </c>
      <c r="E257" s="14">
        <v>4945089.7748392774</v>
      </c>
      <c r="F257" s="14">
        <v>1901074.3344926843</v>
      </c>
      <c r="G257" s="14">
        <f>Sammanfattning[[#This Row],[Åldersstruktur, kalkylerade kostnader]]+Sammanfattning[[#This Row],[Sjukfrekvens, kalkylerade kostnader]]+Sammanfattning[[#This Row],[Andra kalkylerade kostnader]]</f>
        <v>25414236.679331962</v>
      </c>
      <c r="H257" s="442">
        <v>4291.07</v>
      </c>
      <c r="I257" s="16">
        <v>19859071.959999997</v>
      </c>
      <c r="J257" s="16">
        <v>5555164.7193319649</v>
      </c>
      <c r="K257" s="34">
        <v>3290.606771723822</v>
      </c>
      <c r="L257" s="35">
        <v>-265442.03240391484</v>
      </c>
      <c r="M257" s="13">
        <v>5293013.293699773</v>
      </c>
      <c r="N257" s="35">
        <v>657585.77651530888</v>
      </c>
      <c r="O257" s="405">
        <f>SUM(Sammanfattning[[#This Row],[Statsandelar före skatteutjämning ]:[Utjämning av statsandelarna på basis av skatteinkomsterna]])</f>
        <v>5950599.0702150818</v>
      </c>
      <c r="P257" s="407">
        <v>-191060.01636000001</v>
      </c>
      <c r="Q257" s="406">
        <v>2316145.1856104983</v>
      </c>
      <c r="R257" s="406">
        <v>-24018.274231082531</v>
      </c>
      <c r="S257" s="141">
        <f>SUM(Sammanfattning[[#This Row],[Statsandel för kommunal basservice, sammanlagt ]:[Återkrav av fördröjda skatteintäkter 2022]])</f>
        <v>8051665.9652344976</v>
      </c>
    </row>
    <row r="258" spans="1:19" x14ac:dyDescent="0.3">
      <c r="A258" s="33">
        <v>832</v>
      </c>
      <c r="B258" s="32" t="s">
        <v>179</v>
      </c>
      <c r="C258" s="14">
        <v>3916</v>
      </c>
      <c r="D258" s="14">
        <v>16348994.109999999</v>
      </c>
      <c r="E258" s="14">
        <v>7909790.3019396998</v>
      </c>
      <c r="F258" s="14">
        <v>2757203.7275538053</v>
      </c>
      <c r="G258" s="14">
        <f>Sammanfattning[[#This Row],[Åldersstruktur, kalkylerade kostnader]]+Sammanfattning[[#This Row],[Sjukfrekvens, kalkylerade kostnader]]+Sammanfattning[[#This Row],[Andra kalkylerade kostnader]]</f>
        <v>27015988.139493503</v>
      </c>
      <c r="H258" s="442">
        <v>4291.07</v>
      </c>
      <c r="I258" s="16">
        <v>16803830.119999997</v>
      </c>
      <c r="J258" s="16">
        <v>10212158.019493505</v>
      </c>
      <c r="K258" s="34">
        <v>4520624.3914290443</v>
      </c>
      <c r="L258" s="35">
        <v>-268370.65958613821</v>
      </c>
      <c r="M258" s="13">
        <v>14464411.751336411</v>
      </c>
      <c r="N258" s="35">
        <v>3603739.5013479162</v>
      </c>
      <c r="O258" s="405">
        <f>SUM(Sammanfattning[[#This Row],[Statsandelar före skatteutjämning ]:[Utjämning av statsandelarna på basis av skatteinkomsterna]])</f>
        <v>18068151.252684325</v>
      </c>
      <c r="P258" s="407">
        <v>-40241.987999999998</v>
      </c>
      <c r="Q258" s="406">
        <v>2562167.0502761239</v>
      </c>
      <c r="R258" s="406">
        <v>-14155.701174321672</v>
      </c>
      <c r="S258" s="141">
        <f>SUM(Sammanfattning[[#This Row],[Statsandel för kommunal basservice, sammanlagt ]:[Återkrav av fördröjda skatteintäkter 2022]])</f>
        <v>20575920.613786124</v>
      </c>
    </row>
    <row r="259" spans="1:19" x14ac:dyDescent="0.3">
      <c r="A259" s="33">
        <v>833</v>
      </c>
      <c r="B259" s="32" t="s">
        <v>358</v>
      </c>
      <c r="C259" s="14">
        <v>1659</v>
      </c>
      <c r="D259" s="14">
        <v>7367287.5</v>
      </c>
      <c r="E259" s="14">
        <v>2672440.4965828359</v>
      </c>
      <c r="F259" s="14">
        <v>581089.09254786791</v>
      </c>
      <c r="G259" s="14">
        <f>Sammanfattning[[#This Row],[Åldersstruktur, kalkylerade kostnader]]+Sammanfattning[[#This Row],[Sjukfrekvens, kalkylerade kostnader]]+Sammanfattning[[#This Row],[Andra kalkylerade kostnader]]</f>
        <v>10620817.089130703</v>
      </c>
      <c r="H259" s="442">
        <v>4291.07</v>
      </c>
      <c r="I259" s="16">
        <v>7118885.1299999999</v>
      </c>
      <c r="J259" s="16">
        <v>3501931.9591307035</v>
      </c>
      <c r="K259" s="34">
        <v>36971.915554793144</v>
      </c>
      <c r="L259" s="35">
        <v>-30871.122443114313</v>
      </c>
      <c r="M259" s="13">
        <v>3508032.7522423822</v>
      </c>
      <c r="N259" s="35">
        <v>823998.64982898673</v>
      </c>
      <c r="O259" s="405">
        <f>SUM(Sammanfattning[[#This Row],[Statsandelar före skatteutjämning ]:[Utjämning av statsandelarna på basis av skatteinkomsterna]])</f>
        <v>4332031.4020713689</v>
      </c>
      <c r="P259" s="407">
        <v>166929.72800000003</v>
      </c>
      <c r="Q259" s="406">
        <v>1103683.1998708695</v>
      </c>
      <c r="R259" s="406">
        <v>-7833.6879260056012</v>
      </c>
      <c r="S259" s="141">
        <f>SUM(Sammanfattning[[#This Row],[Statsandel för kommunal basservice, sammanlagt ]:[Återkrav av fördröjda skatteintäkter 2022]])</f>
        <v>5594810.6420162329</v>
      </c>
    </row>
    <row r="260" spans="1:19" x14ac:dyDescent="0.3">
      <c r="A260" s="33">
        <v>834</v>
      </c>
      <c r="B260" s="32" t="s">
        <v>180</v>
      </c>
      <c r="C260" s="14">
        <v>6016</v>
      </c>
      <c r="D260" s="14">
        <v>25461164.310000002</v>
      </c>
      <c r="E260" s="14">
        <v>8327465.7347386787</v>
      </c>
      <c r="F260" s="14">
        <v>1335096.1969906176</v>
      </c>
      <c r="G260" s="14">
        <f>Sammanfattning[[#This Row],[Åldersstruktur, kalkylerade kostnader]]+Sammanfattning[[#This Row],[Sjukfrekvens, kalkylerade kostnader]]+Sammanfattning[[#This Row],[Andra kalkylerade kostnader]]</f>
        <v>35123726.241729297</v>
      </c>
      <c r="H260" s="442">
        <v>4291.07</v>
      </c>
      <c r="I260" s="16">
        <v>25815077.119999997</v>
      </c>
      <c r="J260" s="16">
        <v>9308649.1217292994</v>
      </c>
      <c r="K260" s="34">
        <v>100208.88433160742</v>
      </c>
      <c r="L260" s="35">
        <v>-393820.77247019106</v>
      </c>
      <c r="M260" s="13">
        <v>9015037.2335907165</v>
      </c>
      <c r="N260" s="35">
        <v>2959112.8986967886</v>
      </c>
      <c r="O260" s="405">
        <f>SUM(Sammanfattning[[#This Row],[Statsandelar före skatteutjämning ]:[Utjämning av statsandelarna på basis av skatteinkomsterna]])</f>
        <v>11974150.132287506</v>
      </c>
      <c r="P260" s="407">
        <v>-425536.66644000006</v>
      </c>
      <c r="Q260" s="406">
        <v>3708979.5918655051</v>
      </c>
      <c r="R260" s="406">
        <v>-25933.185494355246</v>
      </c>
      <c r="S260" s="141">
        <f>SUM(Sammanfattning[[#This Row],[Statsandel för kommunal basservice, sammanlagt ]:[Återkrav av fördröjda skatteintäkter 2022]])</f>
        <v>15231659.872218654</v>
      </c>
    </row>
    <row r="261" spans="1:19" x14ac:dyDescent="0.3">
      <c r="A261" s="33">
        <v>837</v>
      </c>
      <c r="B261" s="32" t="s">
        <v>359</v>
      </c>
      <c r="C261" s="14">
        <v>241009</v>
      </c>
      <c r="D261" s="14">
        <v>847687349.24999988</v>
      </c>
      <c r="E261" s="14">
        <v>290780603.36748064</v>
      </c>
      <c r="F261" s="14">
        <v>78759250.606218934</v>
      </c>
      <c r="G261" s="14">
        <f>Sammanfattning[[#This Row],[Åldersstruktur, kalkylerade kostnader]]+Sammanfattning[[#This Row],[Sjukfrekvens, kalkylerade kostnader]]+Sammanfattning[[#This Row],[Andra kalkylerade kostnader]]</f>
        <v>1217227203.2236996</v>
      </c>
      <c r="H261" s="442">
        <v>4291.07</v>
      </c>
      <c r="I261" s="16">
        <v>1034186489.6299999</v>
      </c>
      <c r="J261" s="16">
        <v>183040713.59369969</v>
      </c>
      <c r="K261" s="34">
        <v>13157667.706916459</v>
      </c>
      <c r="L261" s="35">
        <v>-26494797.38850845</v>
      </c>
      <c r="M261" s="13">
        <v>169703583.91210771</v>
      </c>
      <c r="N261" s="35">
        <v>9844761.8581637256</v>
      </c>
      <c r="O261" s="405">
        <f>SUM(Sammanfattning[[#This Row],[Statsandelar före skatteutjämning ]:[Utjämning av statsandelarna på basis av skatteinkomsterna]])</f>
        <v>179548345.77027142</v>
      </c>
      <c r="P261" s="407">
        <v>-10934457.590943992</v>
      </c>
      <c r="Q261" s="406">
        <v>117060643.86201537</v>
      </c>
      <c r="R261" s="406">
        <v>-1179539.055069465</v>
      </c>
      <c r="S261" s="141">
        <f>SUM(Sammanfattning[[#This Row],[Statsandel för kommunal basservice, sammanlagt ]:[Återkrav av fördröjda skatteintäkter 2022]])</f>
        <v>284494992.98627335</v>
      </c>
    </row>
    <row r="262" spans="1:19" x14ac:dyDescent="0.3">
      <c r="A262" s="33">
        <v>844</v>
      </c>
      <c r="B262" s="32" t="s">
        <v>181</v>
      </c>
      <c r="C262" s="14">
        <v>1503</v>
      </c>
      <c r="D262" s="14">
        <v>6525435.8200000003</v>
      </c>
      <c r="E262" s="14">
        <v>3679244.6941522365</v>
      </c>
      <c r="F262" s="14">
        <v>574150.0939568379</v>
      </c>
      <c r="G262" s="14">
        <f>Sammanfattning[[#This Row],[Åldersstruktur, kalkylerade kostnader]]+Sammanfattning[[#This Row],[Sjukfrekvens, kalkylerade kostnader]]+Sammanfattning[[#This Row],[Andra kalkylerade kostnader]]</f>
        <v>10778830.608109074</v>
      </c>
      <c r="H262" s="442">
        <v>4291.07</v>
      </c>
      <c r="I262" s="16">
        <v>6449478.21</v>
      </c>
      <c r="J262" s="16">
        <v>4329352.3981090738</v>
      </c>
      <c r="K262" s="34">
        <v>220285.32836530797</v>
      </c>
      <c r="L262" s="35">
        <v>-59208.747833986316</v>
      </c>
      <c r="M262" s="13">
        <v>4490428.9786403952</v>
      </c>
      <c r="N262" s="35">
        <v>1511486.2428385809</v>
      </c>
      <c r="O262" s="405">
        <f>SUM(Sammanfattning[[#This Row],[Statsandelar före skatteutjämning ]:[Utjämning av statsandelarna på basis av skatteinkomsterna]])</f>
        <v>6001915.2214789763</v>
      </c>
      <c r="P262" s="407">
        <v>-74447.677800000005</v>
      </c>
      <c r="Q262" s="406">
        <v>1211900.8783003301</v>
      </c>
      <c r="R262" s="406">
        <v>-5364.096264732877</v>
      </c>
      <c r="S262" s="141">
        <f>SUM(Sammanfattning[[#This Row],[Statsandel för kommunal basservice, sammanlagt ]:[Återkrav av fördröjda skatteintäkter 2022]])</f>
        <v>7134004.3257145733</v>
      </c>
    </row>
    <row r="263" spans="1:19" x14ac:dyDescent="0.3">
      <c r="A263" s="33">
        <v>845</v>
      </c>
      <c r="B263" s="32" t="s">
        <v>182</v>
      </c>
      <c r="C263" s="14">
        <v>2925</v>
      </c>
      <c r="D263" s="14">
        <v>13123047.18</v>
      </c>
      <c r="E263" s="14">
        <v>4920152.5578207122</v>
      </c>
      <c r="F263" s="14">
        <v>1747121.2578896051</v>
      </c>
      <c r="G263" s="14">
        <f>Sammanfattning[[#This Row],[Åldersstruktur, kalkylerade kostnader]]+Sammanfattning[[#This Row],[Sjukfrekvens, kalkylerade kostnader]]+Sammanfattning[[#This Row],[Andra kalkylerade kostnader]]</f>
        <v>19790320.995710317</v>
      </c>
      <c r="H263" s="442">
        <v>4291.07</v>
      </c>
      <c r="I263" s="16">
        <v>12551379.75</v>
      </c>
      <c r="J263" s="16">
        <v>7238941.245710317</v>
      </c>
      <c r="K263" s="34">
        <v>589802.54154986062</v>
      </c>
      <c r="L263" s="35">
        <v>36801.627938772261</v>
      </c>
      <c r="M263" s="13">
        <v>7865545.4151989501</v>
      </c>
      <c r="N263" s="35">
        <v>2351102.2456055703</v>
      </c>
      <c r="O263" s="405">
        <f>SUM(Sammanfattning[[#This Row],[Statsandelar före skatteutjämning ]:[Utjämning av statsandelarna på basis av skatteinkomsterna]])</f>
        <v>10216647.660804521</v>
      </c>
      <c r="P263" s="407">
        <v>-1624.5839600000036</v>
      </c>
      <c r="Q263" s="406">
        <v>1903717.6959708424</v>
      </c>
      <c r="R263" s="406">
        <v>-13744.569694077207</v>
      </c>
      <c r="S263" s="141">
        <f>SUM(Sammanfattning[[#This Row],[Statsandel för kommunal basservice, sammanlagt ]:[Återkrav av fördröjda skatteintäkter 2022]])</f>
        <v>12104996.203121286</v>
      </c>
    </row>
    <row r="264" spans="1:19" x14ac:dyDescent="0.3">
      <c r="A264" s="33">
        <v>846</v>
      </c>
      <c r="B264" s="32" t="s">
        <v>360</v>
      </c>
      <c r="C264" s="14">
        <v>4994</v>
      </c>
      <c r="D264" s="14">
        <v>23062708.199999999</v>
      </c>
      <c r="E264" s="14">
        <v>9938343.7114081886</v>
      </c>
      <c r="F264" s="14">
        <v>1168623.6236422788</v>
      </c>
      <c r="G264" s="14">
        <f>Sammanfattning[[#This Row],[Åldersstruktur, kalkylerade kostnader]]+Sammanfattning[[#This Row],[Sjukfrekvens, kalkylerade kostnader]]+Sammanfattning[[#This Row],[Andra kalkylerade kostnader]]</f>
        <v>34169675.535050467</v>
      </c>
      <c r="H264" s="442">
        <v>4291.07</v>
      </c>
      <c r="I264" s="16">
        <v>21429603.579999998</v>
      </c>
      <c r="J264" s="16">
        <v>12740071.955050468</v>
      </c>
      <c r="K264" s="34">
        <v>167330.58223240785</v>
      </c>
      <c r="L264" s="35">
        <v>-314513.861541185</v>
      </c>
      <c r="M264" s="13">
        <v>12592888.675741691</v>
      </c>
      <c r="N264" s="35">
        <v>5051591.7685663383</v>
      </c>
      <c r="O264" s="405">
        <f>SUM(Sammanfattning[[#This Row],[Statsandelar före skatteutjämning ]:[Utjämning av statsandelarna på basis av skatteinkomsterna]])</f>
        <v>17644480.444308028</v>
      </c>
      <c r="P264" s="407">
        <v>-65281.447199999995</v>
      </c>
      <c r="Q264" s="406">
        <v>3738628.9424776365</v>
      </c>
      <c r="R264" s="406">
        <v>-19141.986477904764</v>
      </c>
      <c r="S264" s="141">
        <f>SUM(Sammanfattning[[#This Row],[Statsandel för kommunal basservice, sammanlagt ]:[Återkrav av fördröjda skatteintäkter 2022]])</f>
        <v>21298685.953107759</v>
      </c>
    </row>
    <row r="265" spans="1:19" x14ac:dyDescent="0.3">
      <c r="A265" s="33">
        <v>848</v>
      </c>
      <c r="B265" s="32" t="s">
        <v>183</v>
      </c>
      <c r="C265" s="14">
        <v>4307</v>
      </c>
      <c r="D265" s="14">
        <v>17634965.73</v>
      </c>
      <c r="E265" s="14">
        <v>8985766.6633904874</v>
      </c>
      <c r="F265" s="14">
        <v>1925348.7976054233</v>
      </c>
      <c r="G265" s="14">
        <f>Sammanfattning[[#This Row],[Åldersstruktur, kalkylerade kostnader]]+Sammanfattning[[#This Row],[Sjukfrekvens, kalkylerade kostnader]]+Sammanfattning[[#This Row],[Andra kalkylerade kostnader]]</f>
        <v>28546081.190995909</v>
      </c>
      <c r="H265" s="442">
        <v>4291.07</v>
      </c>
      <c r="I265" s="16">
        <v>18481638.489999998</v>
      </c>
      <c r="J265" s="16">
        <v>10064442.700995911</v>
      </c>
      <c r="K265" s="34">
        <v>377757.07989012427</v>
      </c>
      <c r="L265" s="35">
        <v>272155.26880973979</v>
      </c>
      <c r="M265" s="13">
        <v>10714355.049695775</v>
      </c>
      <c r="N265" s="35">
        <v>4504388.2714939117</v>
      </c>
      <c r="O265" s="405">
        <f>SUM(Sammanfattning[[#This Row],[Statsandelar före skatteutjämning ]:[Utjämning av statsandelarna på basis av skatteinkomsterna]])</f>
        <v>15218743.321189687</v>
      </c>
      <c r="P265" s="407">
        <v>108146.61663999999</v>
      </c>
      <c r="Q265" s="406">
        <v>3181416.3734441213</v>
      </c>
      <c r="R265" s="406">
        <v>-15782.740399415919</v>
      </c>
      <c r="S265" s="141">
        <f>SUM(Sammanfattning[[#This Row],[Statsandel för kommunal basservice, sammanlagt ]:[Återkrav av fördröjda skatteintäkter 2022]])</f>
        <v>18492523.570874389</v>
      </c>
    </row>
    <row r="266" spans="1:19" x14ac:dyDescent="0.3">
      <c r="A266" s="33">
        <v>849</v>
      </c>
      <c r="B266" s="32" t="s">
        <v>184</v>
      </c>
      <c r="C266" s="14">
        <v>2966</v>
      </c>
      <c r="D266" s="14">
        <v>13669777.939999998</v>
      </c>
      <c r="E266" s="14">
        <v>4720678.6983567057</v>
      </c>
      <c r="F266" s="14">
        <v>890824.4566262858</v>
      </c>
      <c r="G266" s="14">
        <f>Sammanfattning[[#This Row],[Åldersstruktur, kalkylerade kostnader]]+Sammanfattning[[#This Row],[Sjukfrekvens, kalkylerade kostnader]]+Sammanfattning[[#This Row],[Andra kalkylerade kostnader]]</f>
        <v>19281281.094982989</v>
      </c>
      <c r="H266" s="442">
        <v>4291.07</v>
      </c>
      <c r="I266" s="16">
        <v>12727313.619999999</v>
      </c>
      <c r="J266" s="16">
        <v>6553967.47498299</v>
      </c>
      <c r="K266" s="34">
        <v>200794.07595633104</v>
      </c>
      <c r="L266" s="35">
        <v>-168922.41370016622</v>
      </c>
      <c r="M266" s="13">
        <v>6585839.1372391544</v>
      </c>
      <c r="N266" s="35">
        <v>3136693.4823447755</v>
      </c>
      <c r="O266" s="405">
        <f>SUM(Sammanfattning[[#This Row],[Statsandelar före skatteutjämning ]:[Utjämning av statsandelarna på basis av skatteinkomsterna]])</f>
        <v>9722532.6195839308</v>
      </c>
      <c r="P266" s="407">
        <v>302560.13200000004</v>
      </c>
      <c r="Q266" s="406">
        <v>2165019.4841542882</v>
      </c>
      <c r="R266" s="406">
        <v>-10762.425337694689</v>
      </c>
      <c r="S266" s="141">
        <f>SUM(Sammanfattning[[#This Row],[Statsandel för kommunal basservice, sammanlagt ]:[Återkrav av fördröjda skatteintäkter 2022]])</f>
        <v>12179349.810400523</v>
      </c>
    </row>
    <row r="267" spans="1:19" x14ac:dyDescent="0.3">
      <c r="A267" s="33">
        <v>850</v>
      </c>
      <c r="B267" s="32" t="s">
        <v>185</v>
      </c>
      <c r="C267" s="14">
        <v>2401</v>
      </c>
      <c r="D267" s="14">
        <v>10604378.75</v>
      </c>
      <c r="E267" s="14">
        <v>3554959.7004858083</v>
      </c>
      <c r="F267" s="14">
        <v>593321.53351629572</v>
      </c>
      <c r="G267" s="14">
        <f>Sammanfattning[[#This Row],[Åldersstruktur, kalkylerade kostnader]]+Sammanfattning[[#This Row],[Sjukfrekvens, kalkylerade kostnader]]+Sammanfattning[[#This Row],[Andra kalkylerade kostnader]]</f>
        <v>14752659.984002104</v>
      </c>
      <c r="H267" s="442">
        <v>4291.07</v>
      </c>
      <c r="I267" s="16">
        <v>10302859.069999998</v>
      </c>
      <c r="J267" s="16">
        <v>4449800.9140021056</v>
      </c>
      <c r="K267" s="34">
        <v>34595.502722327306</v>
      </c>
      <c r="L267" s="35">
        <v>52764.077968868369</v>
      </c>
      <c r="M267" s="13">
        <v>4537160.4946933016</v>
      </c>
      <c r="N267" s="35">
        <v>1658243.2073965571</v>
      </c>
      <c r="O267" s="405">
        <f>SUM(Sammanfattning[[#This Row],[Statsandelar före skatteutjämning ]:[Utjämning av statsandelarna på basis av skatteinkomsterna]])</f>
        <v>6195403.7020898592</v>
      </c>
      <c r="P267" s="407">
        <v>175320.92771999998</v>
      </c>
      <c r="Q267" s="406">
        <v>1427829.0367570685</v>
      </c>
      <c r="R267" s="406">
        <v>-9840.1416584219696</v>
      </c>
      <c r="S267" s="141">
        <f>SUM(Sammanfattning[[#This Row],[Statsandel för kommunal basservice, sammanlagt ]:[Återkrav av fördröjda skatteintäkter 2022]])</f>
        <v>7788713.5249085063</v>
      </c>
    </row>
    <row r="268" spans="1:19" x14ac:dyDescent="0.3">
      <c r="A268" s="33">
        <v>851</v>
      </c>
      <c r="B268" s="32" t="s">
        <v>361</v>
      </c>
      <c r="C268" s="14">
        <v>21467</v>
      </c>
      <c r="D268" s="14">
        <v>86932751.290000007</v>
      </c>
      <c r="E268" s="14">
        <v>28908289.804759037</v>
      </c>
      <c r="F268" s="14">
        <v>4679978.9768240266</v>
      </c>
      <c r="G268" s="14">
        <f>Sammanfattning[[#This Row],[Åldersstruktur, kalkylerade kostnader]]+Sammanfattning[[#This Row],[Sjukfrekvens, kalkylerade kostnader]]+Sammanfattning[[#This Row],[Andra kalkylerade kostnader]]</f>
        <v>120521020.07158308</v>
      </c>
      <c r="H268" s="442">
        <v>4291.07</v>
      </c>
      <c r="I268" s="16">
        <v>92116399.689999998</v>
      </c>
      <c r="J268" s="16">
        <v>28404620.38158308</v>
      </c>
      <c r="K268" s="34">
        <v>1311220.7404540356</v>
      </c>
      <c r="L268" s="35">
        <v>-1957810.1483999863</v>
      </c>
      <c r="M268" s="13">
        <v>27758030.97363713</v>
      </c>
      <c r="N268" s="35">
        <v>8475232.9287695885</v>
      </c>
      <c r="O268" s="405">
        <f>SUM(Sammanfattning[[#This Row],[Statsandelar före skatteutjämning ]:[Utjämning av statsandelarna på basis av skatteinkomsterna]])</f>
        <v>36233263.902406722</v>
      </c>
      <c r="P268" s="407">
        <v>111425.59343999997</v>
      </c>
      <c r="Q268" s="406">
        <v>10885150.482996266</v>
      </c>
      <c r="R268" s="406">
        <v>-102398.41906777649</v>
      </c>
      <c r="S268" s="141">
        <f>SUM(Sammanfattning[[#This Row],[Statsandel för kommunal basservice, sammanlagt ]:[Återkrav av fördröjda skatteintäkter 2022]])</f>
        <v>47127441.559775211</v>
      </c>
    </row>
    <row r="269" spans="1:19" x14ac:dyDescent="0.3">
      <c r="A269" s="33">
        <v>853</v>
      </c>
      <c r="B269" s="32" t="s">
        <v>362</v>
      </c>
      <c r="C269" s="14">
        <v>194391</v>
      </c>
      <c r="D269" s="14">
        <v>691364253.99000001</v>
      </c>
      <c r="E269" s="14">
        <v>235852506.73830158</v>
      </c>
      <c r="F269" s="14">
        <v>92207858.123235345</v>
      </c>
      <c r="G269" s="14">
        <f>Sammanfattning[[#This Row],[Åldersstruktur, kalkylerade kostnader]]+Sammanfattning[[#This Row],[Sjukfrekvens, kalkylerade kostnader]]+Sammanfattning[[#This Row],[Andra kalkylerade kostnader]]</f>
        <v>1019424618.8515369</v>
      </c>
      <c r="H269" s="442">
        <v>4291.07</v>
      </c>
      <c r="I269" s="16">
        <v>834145388.36999989</v>
      </c>
      <c r="J269" s="16">
        <v>185279230.48153698</v>
      </c>
      <c r="K269" s="34">
        <v>11200569.53517873</v>
      </c>
      <c r="L269" s="35">
        <v>-20522963.956154406</v>
      </c>
      <c r="M269" s="13">
        <v>175956836.0605613</v>
      </c>
      <c r="N269" s="35">
        <v>-2924989.1475486923</v>
      </c>
      <c r="O269" s="405">
        <f>SUM(Sammanfattning[[#This Row],[Statsandelar före skatteutjämning ]:[Utjämning av statsandelarna på basis av skatteinkomsterna]])</f>
        <v>173031846.91301259</v>
      </c>
      <c r="P269" s="407">
        <v>-2635292.787944003</v>
      </c>
      <c r="Q269" s="406">
        <v>101052572.13740179</v>
      </c>
      <c r="R269" s="406">
        <v>-901956.74108236376</v>
      </c>
      <c r="S269" s="141">
        <f>SUM(Sammanfattning[[#This Row],[Statsandel för kommunal basservice, sammanlagt ]:[Återkrav av fördröjda skatteintäkter 2022]])</f>
        <v>270547169.52138799</v>
      </c>
    </row>
    <row r="270" spans="1:19" x14ac:dyDescent="0.3">
      <c r="A270" s="33">
        <v>854</v>
      </c>
      <c r="B270" s="32" t="s">
        <v>186</v>
      </c>
      <c r="C270" s="14">
        <v>3304</v>
      </c>
      <c r="D270" s="14">
        <v>14472787.790000001</v>
      </c>
      <c r="E270" s="14">
        <v>6549279.6153213093</v>
      </c>
      <c r="F270" s="14">
        <v>2012424.1726827053</v>
      </c>
      <c r="G270" s="14">
        <f>Sammanfattning[[#This Row],[Åldersstruktur, kalkylerade kostnader]]+Sammanfattning[[#This Row],[Sjukfrekvens, kalkylerade kostnader]]+Sammanfattning[[#This Row],[Andra kalkylerade kostnader]]</f>
        <v>23034491.578004017</v>
      </c>
      <c r="H270" s="442">
        <v>4291.07</v>
      </c>
      <c r="I270" s="16">
        <v>14177695.279999999</v>
      </c>
      <c r="J270" s="16">
        <v>8856796.2980040181</v>
      </c>
      <c r="K270" s="34">
        <v>3942315.9057551571</v>
      </c>
      <c r="L270" s="35">
        <v>-384671.4645407896</v>
      </c>
      <c r="M270" s="13">
        <v>12414440.739218386</v>
      </c>
      <c r="N270" s="35">
        <v>2636490.1416578949</v>
      </c>
      <c r="O270" s="405">
        <f>SUM(Sammanfattning[[#This Row],[Statsandelar före skatteutjämning ]:[Utjämning av statsandelarna på basis av skatteinkomsterna]])</f>
        <v>15050930.88087628</v>
      </c>
      <c r="P270" s="407">
        <v>-73106.278200000001</v>
      </c>
      <c r="Q270" s="406">
        <v>2268127.0872382307</v>
      </c>
      <c r="R270" s="406">
        <v>-13926.22522272718</v>
      </c>
      <c r="S270" s="141">
        <f>SUM(Sammanfattning[[#This Row],[Statsandel för kommunal basservice, sammanlagt ]:[Återkrav av fördröjda skatteintäkter 2022]])</f>
        <v>17232025.464691784</v>
      </c>
    </row>
    <row r="271" spans="1:19" x14ac:dyDescent="0.3">
      <c r="A271" s="33">
        <v>857</v>
      </c>
      <c r="B271" s="32" t="s">
        <v>187</v>
      </c>
      <c r="C271" s="14">
        <v>2433</v>
      </c>
      <c r="D271" s="14">
        <v>9728982.0800000001</v>
      </c>
      <c r="E271" s="14">
        <v>6288740.2081929427</v>
      </c>
      <c r="F271" s="14">
        <v>954621.32427159976</v>
      </c>
      <c r="G271" s="14">
        <f>Sammanfattning[[#This Row],[Åldersstruktur, kalkylerade kostnader]]+Sammanfattning[[#This Row],[Sjukfrekvens, kalkylerade kostnader]]+Sammanfattning[[#This Row],[Andra kalkylerade kostnader]]</f>
        <v>16972343.612464543</v>
      </c>
      <c r="H271" s="442">
        <v>4291.07</v>
      </c>
      <c r="I271" s="16">
        <v>10440173.309999999</v>
      </c>
      <c r="J271" s="16">
        <v>6532170.3024645448</v>
      </c>
      <c r="K271" s="34">
        <v>286172.11619219539</v>
      </c>
      <c r="L271" s="35">
        <v>-36261.342364429365</v>
      </c>
      <c r="M271" s="13">
        <v>6782081.0762923108</v>
      </c>
      <c r="N271" s="35">
        <v>2376115.3404746172</v>
      </c>
      <c r="O271" s="405">
        <f>SUM(Sammanfattning[[#This Row],[Statsandelar före skatteutjämning ]:[Utjämning av statsandelarna på basis av skatteinkomsterna]])</f>
        <v>9158196.4167669285</v>
      </c>
      <c r="P271" s="407">
        <v>921884.32732000016</v>
      </c>
      <c r="Q271" s="406">
        <v>1804787.613218969</v>
      </c>
      <c r="R271" s="406">
        <v>-9418.6980044821503</v>
      </c>
      <c r="S271" s="141">
        <f>SUM(Sammanfattning[[#This Row],[Statsandel för kommunal basservice, sammanlagt ]:[Återkrav av fördröjda skatteintäkter 2022]])</f>
        <v>11875449.659301415</v>
      </c>
    </row>
    <row r="272" spans="1:19" x14ac:dyDescent="0.3">
      <c r="A272" s="33">
        <v>858</v>
      </c>
      <c r="B272" s="32" t="s">
        <v>363</v>
      </c>
      <c r="C272" s="14">
        <v>38783</v>
      </c>
      <c r="D272" s="14">
        <v>151177884.15000001</v>
      </c>
      <c r="E272" s="14">
        <v>42347851.319054328</v>
      </c>
      <c r="F272" s="14">
        <v>10139576.128587879</v>
      </c>
      <c r="G272" s="14">
        <f>Sammanfattning[[#This Row],[Åldersstruktur, kalkylerade kostnader]]+Sammanfattning[[#This Row],[Sjukfrekvens, kalkylerade kostnader]]+Sammanfattning[[#This Row],[Andra kalkylerade kostnader]]</f>
        <v>203665311.59764221</v>
      </c>
      <c r="H272" s="442">
        <v>4291.07</v>
      </c>
      <c r="I272" s="16">
        <v>166420567.81</v>
      </c>
      <c r="J272" s="16">
        <v>37244743.787642211</v>
      </c>
      <c r="K272" s="34">
        <v>1086060.6927019455</v>
      </c>
      <c r="L272" s="35">
        <v>-3611199.2763312538</v>
      </c>
      <c r="M272" s="13">
        <v>34719605.204012901</v>
      </c>
      <c r="N272" s="35">
        <v>-10001673.075137716</v>
      </c>
      <c r="O272" s="405">
        <f>SUM(Sammanfattning[[#This Row],[Statsandelar före skatteutjämning ]:[Utjämning av statsandelarna på basis av skatteinkomsterna]])</f>
        <v>24717932.128875185</v>
      </c>
      <c r="P272" s="407">
        <v>2245239.1218119999</v>
      </c>
      <c r="Q272" s="406">
        <v>15044079.26054896</v>
      </c>
      <c r="R272" s="406">
        <v>-217828.04099221298</v>
      </c>
      <c r="S272" s="141">
        <f>SUM(Sammanfattning[[#This Row],[Statsandel för kommunal basservice, sammanlagt ]:[Återkrav av fördröjda skatteintäkter 2022]])</f>
        <v>41789422.470243931</v>
      </c>
    </row>
    <row r="273" spans="1:19" x14ac:dyDescent="0.3">
      <c r="A273" s="33">
        <v>859</v>
      </c>
      <c r="B273" s="32" t="s">
        <v>188</v>
      </c>
      <c r="C273" s="14">
        <v>6603</v>
      </c>
      <c r="D273" s="14">
        <v>32731489.610000003</v>
      </c>
      <c r="E273" s="14">
        <v>7596497.5149773862</v>
      </c>
      <c r="F273" s="14">
        <v>1062106.3187656812</v>
      </c>
      <c r="G273" s="14">
        <f>Sammanfattning[[#This Row],[Åldersstruktur, kalkylerade kostnader]]+Sammanfattning[[#This Row],[Sjukfrekvens, kalkylerade kostnader]]+Sammanfattning[[#This Row],[Andra kalkylerade kostnader]]</f>
        <v>41390093.443743065</v>
      </c>
      <c r="H273" s="442">
        <v>4291.07</v>
      </c>
      <c r="I273" s="16">
        <v>28333935.209999997</v>
      </c>
      <c r="J273" s="16">
        <v>13056158.233743068</v>
      </c>
      <c r="K273" s="34">
        <v>68532.527746419757</v>
      </c>
      <c r="L273" s="35">
        <v>-286351.76442213671</v>
      </c>
      <c r="M273" s="13">
        <v>12838338.997067351</v>
      </c>
      <c r="N273" s="35">
        <v>7287994.2795848399</v>
      </c>
      <c r="O273" s="405">
        <f>SUM(Sammanfattning[[#This Row],[Statsandelar före skatteutjämning ]:[Utjämning av statsandelarna på basis av skatteinkomsterna]])</f>
        <v>20126333.276652191</v>
      </c>
      <c r="P273" s="407">
        <v>12638.965120000008</v>
      </c>
      <c r="Q273" s="406">
        <v>3312813.4295565658</v>
      </c>
      <c r="R273" s="406">
        <v>-24143.186192052173</v>
      </c>
      <c r="S273" s="141">
        <f>SUM(Sammanfattning[[#This Row],[Statsandel för kommunal basservice, sammanlagt ]:[Återkrav av fördröjda skatteintäkter 2022]])</f>
        <v>23427642.485136706</v>
      </c>
    </row>
    <row r="274" spans="1:19" x14ac:dyDescent="0.3">
      <c r="A274" s="33">
        <v>886</v>
      </c>
      <c r="B274" s="32" t="s">
        <v>364</v>
      </c>
      <c r="C274" s="14">
        <v>12735</v>
      </c>
      <c r="D274" s="14">
        <v>52619413.780000001</v>
      </c>
      <c r="E274" s="14">
        <v>15852644.7464309</v>
      </c>
      <c r="F274" s="14">
        <v>2109140.365578834</v>
      </c>
      <c r="G274" s="14">
        <f>Sammanfattning[[#This Row],[Åldersstruktur, kalkylerade kostnader]]+Sammanfattning[[#This Row],[Sjukfrekvens, kalkylerade kostnader]]+Sammanfattning[[#This Row],[Andra kalkylerade kostnader]]</f>
        <v>70581198.892009735</v>
      </c>
      <c r="H274" s="442">
        <v>4291.07</v>
      </c>
      <c r="I274" s="16">
        <v>54646776.449999996</v>
      </c>
      <c r="J274" s="16">
        <v>15934422.44200974</v>
      </c>
      <c r="K274" s="34">
        <v>304061.14696259395</v>
      </c>
      <c r="L274" s="35">
        <v>-650799.98709806206</v>
      </c>
      <c r="M274" s="13">
        <v>15587683.601874271</v>
      </c>
      <c r="N274" s="35">
        <v>4902384.6137658693</v>
      </c>
      <c r="O274" s="405">
        <f>SUM(Sammanfattning[[#This Row],[Statsandelar före skatteutjämning ]:[Utjämning av statsandelarna på basis av skatteinkomsterna]])</f>
        <v>20490068.215640143</v>
      </c>
      <c r="P274" s="407">
        <v>131351.33927600016</v>
      </c>
      <c r="Q274" s="406">
        <v>6475622.1633369755</v>
      </c>
      <c r="R274" s="406">
        <v>-61049.514364505369</v>
      </c>
      <c r="S274" s="141">
        <f>SUM(Sammanfattning[[#This Row],[Statsandel för kommunal basservice, sammanlagt ]:[Återkrav av fördröjda skatteintäkter 2022]])</f>
        <v>27035992.203888614</v>
      </c>
    </row>
    <row r="275" spans="1:19" x14ac:dyDescent="0.3">
      <c r="A275" s="33">
        <v>887</v>
      </c>
      <c r="B275" s="32" t="s">
        <v>189</v>
      </c>
      <c r="C275" s="14">
        <v>4644</v>
      </c>
      <c r="D275" s="14">
        <v>19967411.390000001</v>
      </c>
      <c r="E275" s="14">
        <v>7535026.0899939872</v>
      </c>
      <c r="F275" s="14">
        <v>1336461.1222687457</v>
      </c>
      <c r="G275" s="14">
        <f>Sammanfattning[[#This Row],[Åldersstruktur, kalkylerade kostnader]]+Sammanfattning[[#This Row],[Sjukfrekvens, kalkylerade kostnader]]+Sammanfattning[[#This Row],[Andra kalkylerade kostnader]]</f>
        <v>28838898.602262735</v>
      </c>
      <c r="H275" s="442">
        <v>4291.07</v>
      </c>
      <c r="I275" s="16">
        <v>19927729.079999998</v>
      </c>
      <c r="J275" s="16">
        <v>8911169.5222627372</v>
      </c>
      <c r="K275" s="34">
        <v>137686.05146820386</v>
      </c>
      <c r="L275" s="35">
        <v>-283904.06781485002</v>
      </c>
      <c r="M275" s="13">
        <v>8764951.5059160925</v>
      </c>
      <c r="N275" s="35">
        <v>4361657.9582490539</v>
      </c>
      <c r="O275" s="405">
        <f>SUM(Sammanfattning[[#This Row],[Statsandelar före skatteutjämning ]:[Utjämning av statsandelarna på basis av skatteinkomsterna]])</f>
        <v>13126609.464165147</v>
      </c>
      <c r="P275" s="407">
        <v>302351.46984000009</v>
      </c>
      <c r="Q275" s="406">
        <v>3434638.6272101505</v>
      </c>
      <c r="R275" s="406">
        <v>-19118.512442750678</v>
      </c>
      <c r="S275" s="141">
        <f>SUM(Sammanfattning[[#This Row],[Statsandel för kommunal basservice, sammanlagt ]:[Återkrav av fördröjda skatteintäkter 2022]])</f>
        <v>16844481.048772547</v>
      </c>
    </row>
    <row r="276" spans="1:19" x14ac:dyDescent="0.3">
      <c r="A276" s="33">
        <v>889</v>
      </c>
      <c r="B276" s="32" t="s">
        <v>190</v>
      </c>
      <c r="C276" s="14">
        <v>2619</v>
      </c>
      <c r="D276" s="14">
        <v>11930440.409999998</v>
      </c>
      <c r="E276" s="14">
        <v>5455217.5200853162</v>
      </c>
      <c r="F276" s="14">
        <v>1800670.6215857137</v>
      </c>
      <c r="G276" s="14">
        <f>Sammanfattning[[#This Row],[Åldersstruktur, kalkylerade kostnader]]+Sammanfattning[[#This Row],[Sjukfrekvens, kalkylerade kostnader]]+Sammanfattning[[#This Row],[Andra kalkylerade kostnader]]</f>
        <v>19186328.551671028</v>
      </c>
      <c r="H276" s="442">
        <v>4291.07</v>
      </c>
      <c r="I276" s="16">
        <v>11238312.33</v>
      </c>
      <c r="J276" s="16">
        <v>7948016.2216710281</v>
      </c>
      <c r="K276" s="34">
        <v>355781.70247596363</v>
      </c>
      <c r="L276" s="35">
        <v>-171886.93194731334</v>
      </c>
      <c r="M276" s="13">
        <v>8131910.992199678</v>
      </c>
      <c r="N276" s="35">
        <v>2489877.3229778665</v>
      </c>
      <c r="O276" s="405">
        <f>SUM(Sammanfattning[[#This Row],[Statsandelar före skatteutjämning ]:[Utjämning av statsandelarna på basis av skatteinkomsterna]])</f>
        <v>10621788.315177545</v>
      </c>
      <c r="P276" s="407">
        <v>173755.96151999998</v>
      </c>
      <c r="Q276" s="406">
        <v>1809750.447115452</v>
      </c>
      <c r="R276" s="406">
        <v>-11536.213560572985</v>
      </c>
      <c r="S276" s="141">
        <f>SUM(Sammanfattning[[#This Row],[Statsandel för kommunal basservice, sammanlagt ]:[Återkrav av fördröjda skatteintäkter 2022]])</f>
        <v>12593758.510252424</v>
      </c>
    </row>
    <row r="277" spans="1:19" x14ac:dyDescent="0.3">
      <c r="A277" s="33">
        <v>890</v>
      </c>
      <c r="B277" s="32" t="s">
        <v>191</v>
      </c>
      <c r="C277" s="14">
        <v>1219</v>
      </c>
      <c r="D277" s="14">
        <v>4992409.91</v>
      </c>
      <c r="E277" s="14">
        <v>1519424.494571331</v>
      </c>
      <c r="F277" s="14">
        <v>1406874.3181106234</v>
      </c>
      <c r="G277" s="14">
        <f>Sammanfattning[[#This Row],[Åldersstruktur, kalkylerade kostnader]]+Sammanfattning[[#This Row],[Sjukfrekvens, kalkylerade kostnader]]+Sammanfattning[[#This Row],[Andra kalkylerade kostnader]]</f>
        <v>7918708.7226819545</v>
      </c>
      <c r="H277" s="442">
        <v>4291.07</v>
      </c>
      <c r="I277" s="16">
        <v>5230814.33</v>
      </c>
      <c r="J277" s="16">
        <v>2687894.3926819544</v>
      </c>
      <c r="K277" s="34">
        <v>3126848.3112573307</v>
      </c>
      <c r="L277" s="35">
        <v>276429.16001321003</v>
      </c>
      <c r="M277" s="13">
        <v>6091171.8639524952</v>
      </c>
      <c r="N277" s="35">
        <v>828504.45248617942</v>
      </c>
      <c r="O277" s="405">
        <f>SUM(Sammanfattning[[#This Row],[Statsandelar före skatteutjämning ]:[Utjämning av statsandelarna på basis av skatteinkomsterna]])</f>
        <v>6919676.3164386749</v>
      </c>
      <c r="P277" s="407">
        <v>62598.648000000001</v>
      </c>
      <c r="Q277" s="406">
        <v>774254.34802629496</v>
      </c>
      <c r="R277" s="406">
        <v>-5710.8888914968738</v>
      </c>
      <c r="S277" s="141">
        <f>SUM(Sammanfattning[[#This Row],[Statsandel för kommunal basservice, sammanlagt ]:[Återkrav av fördröjda skatteintäkter 2022]])</f>
        <v>7750818.4235734735</v>
      </c>
    </row>
    <row r="278" spans="1:19" x14ac:dyDescent="0.3">
      <c r="A278" s="33">
        <v>892</v>
      </c>
      <c r="B278" s="32" t="s">
        <v>192</v>
      </c>
      <c r="C278" s="14">
        <v>3646</v>
      </c>
      <c r="D278" s="14">
        <v>16666011.789999999</v>
      </c>
      <c r="E278" s="14">
        <v>4127685.9945868608</v>
      </c>
      <c r="F278" s="14">
        <v>759554.77146578766</v>
      </c>
      <c r="G278" s="14">
        <f>Sammanfattning[[#This Row],[Åldersstruktur, kalkylerade kostnader]]+Sammanfattning[[#This Row],[Sjukfrekvens, kalkylerade kostnader]]+Sammanfattning[[#This Row],[Andra kalkylerade kostnader]]</f>
        <v>21553252.556052648</v>
      </c>
      <c r="H278" s="442">
        <v>4291.07</v>
      </c>
      <c r="I278" s="16">
        <v>15645241.219999999</v>
      </c>
      <c r="J278" s="16">
        <v>5908011.3360526487</v>
      </c>
      <c r="K278" s="34">
        <v>52678.875269752083</v>
      </c>
      <c r="L278" s="35">
        <v>-55017.7410026133</v>
      </c>
      <c r="M278" s="13">
        <v>5905672.470319787</v>
      </c>
      <c r="N278" s="35">
        <v>3550559.6179014561</v>
      </c>
      <c r="O278" s="405">
        <f>SUM(Sammanfattning[[#This Row],[Statsandelar före skatteutjämning ]:[Utjämning av statsandelarna på basis av skatteinkomsterna]])</f>
        <v>9456232.0882212427</v>
      </c>
      <c r="P278" s="407">
        <v>13935.651400000002</v>
      </c>
      <c r="Q278" s="406">
        <v>2011872.2560610052</v>
      </c>
      <c r="R278" s="406">
        <v>-14098.435944132369</v>
      </c>
      <c r="S278" s="141">
        <f>SUM(Sammanfattning[[#This Row],[Statsandel för kommunal basservice, sammanlagt ]:[Återkrav av fördröjda skatteintäkter 2022]])</f>
        <v>11467941.559738114</v>
      </c>
    </row>
    <row r="279" spans="1:19" x14ac:dyDescent="0.3">
      <c r="A279" s="33">
        <v>893</v>
      </c>
      <c r="B279" s="32" t="s">
        <v>365</v>
      </c>
      <c r="C279" s="14">
        <v>7479</v>
      </c>
      <c r="D279" s="14">
        <v>33295080.139999997</v>
      </c>
      <c r="E279" s="14">
        <v>9135328.9908690937</v>
      </c>
      <c r="F279" s="14">
        <v>4655983.634808613</v>
      </c>
      <c r="G279" s="14">
        <f>Sammanfattning[[#This Row],[Åldersstruktur, kalkylerade kostnader]]+Sammanfattning[[#This Row],[Sjukfrekvens, kalkylerade kostnader]]+Sammanfattning[[#This Row],[Andra kalkylerade kostnader]]</f>
        <v>47086392.765677705</v>
      </c>
      <c r="H279" s="442">
        <v>4291.07</v>
      </c>
      <c r="I279" s="16">
        <v>32092912.529999997</v>
      </c>
      <c r="J279" s="16">
        <v>14993480.235677708</v>
      </c>
      <c r="K279" s="34">
        <v>314911.9534341126</v>
      </c>
      <c r="L279" s="35">
        <v>-431950.75883583794</v>
      </c>
      <c r="M279" s="13">
        <v>14876441.430275984</v>
      </c>
      <c r="N279" s="35">
        <v>5070307.9859602749</v>
      </c>
      <c r="O279" s="405">
        <f>SUM(Sammanfattning[[#This Row],[Statsandelar före skatteutjämning ]:[Utjämning av statsandelarna på basis av skatteinkomsterna]])</f>
        <v>19946749.416236259</v>
      </c>
      <c r="P279" s="407">
        <v>-107311.96800000002</v>
      </c>
      <c r="Q279" s="406">
        <v>4934230.6697417554</v>
      </c>
      <c r="R279" s="406">
        <v>-30949.164183900084</v>
      </c>
      <c r="S279" s="141">
        <f>SUM(Sammanfattning[[#This Row],[Statsandel för kommunal basservice, sammanlagt ]:[Återkrav av fördröjda skatteintäkter 2022]])</f>
        <v>24742718.953794114</v>
      </c>
    </row>
    <row r="280" spans="1:19" x14ac:dyDescent="0.3">
      <c r="A280" s="33">
        <v>895</v>
      </c>
      <c r="B280" s="32" t="s">
        <v>366</v>
      </c>
      <c r="C280" s="14">
        <v>15378</v>
      </c>
      <c r="D280" s="14">
        <v>61019110.859999999</v>
      </c>
      <c r="E280" s="14">
        <v>23831692.302439455</v>
      </c>
      <c r="F280" s="14">
        <v>4998170.7069646306</v>
      </c>
      <c r="G280" s="14">
        <f>Sammanfattning[[#This Row],[Åldersstruktur, kalkylerade kostnader]]+Sammanfattning[[#This Row],[Sjukfrekvens, kalkylerade kostnader]]+Sammanfattning[[#This Row],[Andra kalkylerade kostnader]]</f>
        <v>89848973.869404078</v>
      </c>
      <c r="H280" s="442">
        <v>4291.07</v>
      </c>
      <c r="I280" s="16">
        <v>65988074.459999993</v>
      </c>
      <c r="J280" s="16">
        <v>23860899.409404084</v>
      </c>
      <c r="K280" s="34">
        <v>851959.5491439508</v>
      </c>
      <c r="L280" s="35">
        <v>-1071380.3428240174</v>
      </c>
      <c r="M280" s="13">
        <v>23641478.61572402</v>
      </c>
      <c r="N280" s="35">
        <v>3589945.4557751114</v>
      </c>
      <c r="O280" s="405">
        <f>SUM(Sammanfattning[[#This Row],[Statsandelar före skatteutjämning ]:[Utjämning av statsandelarna på basis av skatteinkomsterna]])</f>
        <v>27231424.071499132</v>
      </c>
      <c r="P280" s="407">
        <v>85029.830200000055</v>
      </c>
      <c r="Q280" s="406">
        <v>8462970.7317899838</v>
      </c>
      <c r="R280" s="406">
        <v>-75541.398935136604</v>
      </c>
      <c r="S280" s="141">
        <f>SUM(Sammanfattning[[#This Row],[Statsandel för kommunal basservice, sammanlagt ]:[Återkrav av fördröjda skatteintäkter 2022]])</f>
        <v>35703883.234553978</v>
      </c>
    </row>
    <row r="281" spans="1:19" x14ac:dyDescent="0.3">
      <c r="A281" s="33">
        <v>905</v>
      </c>
      <c r="B281" s="32" t="s">
        <v>367</v>
      </c>
      <c r="C281" s="14">
        <v>67551</v>
      </c>
      <c r="D281" s="14">
        <v>258455511.34999996</v>
      </c>
      <c r="E281" s="14">
        <v>79977873.882054672</v>
      </c>
      <c r="F281" s="14">
        <v>28751475.452803522</v>
      </c>
      <c r="G281" s="14">
        <f>Sammanfattning[[#This Row],[Åldersstruktur, kalkylerade kostnader]]+Sammanfattning[[#This Row],[Sjukfrekvens, kalkylerade kostnader]]+Sammanfattning[[#This Row],[Andra kalkylerade kostnader]]</f>
        <v>367184860.6848582</v>
      </c>
      <c r="H281" s="442">
        <v>4291.07</v>
      </c>
      <c r="I281" s="16">
        <v>289866069.56999999</v>
      </c>
      <c r="J281" s="16">
        <v>77318791.11485821</v>
      </c>
      <c r="K281" s="34">
        <v>3904983.375416758</v>
      </c>
      <c r="L281" s="35">
        <v>-7436834.6653108662</v>
      </c>
      <c r="M281" s="13">
        <v>73786939.824964106</v>
      </c>
      <c r="N281" s="35">
        <v>4899518.9378663776</v>
      </c>
      <c r="O281" s="405">
        <f>SUM(Sammanfattning[[#This Row],[Statsandelar före skatteutjämning ]:[Utjämning av statsandelarna på basis av skatteinkomsterna]])</f>
        <v>78686458.762830481</v>
      </c>
      <c r="P281" s="407">
        <v>-5747740.78938</v>
      </c>
      <c r="Q281" s="406">
        <v>33970056.61300391</v>
      </c>
      <c r="R281" s="406">
        <v>-343505.37383962306</v>
      </c>
      <c r="S281" s="141">
        <f>SUM(Sammanfattning[[#This Row],[Statsandel för kommunal basservice, sammanlagt ]:[Återkrav av fördröjda skatteintäkter 2022]])</f>
        <v>106565269.21261477</v>
      </c>
    </row>
    <row r="282" spans="1:19" x14ac:dyDescent="0.3">
      <c r="A282" s="33">
        <v>908</v>
      </c>
      <c r="B282" s="32" t="s">
        <v>193</v>
      </c>
      <c r="C282" s="14">
        <v>20765</v>
      </c>
      <c r="D282" s="14">
        <v>86915759.199999988</v>
      </c>
      <c r="E282" s="14">
        <v>30344762.384765472</v>
      </c>
      <c r="F282" s="14">
        <v>4100109.6078801937</v>
      </c>
      <c r="G282" s="14">
        <f>Sammanfattning[[#This Row],[Åldersstruktur, kalkylerade kostnader]]+Sammanfattning[[#This Row],[Sjukfrekvens, kalkylerade kostnader]]+Sammanfattning[[#This Row],[Andra kalkylerade kostnader]]</f>
        <v>121360631.19264565</v>
      </c>
      <c r="H282" s="442">
        <v>4291.07</v>
      </c>
      <c r="I282" s="16">
        <v>89104068.549999997</v>
      </c>
      <c r="J282" s="16">
        <v>32256562.642645657</v>
      </c>
      <c r="K282" s="34">
        <v>603980.14737432695</v>
      </c>
      <c r="L282" s="35">
        <v>-850306.48917903751</v>
      </c>
      <c r="M282" s="13">
        <v>32010236.300840948</v>
      </c>
      <c r="N282" s="35">
        <v>4212433.1489266707</v>
      </c>
      <c r="O282" s="405">
        <f>SUM(Sammanfattning[[#This Row],[Statsandelar före skatteutjämning ]:[Utjämning av statsandelarna på basis av skatteinkomsterna]])</f>
        <v>36222669.449767619</v>
      </c>
      <c r="P282" s="407">
        <v>-229543.28044</v>
      </c>
      <c r="Q282" s="406">
        <v>9587990.1707395967</v>
      </c>
      <c r="R282" s="406">
        <v>-99297.929050065359</v>
      </c>
      <c r="S282" s="141">
        <f>SUM(Sammanfattning[[#This Row],[Statsandel för kommunal basservice, sammanlagt ]:[Återkrav av fördröjda skatteintäkter 2022]])</f>
        <v>45481818.41101715</v>
      </c>
    </row>
    <row r="283" spans="1:19" x14ac:dyDescent="0.3">
      <c r="A283" s="33">
        <v>915</v>
      </c>
      <c r="B283" s="32" t="s">
        <v>194</v>
      </c>
      <c r="C283" s="14">
        <v>20278</v>
      </c>
      <c r="D283" s="14">
        <v>82930033.980000004</v>
      </c>
      <c r="E283" s="14">
        <v>42025911.665088527</v>
      </c>
      <c r="F283" s="14">
        <v>4890306.1286449358</v>
      </c>
      <c r="G283" s="14">
        <f>Sammanfattning[[#This Row],[Åldersstruktur, kalkylerade kostnader]]+Sammanfattning[[#This Row],[Sjukfrekvens, kalkylerade kostnader]]+Sammanfattning[[#This Row],[Andra kalkylerade kostnader]]</f>
        <v>129846251.77373347</v>
      </c>
      <c r="H283" s="442">
        <v>4291.07</v>
      </c>
      <c r="I283" s="16">
        <v>87014317.459999993</v>
      </c>
      <c r="J283" s="16">
        <v>42831934.313733473</v>
      </c>
      <c r="K283" s="34">
        <v>988977.5503708726</v>
      </c>
      <c r="L283" s="35">
        <v>-1256455.7209584157</v>
      </c>
      <c r="M283" s="13">
        <v>42564456.143145926</v>
      </c>
      <c r="N283" s="35">
        <v>8126738.0390715599</v>
      </c>
      <c r="O283" s="405">
        <f>SUM(Sammanfattning[[#This Row],[Statsandelar före skatteutjämning ]:[Utjämning av statsandelarna på basis av skatteinkomsterna]])</f>
        <v>50691194.182217486</v>
      </c>
      <c r="P283" s="407">
        <v>218066.86163999996</v>
      </c>
      <c r="Q283" s="406">
        <v>10963425.13668745</v>
      </c>
      <c r="R283" s="406">
        <v>-95055.878604364189</v>
      </c>
      <c r="S283" s="141">
        <f>SUM(Sammanfattning[[#This Row],[Statsandel för kommunal basservice, sammanlagt ]:[Återkrav av fördröjda skatteintäkter 2022]])</f>
        <v>61777630.301940568</v>
      </c>
    </row>
    <row r="284" spans="1:19" x14ac:dyDescent="0.3">
      <c r="A284" s="33">
        <v>918</v>
      </c>
      <c r="B284" s="32" t="s">
        <v>195</v>
      </c>
      <c r="C284" s="14">
        <v>2292</v>
      </c>
      <c r="D284" s="14">
        <v>9833119.5</v>
      </c>
      <c r="E284" s="14">
        <v>3471123.8325557318</v>
      </c>
      <c r="F284" s="14">
        <v>565006.68966888869</v>
      </c>
      <c r="G284" s="14">
        <f>Sammanfattning[[#This Row],[Åldersstruktur, kalkylerade kostnader]]+Sammanfattning[[#This Row],[Sjukfrekvens, kalkylerade kostnader]]+Sammanfattning[[#This Row],[Andra kalkylerade kostnader]]</f>
        <v>13869250.02222462</v>
      </c>
      <c r="H284" s="442">
        <v>4291.07</v>
      </c>
      <c r="I284" s="16">
        <v>9835132.4399999995</v>
      </c>
      <c r="J284" s="16">
        <v>4034117.5822246205</v>
      </c>
      <c r="K284" s="34">
        <v>50038.124334315638</v>
      </c>
      <c r="L284" s="35">
        <v>-172121.40718592124</v>
      </c>
      <c r="M284" s="13">
        <v>3912034.2993730148</v>
      </c>
      <c r="N284" s="35">
        <v>1370995.0406206436</v>
      </c>
      <c r="O284" s="405">
        <f>SUM(Sammanfattning[[#This Row],[Statsandelar före skatteutjämning ]:[Utjämning av statsandelarna på basis av skatteinkomsterna]])</f>
        <v>5283029.3399936585</v>
      </c>
      <c r="P284" s="407">
        <v>-39601.09708</v>
      </c>
      <c r="Q284" s="406">
        <v>1689683.8533343424</v>
      </c>
      <c r="R284" s="406">
        <v>-9869.3337803651393</v>
      </c>
      <c r="S284" s="141">
        <f>SUM(Sammanfattning[[#This Row],[Statsandel för kommunal basservice, sammanlagt ]:[Återkrav av fördröjda skatteintäkter 2022]])</f>
        <v>6923242.7624676358</v>
      </c>
    </row>
    <row r="285" spans="1:19" x14ac:dyDescent="0.3">
      <c r="A285" s="33">
        <v>921</v>
      </c>
      <c r="B285" s="32" t="s">
        <v>196</v>
      </c>
      <c r="C285" s="14">
        <v>1972</v>
      </c>
      <c r="D285" s="14">
        <v>8939016.25</v>
      </c>
      <c r="E285" s="14">
        <v>5823970.1812473247</v>
      </c>
      <c r="F285" s="14">
        <v>663440.04479468428</v>
      </c>
      <c r="G285" s="14">
        <f>Sammanfattning[[#This Row],[Åldersstruktur, kalkylerade kostnader]]+Sammanfattning[[#This Row],[Sjukfrekvens, kalkylerade kostnader]]+Sammanfattning[[#This Row],[Andra kalkylerade kostnader]]</f>
        <v>15426426.476042008</v>
      </c>
      <c r="H285" s="442">
        <v>4291.07</v>
      </c>
      <c r="I285" s="16">
        <v>8461990.0399999991</v>
      </c>
      <c r="J285" s="16">
        <v>6964436.4360420089</v>
      </c>
      <c r="K285" s="34">
        <v>456651.1475659117</v>
      </c>
      <c r="L285" s="35">
        <v>10962.531552340777</v>
      </c>
      <c r="M285" s="13">
        <v>7432050.1151602613</v>
      </c>
      <c r="N285" s="35">
        <v>2089257.5763417992</v>
      </c>
      <c r="O285" s="405">
        <f>SUM(Sammanfattning[[#This Row],[Statsandelar före skatteutjämning ]:[Utjämning av statsandelarna på basis av skatteinkomsterna]])</f>
        <v>9521307.6915020607</v>
      </c>
      <c r="P285" s="407">
        <v>164738.77532000004</v>
      </c>
      <c r="Q285" s="406">
        <v>1603816.8977849092</v>
      </c>
      <c r="R285" s="406">
        <v>-7032.136594922732</v>
      </c>
      <c r="S285" s="141">
        <f>SUM(Sammanfattning[[#This Row],[Statsandel för kommunal basservice, sammanlagt ]:[Återkrav av fördröjda skatteintäkter 2022]])</f>
        <v>11282831.228012048</v>
      </c>
    </row>
    <row r="286" spans="1:19" x14ac:dyDescent="0.3">
      <c r="A286" s="33">
        <v>922</v>
      </c>
      <c r="B286" s="32" t="s">
        <v>197</v>
      </c>
      <c r="C286" s="14">
        <v>4367</v>
      </c>
      <c r="D286" s="14">
        <v>18494078.23</v>
      </c>
      <c r="E286" s="14">
        <v>4410860.9108453235</v>
      </c>
      <c r="F286" s="14">
        <v>761069.11221006699</v>
      </c>
      <c r="G286" s="14">
        <f>Sammanfattning[[#This Row],[Åldersstruktur, kalkylerade kostnader]]+Sammanfattning[[#This Row],[Sjukfrekvens, kalkylerade kostnader]]+Sammanfattning[[#This Row],[Andra kalkylerade kostnader]]</f>
        <v>23666008.253055394</v>
      </c>
      <c r="H286" s="442">
        <v>4291.07</v>
      </c>
      <c r="I286" s="16">
        <v>18739102.689999998</v>
      </c>
      <c r="J286" s="16">
        <v>4926905.5630553961</v>
      </c>
      <c r="K286" s="34">
        <v>12738.193023359907</v>
      </c>
      <c r="L286" s="35">
        <v>-204437.06941251262</v>
      </c>
      <c r="M286" s="13">
        <v>4735206.6866662437</v>
      </c>
      <c r="N286" s="35">
        <v>1791171.1576750788</v>
      </c>
      <c r="O286" s="405">
        <f>SUM(Sammanfattning[[#This Row],[Statsandelar före skatteutjämning ]:[Utjämning av statsandelarna på basis av skatteinkomsterna]])</f>
        <v>6526377.8443413228</v>
      </c>
      <c r="P286" s="407">
        <v>-57292.667360000021</v>
      </c>
      <c r="Q286" s="406">
        <v>2438906.2781831902</v>
      </c>
      <c r="R286" s="406">
        <v>-20198.958632872924</v>
      </c>
      <c r="S286" s="141">
        <f>SUM(Sammanfattning[[#This Row],[Statsandel för kommunal basservice, sammanlagt ]:[Återkrav av fördröjda skatteintäkter 2022]])</f>
        <v>8887792.4965316392</v>
      </c>
    </row>
    <row r="287" spans="1:19" x14ac:dyDescent="0.3">
      <c r="A287" s="33">
        <v>924</v>
      </c>
      <c r="B287" s="32" t="s">
        <v>368</v>
      </c>
      <c r="C287" s="14">
        <v>3065</v>
      </c>
      <c r="D287" s="14">
        <v>13541853.310000001</v>
      </c>
      <c r="E287" s="14">
        <v>5326851.6978740944</v>
      </c>
      <c r="F287" s="14">
        <v>815994.91960474569</v>
      </c>
      <c r="G287" s="14">
        <f>Sammanfattning[[#This Row],[Åldersstruktur, kalkylerade kostnader]]+Sammanfattning[[#This Row],[Sjukfrekvens, kalkylerade kostnader]]+Sammanfattning[[#This Row],[Andra kalkylerade kostnader]]</f>
        <v>19684699.927478839</v>
      </c>
      <c r="H287" s="442">
        <v>4291.07</v>
      </c>
      <c r="I287" s="16">
        <v>13152129.549999999</v>
      </c>
      <c r="J287" s="16">
        <v>6532570.3774788398</v>
      </c>
      <c r="K287" s="34">
        <v>289860.85000753909</v>
      </c>
      <c r="L287" s="35">
        <v>-60177.314496506893</v>
      </c>
      <c r="M287" s="13">
        <v>6762253.9129898716</v>
      </c>
      <c r="N287" s="35">
        <v>2974678.3587674634</v>
      </c>
      <c r="O287" s="405">
        <f>SUM(Sammanfattning[[#This Row],[Statsandelar före skatteutjämning ]:[Utjämning av statsandelarna på basis av skatteinkomsterna]])</f>
        <v>9736932.2717573345</v>
      </c>
      <c r="P287" s="407">
        <v>-3055.4101999999984</v>
      </c>
      <c r="Q287" s="406">
        <v>2331482.7032699832</v>
      </c>
      <c r="R287" s="406">
        <v>-12278.047262191107</v>
      </c>
      <c r="S287" s="141">
        <f>SUM(Sammanfattning[[#This Row],[Statsandel för kommunal basservice, sammanlagt ]:[Återkrav av fördröjda skatteintäkter 2022]])</f>
        <v>12053081.517565126</v>
      </c>
    </row>
    <row r="288" spans="1:19" x14ac:dyDescent="0.3">
      <c r="A288" s="33">
        <v>925</v>
      </c>
      <c r="B288" s="32" t="s">
        <v>198</v>
      </c>
      <c r="C288" s="14">
        <v>3522</v>
      </c>
      <c r="D288" s="14">
        <v>14450789.609999999</v>
      </c>
      <c r="E288" s="14">
        <v>6808059.0866816062</v>
      </c>
      <c r="F288" s="14">
        <v>1462287.9370138384</v>
      </c>
      <c r="G288" s="14">
        <f>Sammanfattning[[#This Row],[Åldersstruktur, kalkylerade kostnader]]+Sammanfattning[[#This Row],[Sjukfrekvens, kalkylerade kostnader]]+Sammanfattning[[#This Row],[Andra kalkylerade kostnader]]</f>
        <v>22721136.633695442</v>
      </c>
      <c r="H288" s="442">
        <v>4291.07</v>
      </c>
      <c r="I288" s="16">
        <v>15113148.539999999</v>
      </c>
      <c r="J288" s="16">
        <v>7607988.0936954431</v>
      </c>
      <c r="K288" s="34">
        <v>432087.24310263479</v>
      </c>
      <c r="L288" s="35">
        <v>-50945.22039902804</v>
      </c>
      <c r="M288" s="13">
        <v>7989130.1163990498</v>
      </c>
      <c r="N288" s="35">
        <v>767098.77764141245</v>
      </c>
      <c r="O288" s="405">
        <f>SUM(Sammanfattning[[#This Row],[Statsandelar före skatteutjämning ]:[Utjämning av statsandelarna på basis av skatteinkomsterna]])</f>
        <v>8756228.8940404616</v>
      </c>
      <c r="P288" s="407">
        <v>32014.737119999991</v>
      </c>
      <c r="Q288" s="406">
        <v>2587658.4990995508</v>
      </c>
      <c r="R288" s="406">
        <v>-14240.636592837622</v>
      </c>
      <c r="S288" s="141">
        <f>SUM(Sammanfattning[[#This Row],[Statsandel för kommunal basservice, sammanlagt ]:[Återkrav av fördröjda skatteintäkter 2022]])</f>
        <v>11361661.493667176</v>
      </c>
    </row>
    <row r="289" spans="1:19" x14ac:dyDescent="0.3">
      <c r="A289" s="33">
        <v>927</v>
      </c>
      <c r="B289" s="32" t="s">
        <v>369</v>
      </c>
      <c r="C289" s="14">
        <v>29160</v>
      </c>
      <c r="D289" s="14">
        <v>114721566.92999999</v>
      </c>
      <c r="E289" s="14">
        <v>31404298.612308398</v>
      </c>
      <c r="F289" s="14">
        <v>7861567.5399751514</v>
      </c>
      <c r="G289" s="14">
        <f>Sammanfattning[[#This Row],[Åldersstruktur, kalkylerade kostnader]]+Sammanfattning[[#This Row],[Sjukfrekvens, kalkylerade kostnader]]+Sammanfattning[[#This Row],[Andra kalkylerade kostnader]]</f>
        <v>153987433.08228356</v>
      </c>
      <c r="H289" s="442">
        <v>4291.07</v>
      </c>
      <c r="I289" s="16">
        <v>125127601.19999999</v>
      </c>
      <c r="J289" s="16">
        <v>28859831.882283568</v>
      </c>
      <c r="K289" s="34">
        <v>415996.77268113807</v>
      </c>
      <c r="L289" s="35">
        <v>-2549887.3896681438</v>
      </c>
      <c r="M289" s="13">
        <v>26725941.265296564</v>
      </c>
      <c r="N289" s="35">
        <v>-1033395.9263392438</v>
      </c>
      <c r="O289" s="405">
        <f>SUM(Sammanfattning[[#This Row],[Statsandelar före skatteutjämning ]:[Utjämning av statsandelarna på basis av skatteinkomsterna]])</f>
        <v>25692545.338957321</v>
      </c>
      <c r="P289" s="407">
        <v>127586.47773199959</v>
      </c>
      <c r="Q289" s="406">
        <v>13762467.198739575</v>
      </c>
      <c r="R289" s="406">
        <v>-152850.70251539635</v>
      </c>
      <c r="S289" s="141">
        <f>SUM(Sammanfattning[[#This Row],[Statsandel för kommunal basservice, sammanlagt ]:[Återkrav av fördröjda skatteintäkter 2022]])</f>
        <v>39429748.3129135</v>
      </c>
    </row>
    <row r="290" spans="1:19" x14ac:dyDescent="0.3">
      <c r="A290" s="33">
        <v>931</v>
      </c>
      <c r="B290" s="32" t="s">
        <v>199</v>
      </c>
      <c r="C290" s="14">
        <v>6097</v>
      </c>
      <c r="D290" s="14">
        <v>26856892.449999999</v>
      </c>
      <c r="E290" s="14">
        <v>13439502.80449046</v>
      </c>
      <c r="F290" s="14">
        <v>2078828.839537954</v>
      </c>
      <c r="G290" s="14">
        <f>Sammanfattning[[#This Row],[Åldersstruktur, kalkylerade kostnader]]+Sammanfattning[[#This Row],[Sjukfrekvens, kalkylerade kostnader]]+Sammanfattning[[#This Row],[Andra kalkylerade kostnader]]</f>
        <v>42375224.094028413</v>
      </c>
      <c r="H290" s="442">
        <v>4291.07</v>
      </c>
      <c r="I290" s="16">
        <v>26162653.789999999</v>
      </c>
      <c r="J290" s="16">
        <v>16212570.304028414</v>
      </c>
      <c r="K290" s="34">
        <v>2599536.7444623508</v>
      </c>
      <c r="L290" s="35">
        <v>-387200.63325092557</v>
      </c>
      <c r="M290" s="13">
        <v>18424906.415239841</v>
      </c>
      <c r="N290" s="35">
        <v>4954319.9534461293</v>
      </c>
      <c r="O290" s="405">
        <f>SUM(Sammanfattning[[#This Row],[Statsandelar före skatteutjämning ]:[Utjämning av statsandelarna på basis av skatteinkomsterna]])</f>
        <v>23379226.368685968</v>
      </c>
      <c r="P290" s="407">
        <v>-68411.379599999986</v>
      </c>
      <c r="Q290" s="406">
        <v>4352705.8415672462</v>
      </c>
      <c r="R290" s="406">
        <v>-23566.930577440817</v>
      </c>
      <c r="S290" s="141">
        <f>SUM(Sammanfattning[[#This Row],[Statsandel för kommunal basservice, sammanlagt ]:[Återkrav av fördröjda skatteintäkter 2022]])</f>
        <v>27639953.900075771</v>
      </c>
    </row>
    <row r="291" spans="1:19" x14ac:dyDescent="0.3">
      <c r="A291" s="33">
        <v>934</v>
      </c>
      <c r="B291" s="32" t="s">
        <v>200</v>
      </c>
      <c r="C291" s="14">
        <v>2784</v>
      </c>
      <c r="D291" s="14">
        <v>12038704.159999998</v>
      </c>
      <c r="E291" s="14">
        <v>5280421.7853975389</v>
      </c>
      <c r="F291" s="14">
        <v>528033.34147525765</v>
      </c>
      <c r="G291" s="14">
        <f>Sammanfattning[[#This Row],[Åldersstruktur, kalkylerade kostnader]]+Sammanfattning[[#This Row],[Sjukfrekvens, kalkylerade kostnader]]+Sammanfattning[[#This Row],[Andra kalkylerade kostnader]]</f>
        <v>17847159.286872797</v>
      </c>
      <c r="H291" s="442">
        <v>4291.07</v>
      </c>
      <c r="I291" s="16">
        <v>11946338.879999999</v>
      </c>
      <c r="J291" s="16">
        <v>5900820.4068727978</v>
      </c>
      <c r="K291" s="34">
        <v>89390.857298223928</v>
      </c>
      <c r="L291" s="35">
        <v>-86421.122996946026</v>
      </c>
      <c r="M291" s="13">
        <v>5903790.1411740761</v>
      </c>
      <c r="N291" s="35">
        <v>2154482.3485515681</v>
      </c>
      <c r="O291" s="405">
        <f>SUM(Sammanfattning[[#This Row],[Statsandelar före skatteutjämning ]:[Utjämning av statsandelarna på basis av skatteinkomsterna]])</f>
        <v>8058272.4897256438</v>
      </c>
      <c r="P291" s="407">
        <v>-2923133.2949999999</v>
      </c>
      <c r="Q291" s="406">
        <v>1827503.0426406444</v>
      </c>
      <c r="R291" s="406">
        <v>-11753.626767329064</v>
      </c>
      <c r="S291" s="141">
        <f>SUM(Sammanfattning[[#This Row],[Statsandel för kommunal basservice, sammanlagt ]:[Återkrav av fördröjda skatteintäkter 2022]])</f>
        <v>6950888.610598959</v>
      </c>
    </row>
    <row r="292" spans="1:19" x14ac:dyDescent="0.3">
      <c r="A292" s="33">
        <v>935</v>
      </c>
      <c r="B292" s="32" t="s">
        <v>201</v>
      </c>
      <c r="C292" s="14">
        <v>3087</v>
      </c>
      <c r="D292" s="14">
        <v>12536268.83</v>
      </c>
      <c r="E292" s="14">
        <v>5591060.990265524</v>
      </c>
      <c r="F292" s="14">
        <v>1187828.8753714673</v>
      </c>
      <c r="G292" s="14">
        <f>Sammanfattning[[#This Row],[Åldersstruktur, kalkylerade kostnader]]+Sammanfattning[[#This Row],[Sjukfrekvens, kalkylerade kostnader]]+Sammanfattning[[#This Row],[Andra kalkylerade kostnader]]</f>
        <v>19315158.695636991</v>
      </c>
      <c r="H292" s="442">
        <v>4291.07</v>
      </c>
      <c r="I292" s="16">
        <v>13246533.09</v>
      </c>
      <c r="J292" s="16">
        <v>6068625.6056369916</v>
      </c>
      <c r="K292" s="34">
        <v>134994.80504844926</v>
      </c>
      <c r="L292" s="35">
        <v>-173823.49043487071</v>
      </c>
      <c r="M292" s="13">
        <v>6029796.9202505695</v>
      </c>
      <c r="N292" s="35">
        <v>2224634.0424099993</v>
      </c>
      <c r="O292" s="405">
        <f>SUM(Sammanfattning[[#This Row],[Statsandelar före skatteutjämning ]:[Utjämning av statsandelarna på basis av skatteinkomsterna]])</f>
        <v>8254430.9626605688</v>
      </c>
      <c r="P292" s="407">
        <v>1471738.9277999999</v>
      </c>
      <c r="Q292" s="406">
        <v>2082562.8176878851</v>
      </c>
      <c r="R292" s="406">
        <v>-12537.67013299632</v>
      </c>
      <c r="S292" s="141">
        <f>SUM(Sammanfattning[[#This Row],[Statsandel för kommunal basservice, sammanlagt ]:[Återkrav av fördröjda skatteintäkter 2022]])</f>
        <v>11796195.038015459</v>
      </c>
    </row>
    <row r="293" spans="1:19" x14ac:dyDescent="0.3">
      <c r="A293" s="33">
        <v>936</v>
      </c>
      <c r="B293" s="32" t="s">
        <v>370</v>
      </c>
      <c r="C293" s="14">
        <v>6510</v>
      </c>
      <c r="D293" s="14">
        <v>29601662.41</v>
      </c>
      <c r="E293" s="14">
        <v>13939178.472123267</v>
      </c>
      <c r="F293" s="14">
        <v>2017744.3666893188</v>
      </c>
      <c r="G293" s="14">
        <f>Sammanfattning[[#This Row],[Åldersstruktur, kalkylerade kostnader]]+Sammanfattning[[#This Row],[Sjukfrekvens, kalkylerade kostnader]]+Sammanfattning[[#This Row],[Andra kalkylerade kostnader]]</f>
        <v>45558585.248812586</v>
      </c>
      <c r="H293" s="442">
        <v>4291.07</v>
      </c>
      <c r="I293" s="16">
        <v>27934865.699999999</v>
      </c>
      <c r="J293" s="16">
        <v>17623719.548812587</v>
      </c>
      <c r="K293" s="34">
        <v>1130424.4543750314</v>
      </c>
      <c r="L293" s="35">
        <v>-521236.29670767282</v>
      </c>
      <c r="M293" s="13">
        <v>18232907.706479948</v>
      </c>
      <c r="N293" s="35">
        <v>4420976.5813674051</v>
      </c>
      <c r="O293" s="405">
        <f>SUM(Sammanfattning[[#This Row],[Statsandelar före skatteutjämning ]:[Utjämning av statsandelarna på basis av skatteinkomsterna]])</f>
        <v>22653884.287847355</v>
      </c>
      <c r="P293" s="407">
        <v>73180.800399999993</v>
      </c>
      <c r="Q293" s="406">
        <v>4607284.2549322601</v>
      </c>
      <c r="R293" s="406">
        <v>-26043.813226279639</v>
      </c>
      <c r="S293" s="141">
        <f>SUM(Sammanfattning[[#This Row],[Statsandel för kommunal basservice, sammanlagt ]:[Återkrav av fördröjda skatteintäkter 2022]])</f>
        <v>27308305.529953334</v>
      </c>
    </row>
    <row r="294" spans="1:19" x14ac:dyDescent="0.3">
      <c r="A294" s="33">
        <v>946</v>
      </c>
      <c r="B294" s="32" t="s">
        <v>371</v>
      </c>
      <c r="C294" s="14">
        <v>6388</v>
      </c>
      <c r="D294" s="14">
        <v>28745724.479999997</v>
      </c>
      <c r="E294" s="14">
        <v>7853163.9719380457</v>
      </c>
      <c r="F294" s="14">
        <v>3860503.913012784</v>
      </c>
      <c r="G294" s="14">
        <f>Sammanfattning[[#This Row],[Åldersstruktur, kalkylerade kostnader]]+Sammanfattning[[#This Row],[Sjukfrekvens, kalkylerade kostnader]]+Sammanfattning[[#This Row],[Andra kalkylerade kostnader]]</f>
        <v>40459392.364950821</v>
      </c>
      <c r="H294" s="442">
        <v>4291.07</v>
      </c>
      <c r="I294" s="16">
        <v>27411355.159999996</v>
      </c>
      <c r="J294" s="16">
        <v>13048037.204950824</v>
      </c>
      <c r="K294" s="34">
        <v>204267.03045455643</v>
      </c>
      <c r="L294" s="35">
        <v>78900.678933375457</v>
      </c>
      <c r="M294" s="13">
        <v>13331204.914338754</v>
      </c>
      <c r="N294" s="35">
        <v>4220540.3329313379</v>
      </c>
      <c r="O294" s="405">
        <f>SUM(Sammanfattning[[#This Row],[Statsandelar före skatteutjämning ]:[Utjämning av statsandelarna på basis av skatteinkomsterna]])</f>
        <v>17551745.247270092</v>
      </c>
      <c r="P294" s="407">
        <v>-155006.17600000004</v>
      </c>
      <c r="Q294" s="406">
        <v>4456367.1899150303</v>
      </c>
      <c r="R294" s="406">
        <v>-27013.082265096516</v>
      </c>
      <c r="S294" s="141">
        <f>SUM(Sammanfattning[[#This Row],[Statsandel för kommunal basservice, sammanlagt ]:[Återkrav av fördröjda skatteintäkter 2022]])</f>
        <v>21826093.178920027</v>
      </c>
    </row>
    <row r="295" spans="1:19" x14ac:dyDescent="0.3">
      <c r="A295" s="33">
        <v>976</v>
      </c>
      <c r="B295" s="32" t="s">
        <v>372</v>
      </c>
      <c r="C295" s="14">
        <v>3890</v>
      </c>
      <c r="D295" s="14">
        <v>17250969.52</v>
      </c>
      <c r="E295" s="14">
        <v>7795701.25691655</v>
      </c>
      <c r="F295" s="14">
        <v>2509402.3234973932</v>
      </c>
      <c r="G295" s="14">
        <f>Sammanfattning[[#This Row],[Åldersstruktur, kalkylerade kostnader]]+Sammanfattning[[#This Row],[Sjukfrekvens, kalkylerade kostnader]]+Sammanfattning[[#This Row],[Andra kalkylerade kostnader]]</f>
        <v>27556073.100413941</v>
      </c>
      <c r="H295" s="442">
        <v>4291.07</v>
      </c>
      <c r="I295" s="16">
        <v>16692262.299999999</v>
      </c>
      <c r="J295" s="16">
        <v>10863810.800413942</v>
      </c>
      <c r="K295" s="34">
        <v>4399508.1297454387</v>
      </c>
      <c r="L295" s="35">
        <v>-326117.74983276147</v>
      </c>
      <c r="M295" s="13">
        <v>14937201.180326618</v>
      </c>
      <c r="N295" s="35">
        <v>3375908.5585678513</v>
      </c>
      <c r="O295" s="405">
        <f>SUM(Sammanfattning[[#This Row],[Statsandelar före skatteutjämning ]:[Utjämning av statsandelarna på basis av skatteinkomsterna]])</f>
        <v>18313109.73889447</v>
      </c>
      <c r="P295" s="407">
        <v>-58127.316000000006</v>
      </c>
      <c r="Q295" s="406">
        <v>2696653.9618642372</v>
      </c>
      <c r="R295" s="406">
        <v>-15115.200037269642</v>
      </c>
      <c r="S295" s="141">
        <f>SUM(Sammanfattning[[#This Row],[Statsandel för kommunal basservice, sammanlagt ]:[Återkrav av fördröjda skatteintäkter 2022]])</f>
        <v>20936521.184721436</v>
      </c>
    </row>
    <row r="296" spans="1:19" x14ac:dyDescent="0.3">
      <c r="A296" s="33">
        <v>977</v>
      </c>
      <c r="B296" s="32" t="s">
        <v>202</v>
      </c>
      <c r="C296" s="14">
        <v>15304</v>
      </c>
      <c r="D296" s="14">
        <v>66537114.679999992</v>
      </c>
      <c r="E296" s="14">
        <v>26026619.127032734</v>
      </c>
      <c r="F296" s="14">
        <v>2641769.4248591959</v>
      </c>
      <c r="G296" s="14">
        <f>Sammanfattning[[#This Row],[Åldersstruktur, kalkylerade kostnader]]+Sammanfattning[[#This Row],[Sjukfrekvens, kalkylerade kostnader]]+Sammanfattning[[#This Row],[Andra kalkylerade kostnader]]</f>
        <v>95205503.23189193</v>
      </c>
      <c r="H296" s="442">
        <v>4291.07</v>
      </c>
      <c r="I296" s="16">
        <v>65670535.279999994</v>
      </c>
      <c r="J296" s="16">
        <v>29534967.951891936</v>
      </c>
      <c r="K296" s="34">
        <v>693055.08756868972</v>
      </c>
      <c r="L296" s="35">
        <v>-913662.31748407823</v>
      </c>
      <c r="M296" s="13">
        <v>29314360.721976548</v>
      </c>
      <c r="N296" s="35">
        <v>10575153.542369051</v>
      </c>
      <c r="O296" s="405">
        <f>SUM(Sammanfattning[[#This Row],[Statsandelar före skatteutjämning ]:[Utjämning av statsandelarna på basis av skatteinkomsterna]])</f>
        <v>39889514.264345601</v>
      </c>
      <c r="P296" s="407">
        <v>237546.96472000016</v>
      </c>
      <c r="Q296" s="406">
        <v>8059607.8749968307</v>
      </c>
      <c r="R296" s="406">
        <v>-66905.452289249937</v>
      </c>
      <c r="S296" s="141">
        <f>SUM(Sammanfattning[[#This Row],[Statsandel för kommunal basservice, sammanlagt ]:[Återkrav av fördröjda skatteintäkter 2022]])</f>
        <v>48119763.651773185</v>
      </c>
    </row>
    <row r="297" spans="1:19" x14ac:dyDescent="0.3">
      <c r="A297" s="33">
        <v>980</v>
      </c>
      <c r="B297" s="32" t="s">
        <v>203</v>
      </c>
      <c r="C297" s="14">
        <v>33352</v>
      </c>
      <c r="D297" s="14">
        <v>138750282.89999998</v>
      </c>
      <c r="E297" s="14">
        <v>35182803.988061957</v>
      </c>
      <c r="F297" s="14">
        <v>5801590.1710763872</v>
      </c>
      <c r="G297" s="14">
        <f>Sammanfattning[[#This Row],[Åldersstruktur, kalkylerade kostnader]]+Sammanfattning[[#This Row],[Sjukfrekvens, kalkylerade kostnader]]+Sammanfattning[[#This Row],[Andra kalkylerade kostnader]]</f>
        <v>179734677.05913833</v>
      </c>
      <c r="H297" s="442">
        <v>4291.07</v>
      </c>
      <c r="I297" s="16">
        <v>143115766.63999999</v>
      </c>
      <c r="J297" s="16">
        <v>36618910.419138342</v>
      </c>
      <c r="K297" s="34">
        <v>636043.39098679402</v>
      </c>
      <c r="L297" s="35">
        <v>-2639395.8637169423</v>
      </c>
      <c r="M297" s="13">
        <v>34615557.94640819</v>
      </c>
      <c r="N297" s="35">
        <v>7338209.3245868627</v>
      </c>
      <c r="O297" s="405">
        <f>SUM(Sammanfattning[[#This Row],[Statsandelar före skatteutjämning ]:[Utjämning av statsandelarna på basis av skatteinkomsterna]])</f>
        <v>41953767.270995051</v>
      </c>
      <c r="P297" s="407">
        <v>-1030326.0518719995</v>
      </c>
      <c r="Q297" s="406">
        <v>14464844.446224453</v>
      </c>
      <c r="R297" s="406">
        <v>-155317.9455308482</v>
      </c>
      <c r="S297" s="141">
        <f>SUM(Sammanfattning[[#This Row],[Statsandel för kommunal basservice, sammanlagt ]:[Återkrav av fördröjda skatteintäkter 2022]])</f>
        <v>55232967.719816655</v>
      </c>
    </row>
    <row r="298" spans="1:19" x14ac:dyDescent="0.3">
      <c r="A298" s="33">
        <v>981</v>
      </c>
      <c r="B298" s="32" t="s">
        <v>204</v>
      </c>
      <c r="C298" s="14">
        <v>2314</v>
      </c>
      <c r="D298" s="14">
        <v>9185650.1600000001</v>
      </c>
      <c r="E298" s="14">
        <v>3076178.1210516761</v>
      </c>
      <c r="F298" s="14">
        <v>476293.14844950475</v>
      </c>
      <c r="G298" s="14">
        <f>Sammanfattning[[#This Row],[Åldersstruktur, kalkylerade kostnader]]+Sammanfattning[[#This Row],[Sjukfrekvens, kalkylerade kostnader]]+Sammanfattning[[#This Row],[Andra kalkylerade kostnader]]</f>
        <v>12738121.429501181</v>
      </c>
      <c r="H298" s="442">
        <v>4291.07</v>
      </c>
      <c r="I298" s="16">
        <v>9929535.9799999986</v>
      </c>
      <c r="J298" s="16">
        <v>2808585.4495011829</v>
      </c>
      <c r="K298" s="34">
        <v>37134.393395906547</v>
      </c>
      <c r="L298" s="35">
        <v>-64927.077735244413</v>
      </c>
      <c r="M298" s="13">
        <v>2780792.7651618449</v>
      </c>
      <c r="N298" s="35">
        <v>1870482.3361778343</v>
      </c>
      <c r="O298" s="405">
        <f>SUM(Sammanfattning[[#This Row],[Statsandelar före skatteutjämning ]:[Utjämning av statsandelarna på basis av skatteinkomsterna]])</f>
        <v>4651275.1013396792</v>
      </c>
      <c r="P298" s="407">
        <v>-110292.856</v>
      </c>
      <c r="Q298" s="406">
        <v>1650734.9916412393</v>
      </c>
      <c r="R298" s="406">
        <v>-9383.3796235625523</v>
      </c>
      <c r="S298" s="141">
        <f>SUM(Sammanfattning[[#This Row],[Statsandel för kommunal basservice, sammanlagt ]:[Återkrav av fördröjda skatteintäkter 2022]])</f>
        <v>6182333.8573573567</v>
      </c>
    </row>
    <row r="299" spans="1:19" x14ac:dyDescent="0.3">
      <c r="A299" s="33">
        <v>989</v>
      </c>
      <c r="B299" s="32" t="s">
        <v>373</v>
      </c>
      <c r="C299" s="14">
        <v>5522</v>
      </c>
      <c r="D299" s="14">
        <v>23150936.57</v>
      </c>
      <c r="E299" s="14">
        <v>11059039.432348162</v>
      </c>
      <c r="F299" s="14">
        <v>1372898.7929533385</v>
      </c>
      <c r="G299" s="14">
        <f>Sammanfattning[[#This Row],[Åldersstruktur, kalkylerade kostnader]]+Sammanfattning[[#This Row],[Sjukfrekvens, kalkylerade kostnader]]+Sammanfattning[[#This Row],[Andra kalkylerade kostnader]]</f>
        <v>35582874.795301497</v>
      </c>
      <c r="H299" s="442">
        <v>4291.07</v>
      </c>
      <c r="I299" s="16">
        <v>23695288.539999999</v>
      </c>
      <c r="J299" s="16">
        <v>11887586.255301498</v>
      </c>
      <c r="K299" s="34">
        <v>628865.12221198285</v>
      </c>
      <c r="L299" s="35">
        <v>-99146.313104997156</v>
      </c>
      <c r="M299" s="13">
        <v>12417305.064408485</v>
      </c>
      <c r="N299" s="35">
        <v>4304882.1640153984</v>
      </c>
      <c r="O299" s="405">
        <f>SUM(Sammanfattning[[#This Row],[Statsandelar före skatteutjämning ]:[Utjämning av statsandelarna på basis av skatteinkomsterna]])</f>
        <v>16722187.228423882</v>
      </c>
      <c r="P299" s="407">
        <v>177437.35819999996</v>
      </c>
      <c r="Q299" s="406">
        <v>3777222.1418359703</v>
      </c>
      <c r="R299" s="406">
        <v>-23741.284964303537</v>
      </c>
      <c r="S299" s="141">
        <f>SUM(Sammanfattning[[#This Row],[Statsandel för kommunal basservice, sammanlagt ]:[Återkrav av fördröjda skatteintäkter 2022]])</f>
        <v>20653105.443495546</v>
      </c>
    </row>
    <row r="300" spans="1:19" x14ac:dyDescent="0.3">
      <c r="A300" s="33">
        <v>992</v>
      </c>
      <c r="B300" s="32" t="s">
        <v>205</v>
      </c>
      <c r="C300" s="14">
        <v>18577</v>
      </c>
      <c r="D300" s="14">
        <v>77021261.079999998</v>
      </c>
      <c r="E300" s="14">
        <v>34952961.601315223</v>
      </c>
      <c r="F300" s="14">
        <v>4389628.0891442746</v>
      </c>
      <c r="G300" s="14">
        <f>Sammanfattning[[#This Row],[Åldersstruktur, kalkylerade kostnader]]+Sammanfattning[[#This Row],[Sjukfrekvens, kalkylerade kostnader]]+Sammanfattning[[#This Row],[Andra kalkylerade kostnader]]</f>
        <v>116363850.77045949</v>
      </c>
      <c r="H300" s="442">
        <v>4291.07</v>
      </c>
      <c r="I300" s="16">
        <v>79715207.390000001</v>
      </c>
      <c r="J300" s="16">
        <v>36648643.380459487</v>
      </c>
      <c r="K300" s="34">
        <v>812303.50809107919</v>
      </c>
      <c r="L300" s="35">
        <v>-855944.78232003644</v>
      </c>
      <c r="M300" s="13">
        <v>36605002.106230527</v>
      </c>
      <c r="N300" s="35">
        <v>6566680.92629568</v>
      </c>
      <c r="O300" s="405">
        <f>SUM(Sammanfattning[[#This Row],[Statsandelar före skatteutjämning ]:[Utjämning av statsandelarna på basis av skatteinkomsterna]])</f>
        <v>43171683.03252621</v>
      </c>
      <c r="P300" s="407">
        <v>-127865.19076</v>
      </c>
      <c r="Q300" s="406">
        <v>10004435.821346484</v>
      </c>
      <c r="R300" s="406">
        <v>-86174.888975835027</v>
      </c>
      <c r="S300" s="141">
        <f>SUM(Sammanfattning[[#This Row],[Statsandel för kommunal basservice, sammanlagt ]:[Återkrav av fördröjda skatteintäkter 2022]])</f>
        <v>52962078.774136856</v>
      </c>
    </row>
    <row r="301" spans="1:19" x14ac:dyDescent="0.3">
      <c r="A301" s="464">
        <v>90000231</v>
      </c>
      <c r="B301" s="12" t="s">
        <v>206</v>
      </c>
      <c r="C301" s="14"/>
      <c r="D301" s="14"/>
      <c r="E301" s="14"/>
      <c r="F301" s="14"/>
      <c r="G301" s="14"/>
      <c r="H301" s="15"/>
      <c r="I301" s="16"/>
      <c r="J301" s="16"/>
      <c r="K301" s="34"/>
      <c r="L301" s="14"/>
      <c r="M301" s="13"/>
      <c r="N301" s="35"/>
      <c r="O301" s="405"/>
      <c r="P301" s="407">
        <v>1786461.3892752863</v>
      </c>
      <c r="Q301" s="406"/>
      <c r="R301" s="406"/>
      <c r="S301" s="141">
        <f>SUM(Sammanfattning[[#This Row],[Statsandel för kommunal basservice, sammanlagt ]:[Återkrav av fördröjda skatteintäkter 2022]])</f>
        <v>1786461.3892752863</v>
      </c>
    </row>
    <row r="302" spans="1:19" x14ac:dyDescent="0.3">
      <c r="A302" s="38">
        <v>90000281</v>
      </c>
      <c r="B302" s="28" t="s">
        <v>207</v>
      </c>
      <c r="C302" s="39"/>
      <c r="D302" s="39"/>
      <c r="E302" s="39"/>
      <c r="F302" s="39"/>
      <c r="G302" s="14"/>
      <c r="H302" s="15"/>
      <c r="I302" s="16"/>
      <c r="J302" s="16"/>
      <c r="K302" s="14"/>
      <c r="L302" s="14"/>
      <c r="M302" s="17"/>
      <c r="N302" s="14"/>
      <c r="O302" s="405"/>
      <c r="P302" s="407">
        <v>2548347.4629623028</v>
      </c>
      <c r="Q302" s="406"/>
      <c r="R302" s="406"/>
      <c r="S302" s="141">
        <f>SUM(Sammanfattning[[#This Row],[Statsandel för kommunal basservice, sammanlagt ]:[Återkrav av fördröjda skatteintäkter 2022]])</f>
        <v>2548347.4629623028</v>
      </c>
    </row>
    <row r="303" spans="1:19" x14ac:dyDescent="0.3">
      <c r="A303" s="38">
        <v>90000381</v>
      </c>
      <c r="B303" s="28" t="s">
        <v>208</v>
      </c>
      <c r="C303" s="39"/>
      <c r="D303" s="39"/>
      <c r="E303" s="39"/>
      <c r="F303" s="39"/>
      <c r="G303" s="14"/>
      <c r="H303" s="15"/>
      <c r="I303" s="16"/>
      <c r="J303" s="16"/>
      <c r="K303" s="14"/>
      <c r="L303" s="14"/>
      <c r="M303" s="17"/>
      <c r="N303" s="14"/>
      <c r="O303" s="405"/>
      <c r="P303" s="407">
        <v>1116429.2780803177</v>
      </c>
      <c r="Q303" s="406"/>
      <c r="R303" s="406"/>
      <c r="S303" s="141">
        <f>SUM(Sammanfattning[[#This Row],[Statsandel för kommunal basservice, sammanlagt ]:[Återkrav av fördröjda skatteintäkter 2022]])</f>
        <v>1116429.2780803177</v>
      </c>
    </row>
    <row r="304" spans="1:19" x14ac:dyDescent="0.3">
      <c r="A304" s="38">
        <v>90000691</v>
      </c>
      <c r="B304" s="28" t="s">
        <v>209</v>
      </c>
      <c r="C304" s="39"/>
      <c r="D304" s="39"/>
      <c r="E304" s="39"/>
      <c r="F304" s="39"/>
      <c r="G304" s="14"/>
      <c r="H304" s="15"/>
      <c r="I304" s="16"/>
      <c r="J304" s="16"/>
      <c r="K304" s="14"/>
      <c r="L304" s="14"/>
      <c r="M304" s="17"/>
      <c r="N304" s="14"/>
      <c r="O304" s="405"/>
      <c r="P304" s="407">
        <v>2211840.5077360892</v>
      </c>
      <c r="Q304" s="406"/>
      <c r="R304" s="406"/>
      <c r="S304" s="141">
        <f>SUM(Sammanfattning[[#This Row],[Statsandel för kommunal basservice, sammanlagt ]:[Återkrav av fördröjda skatteintäkter 2022]])</f>
        <v>2211840.5077360892</v>
      </c>
    </row>
    <row r="305" spans="1:21" x14ac:dyDescent="0.3">
      <c r="A305" s="38">
        <v>90000851</v>
      </c>
      <c r="B305" s="28" t="s">
        <v>210</v>
      </c>
      <c r="C305" s="39"/>
      <c r="D305" s="39"/>
      <c r="E305" s="39"/>
      <c r="F305" s="39"/>
      <c r="G305" s="14"/>
      <c r="H305" s="15"/>
      <c r="I305" s="16"/>
      <c r="J305" s="16"/>
      <c r="K305" s="14"/>
      <c r="L305" s="14"/>
      <c r="M305" s="17"/>
      <c r="N305" s="14"/>
      <c r="O305" s="405"/>
      <c r="P305" s="407">
        <v>4988647.6116602067</v>
      </c>
      <c r="Q305" s="406"/>
      <c r="R305" s="406"/>
      <c r="S305" s="141">
        <f>SUM(Sammanfattning[[#This Row],[Statsandel för kommunal basservice, sammanlagt ]:[Återkrav av fördröjda skatteintäkter 2022]])</f>
        <v>4988647.6116602067</v>
      </c>
    </row>
    <row r="306" spans="1:21" x14ac:dyDescent="0.3">
      <c r="A306" s="38">
        <v>90000901</v>
      </c>
      <c r="B306" s="28" t="s">
        <v>211</v>
      </c>
      <c r="C306" s="39"/>
      <c r="D306" s="39"/>
      <c r="E306" s="39"/>
      <c r="F306" s="39"/>
      <c r="G306" s="14"/>
      <c r="H306" s="15"/>
      <c r="I306" s="16"/>
      <c r="J306" s="16"/>
      <c r="K306" s="14"/>
      <c r="L306" s="14"/>
      <c r="M306" s="17"/>
      <c r="N306" s="14"/>
      <c r="O306" s="405"/>
      <c r="P306" s="407">
        <v>3777430.5715257442</v>
      </c>
      <c r="Q306" s="406"/>
      <c r="R306" s="406"/>
      <c r="S306" s="141">
        <f>SUM(Sammanfattning[[#This Row],[Statsandel för kommunal basservice, sammanlagt ]:[Återkrav av fördröjda skatteintäkter 2022]])</f>
        <v>3777430.5715257442</v>
      </c>
    </row>
    <row r="307" spans="1:21" x14ac:dyDescent="0.3">
      <c r="A307" s="38">
        <v>90001171</v>
      </c>
      <c r="B307" s="28" t="s">
        <v>212</v>
      </c>
      <c r="C307" s="39"/>
      <c r="D307" s="39"/>
      <c r="E307" s="39"/>
      <c r="F307" s="39"/>
      <c r="G307" s="14"/>
      <c r="H307" s="15"/>
      <c r="I307" s="16"/>
      <c r="J307" s="16"/>
      <c r="K307" s="14"/>
      <c r="L307" s="14"/>
      <c r="M307" s="17"/>
      <c r="N307" s="14"/>
      <c r="O307" s="405"/>
      <c r="P307" s="407">
        <v>1139556.4040284343</v>
      </c>
      <c r="Q307" s="406"/>
      <c r="R307" s="406"/>
      <c r="S307" s="141">
        <f>SUM(Sammanfattning[[#This Row],[Statsandel för kommunal basservice, sammanlagt ]:[Återkrav av fördröjda skatteintäkter 2022]])</f>
        <v>1139556.4040284343</v>
      </c>
    </row>
    <row r="308" spans="1:21" x14ac:dyDescent="0.3">
      <c r="A308" s="38">
        <v>90001361</v>
      </c>
      <c r="B308" s="28" t="s">
        <v>213</v>
      </c>
      <c r="C308" s="39"/>
      <c r="D308" s="39"/>
      <c r="E308" s="39"/>
      <c r="F308" s="39"/>
      <c r="G308" s="14"/>
      <c r="H308" s="15"/>
      <c r="I308" s="16"/>
      <c r="J308" s="16"/>
      <c r="K308" s="14"/>
      <c r="L308" s="14"/>
      <c r="M308" s="17"/>
      <c r="N308" s="14"/>
      <c r="O308" s="405"/>
      <c r="P308" s="407">
        <v>3037071.6339413766</v>
      </c>
      <c r="Q308" s="406"/>
      <c r="R308" s="406"/>
      <c r="S308" s="141">
        <f>SUM(Sammanfattning[[#This Row],[Statsandel för kommunal basservice, sammanlagt ]:[Återkrav av fördröjda skatteintäkter 2022]])</f>
        <v>3037071.6339413766</v>
      </c>
    </row>
    <row r="309" spans="1:21" x14ac:dyDescent="0.3">
      <c r="A309" s="38">
        <v>90001481</v>
      </c>
      <c r="B309" s="28" t="s">
        <v>214</v>
      </c>
      <c r="C309" s="39"/>
      <c r="D309" s="39"/>
      <c r="E309" s="39"/>
      <c r="F309" s="39"/>
      <c r="G309" s="14"/>
      <c r="H309" s="15"/>
      <c r="I309" s="16"/>
      <c r="J309" s="16"/>
      <c r="K309" s="14"/>
      <c r="L309" s="14"/>
      <c r="M309" s="17"/>
      <c r="N309" s="14"/>
      <c r="O309" s="405"/>
      <c r="P309" s="407">
        <v>6813047.66924397</v>
      </c>
      <c r="Q309" s="406"/>
      <c r="R309" s="406"/>
      <c r="S309" s="141">
        <f>SUM(Sammanfattning[[#This Row],[Statsandel för kommunal basservice, sammanlagt ]:[Återkrav av fördröjda skatteintäkter 2022]])</f>
        <v>6813047.66924397</v>
      </c>
    </row>
    <row r="310" spans="1:21" x14ac:dyDescent="0.3">
      <c r="A310" s="38">
        <v>90001791</v>
      </c>
      <c r="B310" s="28" t="s">
        <v>215</v>
      </c>
      <c r="C310" s="39"/>
      <c r="D310" s="39"/>
      <c r="E310" s="39"/>
      <c r="F310" s="39"/>
      <c r="G310" s="14"/>
      <c r="H310" s="15"/>
      <c r="I310" s="16"/>
      <c r="J310" s="16"/>
      <c r="K310" s="14"/>
      <c r="L310" s="14"/>
      <c r="M310" s="17"/>
      <c r="N310" s="14"/>
      <c r="O310" s="405"/>
      <c r="P310" s="407">
        <v>5783236.0232523531</v>
      </c>
      <c r="Q310" s="406"/>
      <c r="R310" s="406"/>
      <c r="S310" s="141">
        <f>SUM(Sammanfattning[[#This Row],[Statsandel för kommunal basservice, sammanlagt ]:[Återkrav av fördröjda skatteintäkter 2022]])</f>
        <v>5783236.0232523531</v>
      </c>
    </row>
    <row r="311" spans="1:21" x14ac:dyDescent="0.3">
      <c r="A311" s="38">
        <v>90001801</v>
      </c>
      <c r="B311" s="28" t="s">
        <v>216</v>
      </c>
      <c r="C311" s="39"/>
      <c r="D311" s="39"/>
      <c r="E311" s="39"/>
      <c r="F311" s="39"/>
      <c r="G311" s="14"/>
      <c r="H311" s="15"/>
      <c r="I311" s="16"/>
      <c r="J311" s="16"/>
      <c r="K311" s="14"/>
      <c r="L311" s="14"/>
      <c r="M311" s="17"/>
      <c r="N311" s="14"/>
      <c r="O311" s="405"/>
      <c r="P311" s="407">
        <v>4591970.8564908653</v>
      </c>
      <c r="Q311" s="406"/>
      <c r="R311" s="406"/>
      <c r="S311" s="141">
        <f>SUM(Sammanfattning[[#This Row],[Statsandel för kommunal basservice, sammanlagt ]:[Återkrav av fördröjda skatteintäkter 2022]])</f>
        <v>4591970.8564908653</v>
      </c>
    </row>
    <row r="312" spans="1:21" x14ac:dyDescent="0.3">
      <c r="A312" s="38">
        <v>90002401</v>
      </c>
      <c r="B312" s="28" t="s">
        <v>217</v>
      </c>
      <c r="C312" s="39"/>
      <c r="D312" s="39"/>
      <c r="E312" s="39"/>
      <c r="F312" s="39"/>
      <c r="G312" s="14"/>
      <c r="H312" s="15"/>
      <c r="I312" s="16"/>
      <c r="J312" s="16"/>
      <c r="K312" s="14"/>
      <c r="L312" s="14"/>
      <c r="M312" s="17"/>
      <c r="N312" s="14"/>
      <c r="O312" s="405"/>
      <c r="P312" s="407">
        <v>4922150.5791463694</v>
      </c>
      <c r="Q312" s="406"/>
      <c r="R312" s="406"/>
      <c r="S312" s="141">
        <f>SUM(Sammanfattning[[#This Row],[Statsandel för kommunal basservice, sammanlagt ]:[Återkrav av fördröjda skatteintäkter 2022]])</f>
        <v>4922150.5791463694</v>
      </c>
    </row>
    <row r="313" spans="1:21" x14ac:dyDescent="0.3">
      <c r="A313" s="38">
        <v>90003031</v>
      </c>
      <c r="B313" s="28" t="s">
        <v>218</v>
      </c>
      <c r="C313" s="39"/>
      <c r="D313" s="39"/>
      <c r="E313" s="39"/>
      <c r="F313" s="39"/>
      <c r="G313" s="14"/>
      <c r="H313" s="15"/>
      <c r="I313" s="16"/>
      <c r="J313" s="16"/>
      <c r="K313" s="14"/>
      <c r="L313" s="14"/>
      <c r="M313" s="17"/>
      <c r="N313" s="14"/>
      <c r="O313" s="405"/>
      <c r="P313" s="407">
        <v>5355602.3736456661</v>
      </c>
      <c r="Q313" s="406"/>
      <c r="R313" s="406"/>
      <c r="S313" s="141">
        <f>SUM(Sammanfattning[[#This Row],[Statsandel för kommunal basservice, sammanlagt ]:[Återkrav av fördröjda skatteintäkter 2022]])</f>
        <v>5355602.3736456661</v>
      </c>
    </row>
    <row r="314" spans="1:21" x14ac:dyDescent="0.3">
      <c r="A314" s="38">
        <v>90003241</v>
      </c>
      <c r="B314" s="28" t="s">
        <v>219</v>
      </c>
      <c r="C314" s="39"/>
      <c r="D314" s="39"/>
      <c r="E314" s="39"/>
      <c r="F314" s="39"/>
      <c r="G314" s="14"/>
      <c r="H314" s="15"/>
      <c r="I314" s="16"/>
      <c r="J314" s="16"/>
      <c r="K314" s="14"/>
      <c r="L314" s="14"/>
      <c r="M314" s="17"/>
      <c r="N314" s="14"/>
      <c r="O314" s="405"/>
      <c r="P314" s="407">
        <v>5953416.761361137</v>
      </c>
      <c r="Q314" s="406"/>
      <c r="R314" s="406"/>
      <c r="S314" s="141">
        <f>SUM(Sammanfattning[[#This Row],[Statsandel för kommunal basservice, sammanlagt ]:[Återkrav av fördröjda skatteintäkter 2022]])</f>
        <v>5953416.761361137</v>
      </c>
    </row>
    <row r="315" spans="1:21" x14ac:dyDescent="0.3">
      <c r="A315" s="38">
        <v>90003941</v>
      </c>
      <c r="B315" s="28" t="s">
        <v>220</v>
      </c>
      <c r="C315" s="39"/>
      <c r="D315" s="39"/>
      <c r="E315" s="39"/>
      <c r="F315" s="39"/>
      <c r="G315" s="14"/>
      <c r="H315" s="15"/>
      <c r="I315" s="16"/>
      <c r="J315" s="16"/>
      <c r="K315" s="14"/>
      <c r="L315" s="14"/>
      <c r="M315" s="17"/>
      <c r="N315" s="14"/>
      <c r="O315" s="405"/>
      <c r="P315" s="407">
        <v>3945356.7784886421</v>
      </c>
      <c r="Q315" s="406"/>
      <c r="R315" s="406"/>
      <c r="S315" s="141">
        <f>SUM(Sammanfattning[[#This Row],[Statsandel för kommunal basservice, sammanlagt ]:[Återkrav av fördröjda skatteintäkter 2022]])</f>
        <v>3945356.7784886421</v>
      </c>
    </row>
    <row r="316" spans="1:21" s="48" customFormat="1" x14ac:dyDescent="0.3">
      <c r="A316" s="40">
        <v>90004041</v>
      </c>
      <c r="B316" s="41" t="s">
        <v>221</v>
      </c>
      <c r="C316" s="42"/>
      <c r="D316" s="42"/>
      <c r="E316" s="42"/>
      <c r="F316" s="42"/>
      <c r="G316" s="14"/>
      <c r="H316" s="43"/>
      <c r="I316" s="44"/>
      <c r="J316" s="44"/>
      <c r="K316" s="14"/>
      <c r="L316" s="14"/>
      <c r="M316" s="45"/>
      <c r="N316" s="14"/>
      <c r="O316" s="405"/>
      <c r="P316" s="407">
        <v>7442861.8538687862</v>
      </c>
      <c r="Q316" s="406"/>
      <c r="R316" s="406"/>
      <c r="S316" s="141">
        <f>SUM(Sammanfattning[[#This Row],[Statsandel för kommunal basservice, sammanlagt ]:[Återkrav av fördröjda skatteintäkter 2022]])</f>
        <v>7442861.8538687862</v>
      </c>
      <c r="T316" s="47"/>
      <c r="U316" s="47"/>
    </row>
    <row r="317" spans="1:21" s="48" customFormat="1" x14ac:dyDescent="0.3">
      <c r="A317" s="49">
        <v>90004201</v>
      </c>
      <c r="B317" s="41" t="s">
        <v>222</v>
      </c>
      <c r="C317" s="42"/>
      <c r="D317" s="42"/>
      <c r="E317" s="42"/>
      <c r="F317" s="42"/>
      <c r="G317" s="14"/>
      <c r="H317" s="43"/>
      <c r="I317" s="44"/>
      <c r="J317" s="44"/>
      <c r="K317" s="14"/>
      <c r="L317" s="14"/>
      <c r="M317" s="45"/>
      <c r="N317" s="14"/>
      <c r="O317" s="405"/>
      <c r="P317" s="407">
        <v>5441420.0108116325</v>
      </c>
      <c r="Q317" s="406"/>
      <c r="R317" s="406"/>
      <c r="S317" s="141">
        <f>SUM(Sammanfattning[[#This Row],[Statsandel för kommunal basservice, sammanlagt ]:[Återkrav av fördröjda skatteintäkter 2022]])</f>
        <v>5441420.0108116325</v>
      </c>
      <c r="T317" s="47"/>
      <c r="U317" s="47"/>
    </row>
    <row r="318" spans="1:21" x14ac:dyDescent="0.3">
      <c r="A318" s="38">
        <v>90004951</v>
      </c>
      <c r="B318" s="28" t="s">
        <v>223</v>
      </c>
      <c r="C318" s="39"/>
      <c r="D318" s="39"/>
      <c r="E318" s="39"/>
      <c r="F318" s="39"/>
      <c r="G318" s="14"/>
      <c r="H318" s="15"/>
      <c r="I318" s="16"/>
      <c r="J318" s="16"/>
      <c r="K318" s="14"/>
      <c r="L318" s="14"/>
      <c r="M318" s="17"/>
      <c r="N318" s="14"/>
      <c r="O318" s="405"/>
      <c r="P318" s="407">
        <v>1856060.9475531096</v>
      </c>
      <c r="Q318" s="406"/>
      <c r="R318" s="406"/>
      <c r="S318" s="141">
        <f>SUM(Sammanfattning[[#This Row],[Statsandel för kommunal basservice, sammanlagt ]:[Återkrav av fördröjda skatteintäkter 2022]])</f>
        <v>1856060.9475531096</v>
      </c>
    </row>
    <row r="319" spans="1:21" x14ac:dyDescent="0.3">
      <c r="A319" s="38">
        <v>90004961</v>
      </c>
      <c r="B319" s="28" t="s">
        <v>224</v>
      </c>
      <c r="C319" s="39"/>
      <c r="D319" s="39"/>
      <c r="E319" s="39"/>
      <c r="F319" s="39"/>
      <c r="G319" s="14"/>
      <c r="H319" s="15"/>
      <c r="I319" s="16"/>
      <c r="J319" s="16"/>
      <c r="K319" s="14"/>
      <c r="L319" s="14"/>
      <c r="M319" s="17"/>
      <c r="N319" s="14"/>
      <c r="O319" s="405"/>
      <c r="P319" s="407">
        <v>4148919.1229187655</v>
      </c>
      <c r="Q319" s="406"/>
      <c r="R319" s="406"/>
      <c r="S319" s="141">
        <f>SUM(Sammanfattning[[#This Row],[Statsandel för kommunal basservice, sammanlagt ]:[Återkrav av fördröjda skatteintäkter 2022]])</f>
        <v>4148919.1229187655</v>
      </c>
    </row>
    <row r="320" spans="1:21" x14ac:dyDescent="0.3">
      <c r="A320" s="38">
        <v>90006471</v>
      </c>
      <c r="B320" s="28" t="s">
        <v>225</v>
      </c>
      <c r="C320" s="39"/>
      <c r="D320" s="39"/>
      <c r="E320" s="39"/>
      <c r="F320" s="39"/>
      <c r="G320" s="14"/>
      <c r="H320" s="15"/>
      <c r="I320" s="16"/>
      <c r="J320" s="16"/>
      <c r="K320" s="14"/>
      <c r="L320" s="14"/>
      <c r="M320" s="17"/>
      <c r="N320" s="14"/>
      <c r="O320" s="405"/>
      <c r="P320" s="407">
        <v>5034149.8683290733</v>
      </c>
      <c r="Q320" s="406"/>
      <c r="R320" s="406"/>
      <c r="S320" s="141">
        <f>SUM(Sammanfattning[[#This Row],[Statsandel för kommunal basservice, sammanlagt ]:[Återkrav av fördröjda skatteintäkter 2022]])</f>
        <v>5034149.8683290733</v>
      </c>
    </row>
    <row r="321" spans="1:19" x14ac:dyDescent="0.3">
      <c r="A321" s="38">
        <v>90007291</v>
      </c>
      <c r="B321" s="28" t="s">
        <v>226</v>
      </c>
      <c r="C321" s="39"/>
      <c r="D321" s="39"/>
      <c r="E321" s="39"/>
      <c r="F321" s="39"/>
      <c r="G321" s="14"/>
      <c r="H321" s="15"/>
      <c r="I321" s="16"/>
      <c r="J321" s="16"/>
      <c r="K321" s="14"/>
      <c r="L321" s="14"/>
      <c r="M321" s="17"/>
      <c r="N321" s="14"/>
      <c r="O321" s="405"/>
      <c r="P321" s="407">
        <v>4830587.5238989489</v>
      </c>
      <c r="Q321" s="406"/>
      <c r="R321" s="406"/>
      <c r="S321" s="141">
        <f>SUM(Sammanfattning[[#This Row],[Statsandel för kommunal basservice, sammanlagt ]:[Återkrav av fördröjda skatteintäkter 2022]])</f>
        <v>4830587.5238989489</v>
      </c>
    </row>
    <row r="322" spans="1:19" x14ac:dyDescent="0.3">
      <c r="A322" s="38">
        <v>90008441</v>
      </c>
      <c r="B322" s="28" t="s">
        <v>227</v>
      </c>
      <c r="C322" s="39"/>
      <c r="D322" s="39"/>
      <c r="E322" s="39"/>
      <c r="F322" s="39"/>
      <c r="G322" s="14"/>
      <c r="H322" s="15"/>
      <c r="I322" s="16"/>
      <c r="J322" s="16"/>
      <c r="K322" s="14"/>
      <c r="L322" s="14"/>
      <c r="M322" s="17"/>
      <c r="N322" s="14"/>
      <c r="O322" s="405"/>
      <c r="P322" s="407">
        <v>3714885.513930208</v>
      </c>
      <c r="Q322" s="406"/>
      <c r="R322" s="406"/>
      <c r="S322" s="141">
        <f>SUM(Sammanfattning[[#This Row],[Statsandel för kommunal basservice, sammanlagt ]:[Återkrav av fördröjda skatteintäkter 2022]])</f>
        <v>3714885.513930208</v>
      </c>
    </row>
    <row r="323" spans="1:19" x14ac:dyDescent="0.3">
      <c r="A323" s="38">
        <v>90031161</v>
      </c>
      <c r="B323" s="28" t="s">
        <v>228</v>
      </c>
      <c r="C323" s="39"/>
      <c r="D323" s="39"/>
      <c r="E323" s="39"/>
      <c r="F323" s="39"/>
      <c r="G323" s="14"/>
      <c r="H323" s="15"/>
      <c r="I323" s="16"/>
      <c r="J323" s="16"/>
      <c r="K323" s="14"/>
      <c r="L323" s="14"/>
      <c r="M323" s="17"/>
      <c r="N323" s="14"/>
      <c r="O323" s="405"/>
      <c r="P323" s="407">
        <v>826758.3892395969</v>
      </c>
      <c r="Q323" s="406"/>
      <c r="R323" s="406"/>
      <c r="S323" s="141">
        <f>SUM(Sammanfattning[[#This Row],[Statsandel för kommunal basservice, sammanlagt ]:[Återkrav av fördröjda skatteintäkter 2022]])</f>
        <v>826758.3892395969</v>
      </c>
    </row>
    <row r="324" spans="1:19" x14ac:dyDescent="0.3">
      <c r="A324" s="38">
        <v>90032731</v>
      </c>
      <c r="B324" s="28" t="s">
        <v>229</v>
      </c>
      <c r="C324" s="39"/>
      <c r="D324" s="39"/>
      <c r="E324" s="39"/>
      <c r="F324" s="39"/>
      <c r="G324" s="14"/>
      <c r="H324" s="15"/>
      <c r="I324" s="16"/>
      <c r="J324" s="16"/>
      <c r="K324" s="14"/>
      <c r="L324" s="14"/>
      <c r="M324" s="17"/>
      <c r="N324" s="14"/>
      <c r="O324" s="405"/>
      <c r="P324" s="407">
        <v>464069.78199664567</v>
      </c>
      <c r="Q324" s="406"/>
      <c r="R324" s="406"/>
      <c r="S324" s="141">
        <f>SUM(Sammanfattning[[#This Row],[Statsandel för kommunal basservice, sammanlagt ]:[Återkrav av fördröjda skatteintäkter 2022]])</f>
        <v>464069.78199664567</v>
      </c>
    </row>
    <row r="325" spans="1:19" x14ac:dyDescent="0.3">
      <c r="A325" s="38">
        <v>90033141</v>
      </c>
      <c r="B325" s="28" t="s">
        <v>230</v>
      </c>
      <c r="C325" s="39"/>
      <c r="D325" s="39"/>
      <c r="E325" s="39"/>
      <c r="F325" s="39"/>
      <c r="G325" s="14"/>
      <c r="H325" s="15"/>
      <c r="I325" s="16"/>
      <c r="J325" s="16"/>
      <c r="K325" s="14"/>
      <c r="L325" s="14"/>
      <c r="M325" s="17"/>
      <c r="N325" s="14"/>
      <c r="O325" s="405"/>
      <c r="P325" s="407">
        <v>209453.21613388803</v>
      </c>
      <c r="Q325" s="406"/>
      <c r="R325" s="406"/>
      <c r="S325" s="141">
        <f>SUM(Sammanfattning[[#This Row],[Statsandel för kommunal basservice, sammanlagt ]:[Återkrav av fördröjda skatteintäkter 2022]])</f>
        <v>209453.21613388803</v>
      </c>
    </row>
    <row r="326" spans="1:19" x14ac:dyDescent="0.3">
      <c r="A326" s="38">
        <v>90034021</v>
      </c>
      <c r="B326" s="28" t="s">
        <v>496</v>
      </c>
      <c r="C326" s="39"/>
      <c r="D326" s="39"/>
      <c r="E326" s="39"/>
      <c r="F326" s="39"/>
      <c r="G326" s="14"/>
      <c r="H326" s="15"/>
      <c r="I326" s="16"/>
      <c r="J326" s="16"/>
      <c r="K326" s="14"/>
      <c r="L326" s="14"/>
      <c r="M326" s="17"/>
      <c r="N326" s="14"/>
      <c r="O326" s="405"/>
      <c r="P326" s="407">
        <v>6037779.8623039536</v>
      </c>
      <c r="Q326" s="406"/>
      <c r="R326" s="406"/>
      <c r="S326" s="141">
        <f>SUM(Sammanfattning[[#This Row],[Statsandel för kommunal basservice, sammanlagt ]:[Återkrav av fördröjda skatteintäkter 2022]])</f>
        <v>6037779.8623039536</v>
      </c>
    </row>
    <row r="327" spans="1:19" x14ac:dyDescent="0.3">
      <c r="A327" s="38">
        <v>90034091</v>
      </c>
      <c r="B327" s="28" t="s">
        <v>231</v>
      </c>
      <c r="C327" s="39"/>
      <c r="D327" s="39"/>
      <c r="E327" s="39"/>
      <c r="F327" s="39"/>
      <c r="G327" s="14"/>
      <c r="H327" s="15"/>
      <c r="I327" s="16"/>
      <c r="J327" s="16"/>
      <c r="K327" s="14"/>
      <c r="L327" s="14"/>
      <c r="M327" s="17"/>
      <c r="N327" s="14"/>
      <c r="O327" s="405"/>
      <c r="P327" s="407">
        <v>383997.56291212793</v>
      </c>
      <c r="Q327" s="406"/>
      <c r="R327" s="406"/>
      <c r="S327" s="141">
        <f>SUM(Sammanfattning[[#This Row],[Statsandel för kommunal basservice, sammanlagt ]:[Återkrav av fördröjda skatteintäkter 2022]])</f>
        <v>383997.56291212793</v>
      </c>
    </row>
    <row r="328" spans="1:19" x14ac:dyDescent="0.3">
      <c r="A328" s="38">
        <v>90034101</v>
      </c>
      <c r="B328" s="28" t="s">
        <v>232</v>
      </c>
      <c r="C328" s="39"/>
      <c r="D328" s="39"/>
      <c r="E328" s="39"/>
      <c r="F328" s="39"/>
      <c r="G328" s="14"/>
      <c r="H328" s="15"/>
      <c r="I328" s="16"/>
      <c r="J328" s="16"/>
      <c r="K328" s="14"/>
      <c r="L328" s="14"/>
      <c r="M328" s="17"/>
      <c r="N328" s="14"/>
      <c r="O328" s="405"/>
      <c r="P328" s="407">
        <v>634468.70053890243</v>
      </c>
      <c r="Q328" s="406"/>
      <c r="R328" s="406"/>
      <c r="S328" s="141">
        <f>SUM(Sammanfattning[[#This Row],[Statsandel för kommunal basservice, sammanlagt ]:[Återkrav av fördröjda skatteintäkter 2022]])</f>
        <v>634468.70053890243</v>
      </c>
    </row>
    <row r="329" spans="1:19" x14ac:dyDescent="0.3">
      <c r="A329" s="38">
        <v>90035101</v>
      </c>
      <c r="B329" s="28" t="s">
        <v>233</v>
      </c>
      <c r="C329" s="39"/>
      <c r="D329" s="39"/>
      <c r="E329" s="39"/>
      <c r="F329" s="39"/>
      <c r="G329" s="14"/>
      <c r="H329" s="15"/>
      <c r="I329" s="16"/>
      <c r="J329" s="16"/>
      <c r="K329" s="14"/>
      <c r="L329" s="14"/>
      <c r="M329" s="17"/>
      <c r="N329" s="14"/>
      <c r="O329" s="405"/>
      <c r="P329" s="407">
        <v>2425166.4265641188</v>
      </c>
      <c r="Q329" s="406"/>
      <c r="R329" s="406"/>
      <c r="S329" s="141">
        <f>SUM(Sammanfattning[[#This Row],[Statsandel för kommunal basservice, sammanlagt ]:[Återkrav av fördröjda skatteintäkter 2022]])</f>
        <v>2425166.4265641188</v>
      </c>
    </row>
    <row r="330" spans="1:19" x14ac:dyDescent="0.3">
      <c r="A330" s="38">
        <v>90035401</v>
      </c>
      <c r="B330" s="28" t="s">
        <v>234</v>
      </c>
      <c r="C330" s="39"/>
      <c r="D330" s="39"/>
      <c r="E330" s="39"/>
      <c r="F330" s="39"/>
      <c r="G330" s="14"/>
      <c r="H330" s="15"/>
      <c r="I330" s="16"/>
      <c r="J330" s="16"/>
      <c r="K330" s="14"/>
      <c r="L330" s="14"/>
      <c r="M330" s="17"/>
      <c r="N330" s="14"/>
      <c r="O330" s="405"/>
      <c r="P330" s="407">
        <v>1972423.8454052696</v>
      </c>
      <c r="Q330" s="406"/>
      <c r="R330" s="406"/>
      <c r="S330" s="141">
        <f>SUM(Sammanfattning[[#This Row],[Statsandel för kommunal basservice, sammanlagt ]:[Återkrav av fördröjda skatteintäkter 2022]])</f>
        <v>1972423.8454052696</v>
      </c>
    </row>
    <row r="331" spans="1:19" x14ac:dyDescent="0.3">
      <c r="A331" s="38">
        <v>90035411</v>
      </c>
      <c r="B331" s="28" t="s">
        <v>235</v>
      </c>
      <c r="C331" s="39"/>
      <c r="D331" s="39"/>
      <c r="E331" s="39"/>
      <c r="F331" s="39"/>
      <c r="G331" s="14"/>
      <c r="H331" s="15"/>
      <c r="I331" s="16"/>
      <c r="J331" s="16"/>
      <c r="K331" s="14"/>
      <c r="L331" s="14"/>
      <c r="M331" s="17"/>
      <c r="N331" s="14"/>
      <c r="O331" s="405"/>
      <c r="P331" s="407">
        <v>1327627.9376819876</v>
      </c>
      <c r="Q331" s="406"/>
      <c r="R331" s="406"/>
      <c r="S331" s="141">
        <f>SUM(Sammanfattning[[#This Row],[Statsandel för kommunal basservice, sammanlagt ]:[Återkrav av fördröjda skatteintäkter 2022]])</f>
        <v>1327627.9376819876</v>
      </c>
    </row>
    <row r="332" spans="1:19" x14ac:dyDescent="0.3">
      <c r="A332" s="38">
        <v>90035421</v>
      </c>
      <c r="B332" s="28" t="s">
        <v>236</v>
      </c>
      <c r="C332" s="39"/>
      <c r="D332" s="39"/>
      <c r="E332" s="39"/>
      <c r="F332" s="39"/>
      <c r="G332" s="14"/>
      <c r="H332" s="15"/>
      <c r="I332" s="16"/>
      <c r="J332" s="16"/>
      <c r="K332" s="14"/>
      <c r="L332" s="14"/>
      <c r="M332" s="17"/>
      <c r="N332" s="14"/>
      <c r="O332" s="405"/>
      <c r="P332" s="407">
        <v>798031.29883234482</v>
      </c>
      <c r="Q332" s="406"/>
      <c r="R332" s="406"/>
      <c r="S332" s="141">
        <f>SUM(Sammanfattning[[#This Row],[Statsandel för kommunal basservice, sammanlagt ]:[Återkrav av fördröjda skatteintäkter 2022]])</f>
        <v>798031.29883234482</v>
      </c>
    </row>
    <row r="333" spans="1:19" x14ac:dyDescent="0.3">
      <c r="A333" s="38">
        <v>90035431</v>
      </c>
      <c r="B333" s="28" t="s">
        <v>237</v>
      </c>
      <c r="C333" s="39"/>
      <c r="D333" s="39"/>
      <c r="E333" s="39"/>
      <c r="F333" s="39"/>
      <c r="G333" s="14"/>
      <c r="H333" s="15"/>
      <c r="I333" s="16"/>
      <c r="J333" s="16"/>
      <c r="K333" s="14"/>
      <c r="L333" s="14"/>
      <c r="M333" s="17"/>
      <c r="N333" s="14"/>
      <c r="O333" s="405"/>
      <c r="P333" s="407">
        <v>1065665.9638923127</v>
      </c>
      <c r="Q333" s="406"/>
      <c r="R333" s="406"/>
      <c r="S333" s="141">
        <f>SUM(Sammanfattning[[#This Row],[Statsandel för kommunal basservice, sammanlagt ]:[Återkrav av fördröjda skatteintäkter 2022]])</f>
        <v>1065665.9638923127</v>
      </c>
    </row>
    <row r="334" spans="1:19" x14ac:dyDescent="0.3">
      <c r="A334" s="38">
        <v>90035441</v>
      </c>
      <c r="B334" s="28" t="s">
        <v>238</v>
      </c>
      <c r="C334" s="39"/>
      <c r="D334" s="39"/>
      <c r="E334" s="39"/>
      <c r="F334" s="39"/>
      <c r="G334" s="14"/>
      <c r="H334" s="15"/>
      <c r="I334" s="16"/>
      <c r="J334" s="16"/>
      <c r="K334" s="14"/>
      <c r="L334" s="14"/>
      <c r="M334" s="17"/>
      <c r="N334" s="14"/>
      <c r="O334" s="405"/>
      <c r="P334" s="407">
        <v>1656134.9436808671</v>
      </c>
      <c r="Q334" s="406"/>
      <c r="R334" s="406"/>
      <c r="S334" s="141">
        <f>SUM(Sammanfattning[[#This Row],[Statsandel för kommunal basservice, sammanlagt ]:[Återkrav av fördröjda skatteintäkter 2022]])</f>
        <v>1656134.9436808671</v>
      </c>
    </row>
    <row r="335" spans="1:19" x14ac:dyDescent="0.3">
      <c r="A335" s="38">
        <v>90035451</v>
      </c>
      <c r="B335" s="28" t="s">
        <v>239</v>
      </c>
      <c r="C335" s="39"/>
      <c r="D335" s="39"/>
      <c r="E335" s="39"/>
      <c r="F335" s="39"/>
      <c r="G335" s="14"/>
      <c r="H335" s="15"/>
      <c r="I335" s="16"/>
      <c r="J335" s="16"/>
      <c r="K335" s="14"/>
      <c r="L335" s="14"/>
      <c r="M335" s="17"/>
      <c r="N335" s="14"/>
      <c r="O335" s="405"/>
      <c r="P335" s="407">
        <v>900357.92213108786</v>
      </c>
      <c r="Q335" s="406"/>
      <c r="R335" s="406"/>
      <c r="S335" s="141">
        <f>SUM(Sammanfattning[[#This Row],[Statsandel för kommunal basservice, sammanlagt ]:[Återkrav av fördröjda skatteintäkter 2022]])</f>
        <v>900357.92213108786</v>
      </c>
    </row>
    <row r="336" spans="1:19" x14ac:dyDescent="0.3">
      <c r="A336" s="38">
        <v>90035461</v>
      </c>
      <c r="B336" s="28" t="s">
        <v>240</v>
      </c>
      <c r="C336" s="39"/>
      <c r="D336" s="39"/>
      <c r="E336" s="39"/>
      <c r="F336" s="39"/>
      <c r="G336" s="14"/>
      <c r="H336" s="15"/>
      <c r="I336" s="16"/>
      <c r="J336" s="16"/>
      <c r="K336" s="14"/>
      <c r="L336" s="14"/>
      <c r="M336" s="17"/>
      <c r="N336" s="14"/>
      <c r="O336" s="405"/>
      <c r="P336" s="407">
        <v>1333155.1753299655</v>
      </c>
      <c r="Q336" s="406"/>
      <c r="R336" s="406"/>
      <c r="S336" s="141">
        <f>SUM(Sammanfattning[[#This Row],[Statsandel för kommunal basservice, sammanlagt ]:[Återkrav av fördröjda skatteintäkter 2022]])</f>
        <v>1333155.1753299655</v>
      </c>
    </row>
    <row r="337" spans="1:19" x14ac:dyDescent="0.3">
      <c r="A337" s="38">
        <v>90035471</v>
      </c>
      <c r="B337" s="28" t="s">
        <v>241</v>
      </c>
      <c r="C337" s="39"/>
      <c r="D337" s="39"/>
      <c r="E337" s="39"/>
      <c r="F337" s="39"/>
      <c r="G337" s="14"/>
      <c r="H337" s="15"/>
      <c r="I337" s="16"/>
      <c r="J337" s="16"/>
      <c r="K337" s="14"/>
      <c r="L337" s="14"/>
      <c r="M337" s="17"/>
      <c r="N337" s="14"/>
      <c r="O337" s="405"/>
      <c r="P337" s="407">
        <v>765086.05337795208</v>
      </c>
      <c r="Q337" s="406"/>
      <c r="R337" s="406"/>
      <c r="S337" s="141">
        <f>SUM(Sammanfattning[[#This Row],[Statsandel för kommunal basservice, sammanlagt ]:[Återkrav av fördröjda skatteintäkter 2022]])</f>
        <v>765086.05337795208</v>
      </c>
    </row>
    <row r="338" spans="1:19" x14ac:dyDescent="0.3">
      <c r="A338" s="38">
        <v>90035481</v>
      </c>
      <c r="B338" s="28" t="s">
        <v>242</v>
      </c>
      <c r="C338" s="39"/>
      <c r="D338" s="39"/>
      <c r="E338" s="39"/>
      <c r="F338" s="39"/>
      <c r="G338" s="14"/>
      <c r="H338" s="15"/>
      <c r="I338" s="16"/>
      <c r="J338" s="16"/>
      <c r="K338" s="14"/>
      <c r="L338" s="14"/>
      <c r="M338" s="17"/>
      <c r="N338" s="14"/>
      <c r="O338" s="405"/>
      <c r="P338" s="407">
        <v>1757588.8452457194</v>
      </c>
      <c r="Q338" s="406"/>
      <c r="R338" s="406"/>
      <c r="S338" s="141">
        <f>SUM(Sammanfattning[[#This Row],[Statsandel för kommunal basservice, sammanlagt ]:[Återkrav av fördröjda skatteintäkter 2022]])</f>
        <v>1757588.8452457194</v>
      </c>
    </row>
    <row r="339" spans="1:19" x14ac:dyDescent="0.3">
      <c r="A339" s="38">
        <v>90035491</v>
      </c>
      <c r="B339" s="28" t="s">
        <v>243</v>
      </c>
      <c r="C339" s="39"/>
      <c r="D339" s="39"/>
      <c r="E339" s="39"/>
      <c r="F339" s="39"/>
      <c r="G339" s="14"/>
      <c r="H339" s="15"/>
      <c r="I339" s="16"/>
      <c r="J339" s="16"/>
      <c r="K339" s="14"/>
      <c r="L339" s="14"/>
      <c r="M339" s="17"/>
      <c r="N339" s="14"/>
      <c r="O339" s="405"/>
      <c r="P339" s="407">
        <v>1737152.6113104338</v>
      </c>
      <c r="Q339" s="406"/>
      <c r="R339" s="406"/>
      <c r="S339" s="141">
        <f>SUM(Sammanfattning[[#This Row],[Statsandel för kommunal basservice, sammanlagt ]:[Återkrav av fördröjda skatteintäkter 2022]])</f>
        <v>1737152.6113104338</v>
      </c>
    </row>
    <row r="340" spans="1:19" x14ac:dyDescent="0.3">
      <c r="A340" s="38">
        <v>90035501</v>
      </c>
      <c r="B340" s="28" t="s">
        <v>244</v>
      </c>
      <c r="C340" s="39"/>
      <c r="D340" s="39"/>
      <c r="E340" s="39"/>
      <c r="F340" s="39"/>
      <c r="G340" s="14"/>
      <c r="H340" s="15"/>
      <c r="I340" s="16"/>
      <c r="J340" s="16"/>
      <c r="K340" s="14"/>
      <c r="L340" s="14"/>
      <c r="M340" s="17"/>
      <c r="N340" s="14"/>
      <c r="O340" s="405"/>
      <c r="P340" s="407">
        <v>890176.16856902395</v>
      </c>
      <c r="Q340" s="406"/>
      <c r="R340" s="406"/>
      <c r="S340" s="141">
        <f>SUM(Sammanfattning[[#This Row],[Statsandel för kommunal basservice, sammanlagt ]:[Återkrav av fördröjda skatteintäkter 2022]])</f>
        <v>890176.16856902395</v>
      </c>
    </row>
    <row r="341" spans="1:19" x14ac:dyDescent="0.3">
      <c r="A341" s="38">
        <v>90035521</v>
      </c>
      <c r="B341" s="28" t="s">
        <v>245</v>
      </c>
      <c r="C341" s="39"/>
      <c r="D341" s="39"/>
      <c r="E341" s="39"/>
      <c r="F341" s="39"/>
      <c r="G341" s="14"/>
      <c r="H341" s="15"/>
      <c r="I341" s="16"/>
      <c r="J341" s="16"/>
      <c r="K341" s="14"/>
      <c r="L341" s="14"/>
      <c r="M341" s="17"/>
      <c r="N341" s="14"/>
      <c r="O341" s="405"/>
      <c r="P341" s="407">
        <v>3921211.4771843203</v>
      </c>
      <c r="Q341" s="406"/>
      <c r="R341" s="406"/>
      <c r="S341" s="141">
        <f>SUM(Sammanfattning[[#This Row],[Statsandel för kommunal basservice, sammanlagt ]:[Återkrav av fördröjda skatteintäkter 2022]])</f>
        <v>3921211.4771843203</v>
      </c>
    </row>
    <row r="342" spans="1:19" x14ac:dyDescent="0.3">
      <c r="A342" s="38">
        <v>90035531</v>
      </c>
      <c r="B342" s="28" t="s">
        <v>246</v>
      </c>
      <c r="C342" s="39"/>
      <c r="D342" s="39"/>
      <c r="E342" s="39"/>
      <c r="F342" s="39"/>
      <c r="G342" s="14"/>
      <c r="H342" s="15"/>
      <c r="I342" s="16"/>
      <c r="J342" s="16"/>
      <c r="K342" s="14"/>
      <c r="L342" s="14"/>
      <c r="M342" s="17"/>
      <c r="N342" s="14"/>
      <c r="O342" s="405"/>
      <c r="P342" s="407">
        <v>959993.90728031995</v>
      </c>
      <c r="Q342" s="406"/>
      <c r="R342" s="406"/>
      <c r="S342" s="141">
        <f>SUM(Sammanfattning[[#This Row],[Statsandel för kommunal basservice, sammanlagt ]:[Återkrav av fördröjda skatteintäkter 2022]])</f>
        <v>959993.90728031995</v>
      </c>
    </row>
    <row r="343" spans="1:19" x14ac:dyDescent="0.3">
      <c r="A343" s="38">
        <v>90035541</v>
      </c>
      <c r="B343" s="28" t="s">
        <v>247</v>
      </c>
      <c r="C343" s="39"/>
      <c r="D343" s="39"/>
      <c r="E343" s="39"/>
      <c r="F343" s="39"/>
      <c r="G343" s="14"/>
      <c r="H343" s="15"/>
      <c r="I343" s="16"/>
      <c r="J343" s="16"/>
      <c r="K343" s="14"/>
      <c r="L343" s="14"/>
      <c r="M343" s="17"/>
      <c r="N343" s="14"/>
      <c r="O343" s="405"/>
      <c r="P343" s="407">
        <v>1997223.6880100111</v>
      </c>
      <c r="Q343" s="406"/>
      <c r="R343" s="406"/>
      <c r="S343" s="141">
        <f>SUM(Sammanfattning[[#This Row],[Statsandel för kommunal basservice, sammanlagt ]:[Återkrav av fördröjda skatteintäkter 2022]])</f>
        <v>1997223.6880100111</v>
      </c>
    </row>
    <row r="344" spans="1:19" x14ac:dyDescent="0.3">
      <c r="A344" s="38">
        <v>90035551</v>
      </c>
      <c r="B344" s="28" t="s">
        <v>248</v>
      </c>
      <c r="C344" s="39"/>
      <c r="D344" s="39"/>
      <c r="E344" s="39"/>
      <c r="F344" s="39"/>
      <c r="G344" s="14"/>
      <c r="H344" s="15"/>
      <c r="I344" s="16"/>
      <c r="J344" s="16"/>
      <c r="K344" s="14"/>
      <c r="L344" s="14"/>
      <c r="M344" s="17"/>
      <c r="N344" s="14"/>
      <c r="O344" s="405"/>
      <c r="P344" s="407">
        <v>1507772.2489193636</v>
      </c>
      <c r="Q344" s="406"/>
      <c r="R344" s="406"/>
      <c r="S344" s="141">
        <f>SUM(Sammanfattning[[#This Row],[Statsandel för kommunal basservice, sammanlagt ]:[Återkrav av fördröjda skatteintäkter 2022]])</f>
        <v>1507772.2489193636</v>
      </c>
    </row>
    <row r="345" spans="1:19" x14ac:dyDescent="0.3">
      <c r="A345" s="38">
        <v>90036381</v>
      </c>
      <c r="B345" s="28" t="s">
        <v>249</v>
      </c>
      <c r="C345" s="39"/>
      <c r="D345" s="39"/>
      <c r="E345" s="39"/>
      <c r="F345" s="39"/>
      <c r="G345" s="14"/>
      <c r="H345" s="15"/>
      <c r="I345" s="16"/>
      <c r="J345" s="16"/>
      <c r="K345" s="14"/>
      <c r="L345" s="14"/>
      <c r="M345" s="17"/>
      <c r="N345" s="14"/>
      <c r="O345" s="405"/>
      <c r="P345" s="407">
        <v>1389082.09311016</v>
      </c>
      <c r="Q345" s="406"/>
      <c r="R345" s="406"/>
      <c r="S345" s="141">
        <f>SUM(Sammanfattning[[#This Row],[Statsandel för kommunal basservice, sammanlagt ]:[Återkrav av fördröjda skatteintäkter 2022]])</f>
        <v>1389082.09311016</v>
      </c>
    </row>
    <row r="346" spans="1:19" x14ac:dyDescent="0.3">
      <c r="A346" s="38">
        <v>90036811</v>
      </c>
      <c r="B346" s="28" t="s">
        <v>250</v>
      </c>
      <c r="C346" s="39"/>
      <c r="D346" s="39"/>
      <c r="E346" s="39"/>
      <c r="F346" s="39"/>
      <c r="G346" s="14"/>
      <c r="H346" s="15"/>
      <c r="I346" s="16"/>
      <c r="J346" s="16"/>
      <c r="K346" s="14"/>
      <c r="L346" s="14"/>
      <c r="M346" s="17"/>
      <c r="N346" s="14"/>
      <c r="O346" s="405"/>
      <c r="P346" s="407">
        <v>4563040.1310123708</v>
      </c>
      <c r="Q346" s="406"/>
      <c r="R346" s="406"/>
      <c r="S346" s="141">
        <f>SUM(Sammanfattning[[#This Row],[Statsandel för kommunal basservice, sammanlagt ]:[Återkrav av fördröjda skatteintäkter 2022]])</f>
        <v>4563040.1310123708</v>
      </c>
    </row>
    <row r="347" spans="1:19" x14ac:dyDescent="0.3">
      <c r="A347" s="40">
        <v>90037111</v>
      </c>
      <c r="B347" s="41" t="s">
        <v>251</v>
      </c>
      <c r="C347" s="42"/>
      <c r="D347" s="42"/>
      <c r="E347" s="42"/>
      <c r="F347" s="42"/>
      <c r="G347" s="14"/>
      <c r="H347" s="43"/>
      <c r="I347" s="44"/>
      <c r="J347" s="44"/>
      <c r="K347" s="14"/>
      <c r="L347" s="14"/>
      <c r="M347" s="45"/>
      <c r="N347" s="14"/>
      <c r="O347" s="405"/>
      <c r="P347" s="407">
        <v>49454.231587167997</v>
      </c>
      <c r="Q347" s="406"/>
      <c r="R347" s="406"/>
      <c r="S347" s="141">
        <f>SUM(Sammanfattning[[#This Row],[Statsandel för kommunal basservice, sammanlagt ]:[Återkrav av fördröjda skatteintäkter 2022]])</f>
        <v>49454.231587167997</v>
      </c>
    </row>
    <row r="348" spans="1:19" x14ac:dyDescent="0.3">
      <c r="A348" s="38">
        <v>90037151</v>
      </c>
      <c r="B348" s="28" t="s">
        <v>252</v>
      </c>
      <c r="C348" s="39"/>
      <c r="D348" s="39"/>
      <c r="E348" s="39"/>
      <c r="F348" s="39"/>
      <c r="G348" s="14"/>
      <c r="H348" s="15"/>
      <c r="I348" s="16"/>
      <c r="J348" s="16"/>
      <c r="K348" s="14"/>
      <c r="L348" s="14"/>
      <c r="M348" s="17"/>
      <c r="N348" s="14"/>
      <c r="O348" s="405"/>
      <c r="P348" s="407">
        <v>959703.00003568945</v>
      </c>
      <c r="Q348" s="406"/>
      <c r="R348" s="406"/>
      <c r="S348" s="141">
        <f>SUM(Sammanfattning[[#This Row],[Statsandel för kommunal basservice, sammanlagt ]:[Återkrav av fördröjda skatteintäkter 2022]])</f>
        <v>959703.00003568945</v>
      </c>
    </row>
    <row r="349" spans="1:19" x14ac:dyDescent="0.3">
      <c r="A349" s="38">
        <v>90037171</v>
      </c>
      <c r="B349" s="28" t="s">
        <v>253</v>
      </c>
      <c r="C349" s="39"/>
      <c r="D349" s="39"/>
      <c r="E349" s="39"/>
      <c r="F349" s="39"/>
      <c r="G349" s="14"/>
      <c r="H349" s="15"/>
      <c r="I349" s="16"/>
      <c r="J349" s="16"/>
      <c r="K349" s="14"/>
      <c r="L349" s="14"/>
      <c r="M349" s="17"/>
      <c r="N349" s="14"/>
      <c r="O349" s="405"/>
      <c r="P349" s="407">
        <v>757449.73820640391</v>
      </c>
      <c r="Q349" s="406"/>
      <c r="R349" s="406"/>
      <c r="S349" s="141">
        <f>SUM(Sammanfattning[[#This Row],[Statsandel för kommunal basservice, sammanlagt ]:[Återkrav av fördröjda skatteintäkter 2022]])</f>
        <v>757449.73820640391</v>
      </c>
    </row>
    <row r="350" spans="1:19" x14ac:dyDescent="0.3">
      <c r="A350" s="38">
        <v>90037181</v>
      </c>
      <c r="B350" s="28" t="s">
        <v>254</v>
      </c>
      <c r="C350" s="39"/>
      <c r="D350" s="39"/>
      <c r="E350" s="39"/>
      <c r="F350" s="39"/>
      <c r="G350" s="14"/>
      <c r="H350" s="15"/>
      <c r="I350" s="16"/>
      <c r="J350" s="16"/>
      <c r="K350" s="14"/>
      <c r="L350" s="14"/>
      <c r="M350" s="17"/>
      <c r="N350" s="14"/>
      <c r="O350" s="405"/>
      <c r="P350" s="407">
        <v>2021587.1697478071</v>
      </c>
      <c r="Q350" s="406"/>
      <c r="R350" s="406"/>
      <c r="S350" s="141">
        <f>SUM(Sammanfattning[[#This Row],[Statsandel för kommunal basservice, sammanlagt ]:[Återkrav av fördröjda skatteintäkter 2022]])</f>
        <v>2021587.1697478071</v>
      </c>
    </row>
    <row r="351" spans="1:19" x14ac:dyDescent="0.3">
      <c r="A351" s="38">
        <v>90037191</v>
      </c>
      <c r="B351" s="28" t="s">
        <v>255</v>
      </c>
      <c r="C351" s="39"/>
      <c r="D351" s="39"/>
      <c r="E351" s="39"/>
      <c r="F351" s="39"/>
      <c r="G351" s="14"/>
      <c r="H351" s="15"/>
      <c r="I351" s="16"/>
      <c r="J351" s="16"/>
      <c r="K351" s="14"/>
      <c r="L351" s="14"/>
      <c r="M351" s="17"/>
      <c r="N351" s="14"/>
      <c r="O351" s="405"/>
      <c r="P351" s="407">
        <v>1275482.8140819885</v>
      </c>
      <c r="Q351" s="406"/>
      <c r="R351" s="406"/>
      <c r="S351" s="141">
        <f>SUM(Sammanfattning[[#This Row],[Statsandel för kommunal basservice, sammanlagt ]:[Återkrav av fördröjda skatteintäkter 2022]])</f>
        <v>1275482.8140819885</v>
      </c>
    </row>
    <row r="352" spans="1:19" x14ac:dyDescent="0.3">
      <c r="A352" s="38">
        <v>90037251</v>
      </c>
      <c r="B352" s="28" t="s">
        <v>256</v>
      </c>
      <c r="C352" s="39"/>
      <c r="D352" s="39"/>
      <c r="E352" s="39"/>
      <c r="F352" s="39"/>
      <c r="G352" s="14"/>
      <c r="H352" s="15"/>
      <c r="I352" s="16"/>
      <c r="J352" s="16"/>
      <c r="K352" s="14"/>
      <c r="L352" s="14"/>
      <c r="M352" s="17"/>
      <c r="N352" s="14"/>
      <c r="O352" s="405"/>
      <c r="P352" s="407">
        <v>2454238.9693243699</v>
      </c>
      <c r="Q352" s="406"/>
      <c r="R352" s="406"/>
      <c r="S352" s="141">
        <f>SUM(Sammanfattning[[#This Row],[Statsandel för kommunal basservice, sammanlagt ]:[Återkrav av fördröjda skatteintäkter 2022]])</f>
        <v>2454238.9693243699</v>
      </c>
    </row>
    <row r="353" spans="1:19" x14ac:dyDescent="0.3">
      <c r="A353" s="38">
        <v>90037591</v>
      </c>
      <c r="B353" s="28" t="s">
        <v>257</v>
      </c>
      <c r="C353" s="39"/>
      <c r="D353" s="39"/>
      <c r="E353" s="39"/>
      <c r="F353" s="39"/>
      <c r="G353" s="14"/>
      <c r="H353" s="15"/>
      <c r="I353" s="16"/>
      <c r="J353" s="16"/>
      <c r="K353" s="14"/>
      <c r="L353" s="14"/>
      <c r="M353" s="17"/>
      <c r="N353" s="14"/>
      <c r="O353" s="405"/>
      <c r="P353" s="407">
        <v>2327257.9570432003</v>
      </c>
      <c r="Q353" s="406"/>
      <c r="R353" s="406"/>
      <c r="S353" s="141">
        <f>SUM(Sammanfattning[[#This Row],[Statsandel för kommunal basservice, sammanlagt ]:[Återkrav av fördröjda skatteintäkter 2022]])</f>
        <v>2327257.9570432003</v>
      </c>
    </row>
    <row r="354" spans="1:19" x14ac:dyDescent="0.3">
      <c r="A354" s="40">
        <v>90037841</v>
      </c>
      <c r="B354" s="41" t="s">
        <v>258</v>
      </c>
      <c r="C354" s="42"/>
      <c r="D354" s="42"/>
      <c r="E354" s="42"/>
      <c r="F354" s="42"/>
      <c r="G354" s="14"/>
      <c r="H354" s="43"/>
      <c r="I354" s="44"/>
      <c r="J354" s="44"/>
      <c r="K354" s="14"/>
      <c r="L354" s="14"/>
      <c r="M354" s="45"/>
      <c r="N354" s="14"/>
      <c r="O354" s="405"/>
      <c r="P354" s="407">
        <v>615705.18326024164</v>
      </c>
      <c r="Q354" s="406"/>
      <c r="R354" s="406"/>
      <c r="S354" s="141">
        <f>SUM(Sammanfattning[[#This Row],[Statsandel för kommunal basservice, sammanlagt ]:[Återkrav av fördröjda skatteintäkter 2022]])</f>
        <v>615705.18326024164</v>
      </c>
    </row>
    <row r="355" spans="1:19" x14ac:dyDescent="0.3">
      <c r="A355" s="38">
        <v>90037851</v>
      </c>
      <c r="B355" s="28" t="s">
        <v>259</v>
      </c>
      <c r="C355" s="39"/>
      <c r="D355" s="39"/>
      <c r="E355" s="39"/>
      <c r="F355" s="39"/>
      <c r="G355" s="14"/>
      <c r="H355" s="15"/>
      <c r="I355" s="16"/>
      <c r="J355" s="16"/>
      <c r="K355" s="14"/>
      <c r="L355" s="14"/>
      <c r="M355" s="17"/>
      <c r="N355" s="14"/>
      <c r="O355" s="405"/>
      <c r="P355" s="407">
        <v>583269.0254839519</v>
      </c>
      <c r="Q355" s="406"/>
      <c r="R355" s="406"/>
      <c r="S355" s="141">
        <f>SUM(Sammanfattning[[#This Row],[Statsandel för kommunal basservice, sammanlagt ]:[Återkrav av fördröjda skatteintäkter 2022]])</f>
        <v>583269.0254839519</v>
      </c>
    </row>
    <row r="356" spans="1:19" x14ac:dyDescent="0.3">
      <c r="A356" s="38">
        <v>90037861</v>
      </c>
      <c r="B356" s="28" t="s">
        <v>260</v>
      </c>
      <c r="C356" s="39"/>
      <c r="D356" s="39"/>
      <c r="E356" s="39"/>
      <c r="F356" s="39"/>
      <c r="G356" s="14"/>
      <c r="H356" s="15"/>
      <c r="I356" s="16"/>
      <c r="J356" s="16"/>
      <c r="K356" s="14"/>
      <c r="L356" s="14"/>
      <c r="M356" s="17"/>
      <c r="N356" s="14"/>
      <c r="O356" s="405"/>
      <c r="P356" s="407">
        <v>1301882.6465321977</v>
      </c>
      <c r="Q356" s="406"/>
      <c r="R356" s="406"/>
      <c r="S356" s="141">
        <f>SUM(Sammanfattning[[#This Row],[Statsandel för kommunal basservice, sammanlagt ]:[Återkrav av fördröjda skatteintäkter 2022]])</f>
        <v>1301882.6465321977</v>
      </c>
    </row>
    <row r="357" spans="1:19" x14ac:dyDescent="0.3">
      <c r="A357" s="38">
        <v>90037981</v>
      </c>
      <c r="B357" s="28" t="s">
        <v>261</v>
      </c>
      <c r="C357" s="39"/>
      <c r="D357" s="39"/>
      <c r="E357" s="39"/>
      <c r="F357" s="39"/>
      <c r="G357" s="14"/>
      <c r="H357" s="15"/>
      <c r="I357" s="16"/>
      <c r="J357" s="16"/>
      <c r="K357" s="14"/>
      <c r="L357" s="14"/>
      <c r="M357" s="17"/>
      <c r="N357" s="14"/>
      <c r="O357" s="405"/>
      <c r="P357" s="407">
        <v>1376791.2620245256</v>
      </c>
      <c r="Q357" s="406"/>
      <c r="R357" s="406"/>
      <c r="S357" s="141">
        <f>SUM(Sammanfattning[[#This Row],[Statsandel för kommunal basservice, sammanlagt ]:[Återkrav av fördröjda skatteintäkter 2022]])</f>
        <v>1376791.2620245256</v>
      </c>
    </row>
    <row r="358" spans="1:19" x14ac:dyDescent="0.3">
      <c r="A358" s="38">
        <v>90037991</v>
      </c>
      <c r="B358" s="28" t="s">
        <v>262</v>
      </c>
      <c r="C358" s="39"/>
      <c r="D358" s="39"/>
      <c r="E358" s="39"/>
      <c r="F358" s="39"/>
      <c r="G358" s="14"/>
      <c r="H358" s="15"/>
      <c r="I358" s="16"/>
      <c r="J358" s="16"/>
      <c r="K358" s="14"/>
      <c r="L358" s="14"/>
      <c r="M358" s="17"/>
      <c r="N358" s="14"/>
      <c r="O358" s="405"/>
      <c r="P358" s="407">
        <v>1015702.6446270416</v>
      </c>
      <c r="Q358" s="406"/>
      <c r="R358" s="406"/>
      <c r="S358" s="141">
        <f>SUM(Sammanfattning[[#This Row],[Statsandel för kommunal basservice, sammanlagt ]:[Återkrav av fördröjda skatteintäkter 2022]])</f>
        <v>1015702.6446270416</v>
      </c>
    </row>
    <row r="359" spans="1:19" x14ac:dyDescent="0.3">
      <c r="A359" s="38">
        <v>90038081</v>
      </c>
      <c r="B359" s="28" t="s">
        <v>263</v>
      </c>
      <c r="C359" s="39"/>
      <c r="D359" s="39"/>
      <c r="E359" s="39"/>
      <c r="F359" s="39"/>
      <c r="G359" s="14"/>
      <c r="H359" s="15"/>
      <c r="I359" s="16"/>
      <c r="J359" s="16"/>
      <c r="K359" s="14"/>
      <c r="L359" s="14"/>
      <c r="M359" s="17"/>
      <c r="N359" s="14"/>
      <c r="O359" s="405"/>
      <c r="P359" s="407">
        <v>926539.57414782408</v>
      </c>
      <c r="Q359" s="406"/>
      <c r="R359" s="406"/>
      <c r="S359" s="141">
        <f>SUM(Sammanfattning[[#This Row],[Statsandel för kommunal basservice, sammanlagt ]:[Återkrav av fördröjda skatteintäkter 2022]])</f>
        <v>926539.57414782408</v>
      </c>
    </row>
    <row r="360" spans="1:19" x14ac:dyDescent="0.3">
      <c r="A360" s="38">
        <v>90038581</v>
      </c>
      <c r="B360" s="28" t="s">
        <v>264</v>
      </c>
      <c r="C360" s="39"/>
      <c r="D360" s="39"/>
      <c r="E360" s="39"/>
      <c r="F360" s="39"/>
      <c r="G360" s="14"/>
      <c r="H360" s="15"/>
      <c r="I360" s="16"/>
      <c r="J360" s="16"/>
      <c r="K360" s="14"/>
      <c r="L360" s="14"/>
      <c r="M360" s="17"/>
      <c r="N360" s="14"/>
      <c r="O360" s="405"/>
      <c r="P360" s="407">
        <v>302543.53441561596</v>
      </c>
      <c r="Q360" s="406"/>
      <c r="R360" s="406"/>
      <c r="S360" s="141">
        <f>SUM(Sammanfattning[[#This Row],[Statsandel för kommunal basservice, sammanlagt ]:[Återkrav av fördröjda skatteintäkter 2022]])</f>
        <v>302543.53441561596</v>
      </c>
    </row>
    <row r="361" spans="1:19" x14ac:dyDescent="0.3">
      <c r="A361" s="38">
        <v>90038611</v>
      </c>
      <c r="B361" s="28" t="s">
        <v>265</v>
      </c>
      <c r="C361" s="39"/>
      <c r="D361" s="39"/>
      <c r="E361" s="39"/>
      <c r="F361" s="39"/>
      <c r="G361" s="14"/>
      <c r="H361" s="15"/>
      <c r="I361" s="16"/>
      <c r="J361" s="16"/>
      <c r="K361" s="14"/>
      <c r="L361" s="14"/>
      <c r="M361" s="17"/>
      <c r="N361" s="14"/>
      <c r="O361" s="405"/>
      <c r="P361" s="407">
        <v>529669.36566080083</v>
      </c>
      <c r="Q361" s="406"/>
      <c r="R361" s="406"/>
      <c r="S361" s="141">
        <f>SUM(Sammanfattning[[#This Row],[Statsandel för kommunal basservice, sammanlagt ]:[Återkrav av fördröjda skatteintäkter 2022]])</f>
        <v>529669.36566080083</v>
      </c>
    </row>
    <row r="362" spans="1:19" x14ac:dyDescent="0.3">
      <c r="A362" s="38">
        <v>90038691</v>
      </c>
      <c r="B362" s="28" t="s">
        <v>266</v>
      </c>
      <c r="C362" s="39"/>
      <c r="D362" s="39"/>
      <c r="E362" s="39"/>
      <c r="F362" s="39"/>
      <c r="G362" s="14"/>
      <c r="H362" s="15"/>
      <c r="I362" s="16"/>
      <c r="J362" s="16"/>
      <c r="K362" s="14"/>
      <c r="L362" s="14"/>
      <c r="M362" s="17"/>
      <c r="N362" s="14"/>
      <c r="O362" s="405"/>
      <c r="P362" s="407">
        <v>349088.69355647999</v>
      </c>
      <c r="Q362" s="406"/>
      <c r="R362" s="406"/>
      <c r="S362" s="141">
        <f>SUM(Sammanfattning[[#This Row],[Statsandel för kommunal basservice, sammanlagt ]:[Återkrav av fördröjda skatteintäkter 2022]])</f>
        <v>349088.69355647999</v>
      </c>
    </row>
    <row r="363" spans="1:19" x14ac:dyDescent="0.3">
      <c r="A363" s="38">
        <v>90000842</v>
      </c>
      <c r="B363" s="28" t="s">
        <v>267</v>
      </c>
      <c r="C363" s="39"/>
      <c r="D363" s="39"/>
      <c r="E363" s="39"/>
      <c r="F363" s="39"/>
      <c r="G363" s="14"/>
      <c r="H363" s="15"/>
      <c r="I363" s="16"/>
      <c r="J363" s="16"/>
      <c r="K363" s="14"/>
      <c r="L363" s="14"/>
      <c r="M363" s="17"/>
      <c r="N363" s="14"/>
      <c r="O363" s="405"/>
      <c r="P363" s="407">
        <v>5286052.5094536003</v>
      </c>
      <c r="Q363" s="406"/>
      <c r="R363" s="406"/>
      <c r="S363" s="141">
        <f>SUM(Sammanfattning[[#This Row],[Statsandel för kommunal basservice, sammanlagt ]:[Återkrav av fördröjda skatteintäkter 2022]])</f>
        <v>5286052.5094536003</v>
      </c>
    </row>
    <row r="364" spans="1:19" x14ac:dyDescent="0.3">
      <c r="A364" s="38">
        <v>90000872</v>
      </c>
      <c r="B364" s="28" t="s">
        <v>268</v>
      </c>
      <c r="C364" s="39"/>
      <c r="D364" s="39"/>
      <c r="E364" s="39"/>
      <c r="F364" s="39"/>
      <c r="G364" s="14"/>
      <c r="H364" s="15"/>
      <c r="I364" s="16"/>
      <c r="J364" s="16"/>
      <c r="K364" s="14"/>
      <c r="L364" s="14"/>
      <c r="M364" s="17"/>
      <c r="N364" s="14"/>
      <c r="O364" s="405"/>
      <c r="P364" s="407">
        <v>4084245.8078720006</v>
      </c>
      <c r="Q364" s="406"/>
      <c r="R364" s="406"/>
      <c r="S364" s="141">
        <f>SUM(Sammanfattning[[#This Row],[Statsandel för kommunal basservice, sammanlagt ]:[Återkrav av fördröjda skatteintäkter 2022]])</f>
        <v>4084245.8078720006</v>
      </c>
    </row>
    <row r="365" spans="1:19" x14ac:dyDescent="0.3">
      <c r="A365" s="38">
        <v>90037822</v>
      </c>
      <c r="B365" s="28" t="s">
        <v>270</v>
      </c>
      <c r="C365" s="39"/>
      <c r="D365" s="39"/>
      <c r="E365" s="39"/>
      <c r="F365" s="39"/>
      <c r="G365" s="14"/>
      <c r="H365" s="15"/>
      <c r="I365" s="16"/>
      <c r="J365" s="16"/>
      <c r="K365" s="14"/>
      <c r="L365" s="14"/>
      <c r="M365" s="17"/>
      <c r="N365" s="14"/>
      <c r="O365" s="405"/>
      <c r="P365" s="407">
        <v>1549455.1492919996</v>
      </c>
      <c r="Q365" s="406"/>
      <c r="R365" s="406"/>
      <c r="S365" s="141">
        <f>SUM(Sammanfattning[[#This Row],[Statsandel för kommunal basservice, sammanlagt ]:[Återkrav av fördröjda skatteintäkter 2022]])</f>
        <v>1549455.1492919996</v>
      </c>
    </row>
    <row r="366" spans="1:19" x14ac:dyDescent="0.3">
      <c r="A366" s="38">
        <v>90038382</v>
      </c>
      <c r="B366" s="28" t="s">
        <v>271</v>
      </c>
      <c r="C366" s="39"/>
      <c r="D366" s="39"/>
      <c r="E366" s="39"/>
      <c r="F366" s="39"/>
      <c r="G366" s="14"/>
      <c r="H366" s="15"/>
      <c r="I366" s="16"/>
      <c r="J366" s="16"/>
      <c r="K366" s="14"/>
      <c r="L366" s="14"/>
      <c r="M366" s="17"/>
      <c r="N366" s="14"/>
      <c r="O366" s="405"/>
      <c r="P366" s="407">
        <v>2716572.6610400006</v>
      </c>
      <c r="Q366" s="406"/>
      <c r="R366" s="406"/>
      <c r="S366" s="141">
        <f>SUM(Sammanfattning[[#This Row],[Statsandel för kommunal basservice, sammanlagt ]:[Återkrav av fördröjda skatteintäkter 2022]])</f>
        <v>2716572.6610400006</v>
      </c>
    </row>
    <row r="367" spans="1:19" x14ac:dyDescent="0.3">
      <c r="A367" s="38">
        <v>90053342</v>
      </c>
      <c r="B367" s="28" t="s">
        <v>269</v>
      </c>
      <c r="C367" s="39"/>
      <c r="D367" s="39"/>
      <c r="E367" s="39"/>
      <c r="F367" s="39"/>
      <c r="G367" s="14"/>
      <c r="H367" s="15"/>
      <c r="I367" s="16"/>
      <c r="J367" s="16"/>
      <c r="K367" s="14"/>
      <c r="L367" s="14"/>
      <c r="M367" s="17"/>
      <c r="N367" s="14"/>
      <c r="O367" s="405"/>
      <c r="P367" s="407">
        <v>874234.8326399998</v>
      </c>
      <c r="Q367" s="406"/>
      <c r="R367" s="406"/>
      <c r="S367" s="141">
        <f>SUM(Sammanfattning[[#This Row],[Statsandel för kommunal basservice, sammanlagt ]:[Återkrav av fördröjda skatteintäkter 2022]])</f>
        <v>874234.8326399998</v>
      </c>
    </row>
    <row r="368" spans="1:19" x14ac:dyDescent="0.3">
      <c r="A368" s="38">
        <v>90025016</v>
      </c>
      <c r="B368" s="28" t="s">
        <v>272</v>
      </c>
      <c r="C368" s="39"/>
      <c r="D368" s="39"/>
      <c r="E368" s="39"/>
      <c r="F368" s="39"/>
      <c r="G368" s="14"/>
      <c r="H368" s="15"/>
      <c r="I368" s="16"/>
      <c r="J368" s="16"/>
      <c r="K368" s="14"/>
      <c r="L368" s="14"/>
      <c r="M368" s="17"/>
      <c r="N368" s="14"/>
      <c r="O368" s="405"/>
      <c r="P368" s="407">
        <v>204548.53456000003</v>
      </c>
      <c r="Q368" s="406"/>
      <c r="R368" s="406"/>
      <c r="S368" s="141">
        <f>SUM(Sammanfattning[[#This Row],[Statsandel för kommunal basservice, sammanlagt ]:[Återkrav av fördröjda skatteintäkter 2022]])</f>
        <v>204548.53456000003</v>
      </c>
    </row>
    <row r="369" spans="1:21" x14ac:dyDescent="0.3">
      <c r="A369" s="38">
        <v>90025076</v>
      </c>
      <c r="B369" s="28" t="s">
        <v>273</v>
      </c>
      <c r="C369" s="39"/>
      <c r="D369" s="39"/>
      <c r="E369" s="39"/>
      <c r="F369" s="39"/>
      <c r="G369" s="14"/>
      <c r="H369" s="15"/>
      <c r="I369" s="16"/>
      <c r="J369" s="16"/>
      <c r="K369" s="14"/>
      <c r="L369" s="14"/>
      <c r="M369" s="17"/>
      <c r="N369" s="14"/>
      <c r="O369" s="405"/>
      <c r="P369" s="407">
        <v>211553.62135999996</v>
      </c>
      <c r="Q369" s="406"/>
      <c r="R369" s="406"/>
      <c r="S369" s="141">
        <f>SUM(Sammanfattning[[#This Row],[Statsandel för kommunal basservice, sammanlagt ]:[Återkrav av fördröjda skatteintäkter 2022]])</f>
        <v>211553.62135999996</v>
      </c>
    </row>
    <row r="370" spans="1:21" s="48" customFormat="1" x14ac:dyDescent="0.3">
      <c r="A370" s="40">
        <v>90025136</v>
      </c>
      <c r="B370" s="41" t="s">
        <v>274</v>
      </c>
      <c r="C370" s="42"/>
      <c r="D370" s="42"/>
      <c r="E370" s="42"/>
      <c r="F370" s="42"/>
      <c r="G370" s="14"/>
      <c r="H370" s="43"/>
      <c r="I370" s="44"/>
      <c r="J370" s="44"/>
      <c r="K370" s="14"/>
      <c r="L370" s="14"/>
      <c r="M370" s="45"/>
      <c r="N370" s="14"/>
      <c r="O370" s="405"/>
      <c r="P370" s="407">
        <v>626394.86165600002</v>
      </c>
      <c r="Q370" s="406"/>
      <c r="R370" s="406"/>
      <c r="S370" s="141">
        <f>SUM(Sammanfattning[[#This Row],[Statsandel för kommunal basservice, sammanlagt ]:[Återkrav av fördröjda skatteintäkter 2022]])</f>
        <v>626394.86165600002</v>
      </c>
      <c r="T370" s="47"/>
      <c r="U370" s="47"/>
    </row>
    <row r="371" spans="1:21" x14ac:dyDescent="0.3">
      <c r="A371" s="38">
        <v>90054396</v>
      </c>
      <c r="B371" s="28" t="s">
        <v>275</v>
      </c>
      <c r="C371" s="39"/>
      <c r="D371" s="39"/>
      <c r="E371" s="39"/>
      <c r="F371" s="39"/>
      <c r="G371" s="14"/>
      <c r="H371" s="15"/>
      <c r="I371" s="16"/>
      <c r="J371" s="16"/>
      <c r="K371" s="14"/>
      <c r="L371" s="14"/>
      <c r="M371" s="17"/>
      <c r="N371" s="14"/>
      <c r="O371" s="405"/>
      <c r="P371" s="407">
        <v>281604.48936000001</v>
      </c>
      <c r="Q371" s="406"/>
      <c r="R371" s="406"/>
      <c r="S371" s="141">
        <f>SUM(Sammanfattning[[#This Row],[Statsandel för kommunal basservice, sammanlagt ]:[Återkrav av fördröjda skatteintäkter 2022]])</f>
        <v>281604.48936000001</v>
      </c>
    </row>
    <row r="372" spans="1:21" x14ac:dyDescent="0.3">
      <c r="A372" s="38">
        <v>90000837</v>
      </c>
      <c r="B372" s="28" t="s">
        <v>277</v>
      </c>
      <c r="C372" s="39"/>
      <c r="D372" s="39"/>
      <c r="E372" s="50"/>
      <c r="F372" s="39"/>
      <c r="G372" s="14"/>
      <c r="H372" s="15"/>
      <c r="I372" s="16"/>
      <c r="J372" s="16"/>
      <c r="K372" s="14"/>
      <c r="L372" s="14"/>
      <c r="M372" s="17"/>
      <c r="N372" s="14"/>
      <c r="O372" s="405"/>
      <c r="P372" s="407">
        <v>11048802.604684908</v>
      </c>
      <c r="Q372" s="406"/>
      <c r="R372" s="406"/>
      <c r="S372" s="141">
        <f>SUM(Sammanfattning[[#This Row],[Statsandel för kommunal basservice, sammanlagt ]:[Återkrav av fördröjda skatteintäkter 2022]])</f>
        <v>11048802.604684908</v>
      </c>
    </row>
    <row r="373" spans="1:21" x14ac:dyDescent="0.3">
      <c r="A373" s="38">
        <v>90002047</v>
      </c>
      <c r="B373" s="28" t="s">
        <v>278</v>
      </c>
      <c r="C373" s="39"/>
      <c r="D373" s="39"/>
      <c r="E373" s="39"/>
      <c r="F373" s="39"/>
      <c r="G373" s="14"/>
      <c r="H373" s="15"/>
      <c r="I373" s="16"/>
      <c r="J373" s="16"/>
      <c r="K373" s="14"/>
      <c r="L373" s="14"/>
      <c r="M373" s="17"/>
      <c r="N373" s="14"/>
      <c r="O373" s="405"/>
      <c r="P373" s="407">
        <v>6744684.4667558242</v>
      </c>
      <c r="Q373" s="406"/>
      <c r="R373" s="406"/>
      <c r="S373" s="141">
        <f>SUM(Sammanfattning[[#This Row],[Statsandel för kommunal basservice, sammanlagt ]:[Återkrav av fördröjda skatteintäkter 2022]])</f>
        <v>6744684.4667558242</v>
      </c>
    </row>
    <row r="374" spans="1:21" x14ac:dyDescent="0.3">
      <c r="A374" s="38">
        <v>90005997</v>
      </c>
      <c r="B374" s="28" t="s">
        <v>279</v>
      </c>
      <c r="C374" s="39"/>
      <c r="D374" s="39"/>
      <c r="E374" s="39"/>
      <c r="F374" s="39"/>
      <c r="G374" s="14"/>
      <c r="H374" s="15"/>
      <c r="I374" s="16"/>
      <c r="J374" s="16"/>
      <c r="K374" s="14"/>
      <c r="L374" s="14"/>
      <c r="M374" s="17"/>
      <c r="N374" s="14"/>
      <c r="O374" s="405"/>
      <c r="P374" s="407">
        <v>7425407.4191909581</v>
      </c>
      <c r="Q374" s="406"/>
      <c r="R374" s="406"/>
      <c r="S374" s="141">
        <f>SUM(Sammanfattning[[#This Row],[Statsandel för kommunal basservice, sammanlagt ]:[Återkrav av fördröjda skatteintäkter 2022]])</f>
        <v>7425407.4191909581</v>
      </c>
    </row>
    <row r="375" spans="1:21" x14ac:dyDescent="0.3">
      <c r="A375" s="38">
        <v>90008177</v>
      </c>
      <c r="B375" s="28" t="s">
        <v>497</v>
      </c>
      <c r="C375" s="39"/>
      <c r="D375" s="39"/>
      <c r="E375" s="39"/>
      <c r="F375" s="39"/>
      <c r="G375" s="14"/>
      <c r="H375" s="15"/>
      <c r="I375" s="16"/>
      <c r="J375" s="16"/>
      <c r="K375" s="14"/>
      <c r="L375" s="14"/>
      <c r="M375" s="17"/>
      <c r="N375" s="14"/>
      <c r="O375" s="405"/>
      <c r="P375" s="407">
        <v>6139597.3979245918</v>
      </c>
      <c r="Q375" s="406"/>
      <c r="R375" s="406"/>
      <c r="S375" s="141">
        <f>SUM(Sammanfattning[[#This Row],[Statsandel för kommunal basservice, sammanlagt ]:[Återkrav av fördröjda skatteintäkter 2022]])</f>
        <v>6139597.3979245918</v>
      </c>
    </row>
    <row r="376" spans="1:21" x14ac:dyDescent="0.3">
      <c r="A376" s="38">
        <v>90008367</v>
      </c>
      <c r="B376" s="28" t="s">
        <v>280</v>
      </c>
      <c r="C376" s="39"/>
      <c r="D376" s="39"/>
      <c r="E376" s="39"/>
      <c r="F376" s="39"/>
      <c r="G376" s="14"/>
      <c r="H376" s="15"/>
      <c r="I376" s="16"/>
      <c r="J376" s="16"/>
      <c r="K376" s="14"/>
      <c r="L376" s="14"/>
      <c r="M376" s="17"/>
      <c r="N376" s="14"/>
      <c r="O376" s="405"/>
      <c r="P376" s="407">
        <v>8871216.4250040501</v>
      </c>
      <c r="Q376" s="406"/>
      <c r="R376" s="406"/>
      <c r="S376" s="141">
        <f>SUM(Sammanfattning[[#This Row],[Statsandel för kommunal basservice, sammanlagt ]:[Återkrav av fördröjda skatteintäkter 2022]])</f>
        <v>8871216.4250040501</v>
      </c>
    </row>
    <row r="377" spans="1:21" x14ac:dyDescent="0.3">
      <c r="A377" s="38">
        <v>90008987</v>
      </c>
      <c r="B377" s="28" t="s">
        <v>281</v>
      </c>
      <c r="C377" s="39"/>
      <c r="D377" s="39"/>
      <c r="E377" s="39"/>
      <c r="F377" s="39"/>
      <c r="G377" s="14"/>
      <c r="H377" s="15"/>
      <c r="I377" s="16"/>
      <c r="J377" s="16"/>
      <c r="K377" s="14"/>
      <c r="L377" s="14"/>
      <c r="M377" s="17"/>
      <c r="N377" s="14"/>
      <c r="O377" s="405"/>
      <c r="P377" s="407">
        <v>4795605.9277321436</v>
      </c>
      <c r="Q377" s="406"/>
      <c r="R377" s="406"/>
      <c r="S377" s="141">
        <f>SUM(Sammanfattning[[#This Row],[Statsandel för kommunal basservice, sammanlagt ]:[Återkrav av fördröjda skatteintäkter 2022]])</f>
        <v>4795605.9277321436</v>
      </c>
    </row>
    <row r="378" spans="1:21" x14ac:dyDescent="0.3">
      <c r="A378" s="40">
        <v>90038737</v>
      </c>
      <c r="B378" s="41" t="s">
        <v>276</v>
      </c>
      <c r="C378" s="42"/>
      <c r="D378" s="42"/>
      <c r="E378" s="42"/>
      <c r="F378" s="42"/>
      <c r="G378" s="14"/>
      <c r="H378" s="43"/>
      <c r="I378" s="44"/>
      <c r="J378" s="44"/>
      <c r="K378" s="14"/>
      <c r="L378" s="14"/>
      <c r="M378" s="45"/>
      <c r="N378" s="14"/>
      <c r="O378" s="405"/>
      <c r="P378" s="407">
        <v>9199941.6114364006</v>
      </c>
      <c r="Q378" s="406"/>
      <c r="R378" s="406"/>
      <c r="S378" s="141">
        <f>SUM(Sammanfattning[[#This Row],[Statsandel för kommunal basservice, sammanlagt ]:[Återkrav av fördröjda skatteintäkter 2022]])</f>
        <v>9199941.6114364006</v>
      </c>
    </row>
    <row r="379" spans="1:21" x14ac:dyDescent="0.3">
      <c r="A379" s="38">
        <v>90042287</v>
      </c>
      <c r="B379" s="28" t="s">
        <v>282</v>
      </c>
      <c r="C379" s="39"/>
      <c r="D379" s="39"/>
      <c r="E379" s="39"/>
      <c r="F379" s="39"/>
      <c r="G379" s="14"/>
      <c r="H379" s="15"/>
      <c r="I379" s="16"/>
      <c r="J379" s="16"/>
      <c r="K379" s="14"/>
      <c r="L379" s="14"/>
      <c r="M379" s="17"/>
      <c r="N379" s="14"/>
      <c r="O379" s="405"/>
      <c r="P379" s="407">
        <v>5060331.5203458089</v>
      </c>
      <c r="Q379" s="406"/>
      <c r="R379" s="406"/>
      <c r="S379" s="141">
        <f>SUM(Sammanfattning[[#This Row],[Statsandel för kommunal basservice, sammanlagt ]:[Återkrav av fördröjda skatteintäkter 2022]])</f>
        <v>5060331.5203458089</v>
      </c>
    </row>
    <row r="380" spans="1:21" x14ac:dyDescent="0.3">
      <c r="A380" s="51"/>
      <c r="B380" s="52"/>
      <c r="C380" s="53"/>
      <c r="D380" s="53"/>
      <c r="E380" s="53"/>
      <c r="F380" s="53"/>
      <c r="O380" s="140"/>
      <c r="P380" s="142"/>
      <c r="Q380" s="117"/>
      <c r="R380" s="117"/>
      <c r="S380" s="137"/>
    </row>
    <row r="381" spans="1:21" x14ac:dyDescent="0.3">
      <c r="A381" s="51"/>
      <c r="B381" s="52"/>
      <c r="C381" s="53"/>
      <c r="D381" s="53"/>
      <c r="E381" s="53"/>
      <c r="F381" s="53"/>
      <c r="O381" s="140"/>
      <c r="P381" s="142"/>
      <c r="Q381" s="117"/>
      <c r="R381" s="117"/>
      <c r="S381" s="137"/>
    </row>
    <row r="382" spans="1:21" x14ac:dyDescent="0.3">
      <c r="A382" s="51"/>
      <c r="B382" s="52"/>
      <c r="C382" s="53"/>
      <c r="D382" s="53"/>
      <c r="E382" s="53"/>
      <c r="F382" s="53"/>
      <c r="O382" s="140"/>
      <c r="P382" s="142"/>
      <c r="Q382" s="117"/>
      <c r="R382" s="117"/>
      <c r="S382" s="137"/>
    </row>
    <row r="383" spans="1:21" x14ac:dyDescent="0.3">
      <c r="A383" s="51"/>
      <c r="B383" s="52"/>
      <c r="C383" s="53"/>
      <c r="D383" s="53"/>
      <c r="E383" s="53"/>
      <c r="F383" s="53"/>
      <c r="O383" s="140"/>
      <c r="P383" s="142"/>
      <c r="Q383" s="117"/>
      <c r="R383" s="117"/>
      <c r="S383" s="137"/>
    </row>
    <row r="384" spans="1:21" x14ac:dyDescent="0.3">
      <c r="A384" s="51"/>
      <c r="B384" s="52"/>
      <c r="C384" s="53"/>
      <c r="D384" s="53"/>
      <c r="E384" s="53"/>
      <c r="F384" s="53"/>
      <c r="O384" s="140"/>
      <c r="P384" s="142"/>
      <c r="Q384" s="117"/>
      <c r="R384" s="117"/>
      <c r="S384" s="137"/>
    </row>
    <row r="385" spans="1:19" x14ac:dyDescent="0.3">
      <c r="A385" s="56"/>
      <c r="O385" s="140"/>
      <c r="P385" s="142"/>
      <c r="Q385" s="117"/>
      <c r="R385" s="117"/>
      <c r="S385" s="137"/>
    </row>
    <row r="386" spans="1:19" x14ac:dyDescent="0.3">
      <c r="A386" s="56"/>
      <c r="P386" s="142"/>
      <c r="S386" s="137"/>
    </row>
    <row r="387" spans="1:19" x14ac:dyDescent="0.3">
      <c r="A387" s="56"/>
      <c r="P387" s="142"/>
      <c r="S387" s="137"/>
    </row>
    <row r="388" spans="1:19" x14ac:dyDescent="0.3">
      <c r="A388" s="56"/>
      <c r="P388" s="142"/>
      <c r="S388" s="137"/>
    </row>
    <row r="389" spans="1:19" x14ac:dyDescent="0.3">
      <c r="A389" s="56"/>
      <c r="P389" s="142"/>
      <c r="S389" s="137"/>
    </row>
    <row r="390" spans="1:19" x14ac:dyDescent="0.3">
      <c r="A390" s="56"/>
      <c r="S390" s="137"/>
    </row>
    <row r="391" spans="1:19" x14ac:dyDescent="0.3">
      <c r="A391" s="56"/>
      <c r="S391" s="137"/>
    </row>
    <row r="392" spans="1:19" x14ac:dyDescent="0.3">
      <c r="A392" s="56"/>
      <c r="S392" s="137"/>
    </row>
    <row r="393" spans="1:19" x14ac:dyDescent="0.3">
      <c r="A393" s="56"/>
      <c r="S393" s="137"/>
    </row>
    <row r="394" spans="1:19" x14ac:dyDescent="0.3">
      <c r="A394" s="56"/>
      <c r="S394" s="137"/>
    </row>
    <row r="395" spans="1:19" x14ac:dyDescent="0.3">
      <c r="A395" s="57"/>
      <c r="S395" s="137"/>
    </row>
    <row r="396" spans="1:19" x14ac:dyDescent="0.3">
      <c r="A396" s="57"/>
      <c r="B396" s="58"/>
      <c r="S396" s="137"/>
    </row>
    <row r="397" spans="1:19" x14ac:dyDescent="0.3">
      <c r="A397" s="57"/>
      <c r="B397" s="59"/>
    </row>
    <row r="398" spans="1:19" x14ac:dyDescent="0.3">
      <c r="A398" s="57"/>
    </row>
    <row r="399" spans="1:19" x14ac:dyDescent="0.3">
      <c r="A399" s="57"/>
    </row>
    <row r="400" spans="1:19" x14ac:dyDescent="0.3">
      <c r="A400" s="57"/>
      <c r="C400" s="7"/>
      <c r="D400" s="7"/>
      <c r="E400" s="7"/>
      <c r="F400" s="7"/>
    </row>
    <row r="401" spans="1:6" x14ac:dyDescent="0.3">
      <c r="A401" s="57"/>
      <c r="B401" s="58"/>
      <c r="C401" s="7"/>
      <c r="D401" s="7"/>
      <c r="E401" s="7"/>
      <c r="F401" s="7"/>
    </row>
    <row r="402" spans="1:6" x14ac:dyDescent="0.3">
      <c r="A402" s="57"/>
      <c r="B402" s="60"/>
      <c r="C402" s="7"/>
      <c r="D402" s="7"/>
      <c r="E402" s="7"/>
      <c r="F402" s="7"/>
    </row>
    <row r="403" spans="1:6" x14ac:dyDescent="0.3">
      <c r="A403" s="61"/>
      <c r="B403" s="60"/>
      <c r="C403" s="7"/>
      <c r="D403" s="7"/>
      <c r="E403" s="7"/>
      <c r="F403" s="7"/>
    </row>
    <row r="404" spans="1:6" x14ac:dyDescent="0.3">
      <c r="A404" s="57"/>
      <c r="B404" s="58"/>
      <c r="C404" s="7"/>
      <c r="D404" s="7"/>
      <c r="E404" s="7"/>
      <c r="F404" s="7"/>
    </row>
    <row r="405" spans="1:6" x14ac:dyDescent="0.3">
      <c r="A405" s="57"/>
      <c r="C405" s="7"/>
      <c r="D405" s="7"/>
      <c r="E405" s="7"/>
      <c r="F405" s="7"/>
    </row>
    <row r="406" spans="1:6" x14ac:dyDescent="0.3">
      <c r="A406" s="57"/>
      <c r="C406" s="7"/>
      <c r="D406" s="7"/>
      <c r="E406" s="7"/>
      <c r="F406" s="7"/>
    </row>
    <row r="407" spans="1:6" x14ac:dyDescent="0.3">
      <c r="A407" s="61"/>
    </row>
    <row r="408" spans="1:6" x14ac:dyDescent="0.3">
      <c r="A408" s="57"/>
    </row>
    <row r="409" spans="1:6" x14ac:dyDescent="0.3">
      <c r="A409" s="57"/>
    </row>
    <row r="410" spans="1:6" x14ac:dyDescent="0.3">
      <c r="A410" s="57"/>
    </row>
    <row r="411" spans="1:6" x14ac:dyDescent="0.3">
      <c r="A411" s="57"/>
      <c r="B411" s="59"/>
    </row>
  </sheetData>
  <pageMargins left="0.51181102362204722" right="0.51181102362204722" top="0.55118110236220474" bottom="0.55118110236220474" header="0.31496062992125984" footer="0.31496062992125984"/>
  <pageSetup paperSize="9" scale="65" orientation="landscape" r:id="rId1"/>
  <ignoredErrors>
    <ignoredError sqref="S7 S8:S379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06"/>
  <sheetViews>
    <sheetView zoomScale="80" zoomScaleNormal="80" workbookViewId="0">
      <pane xSplit="2" ySplit="6" topLeftCell="C7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4" x14ac:dyDescent="0.3"/>
  <cols>
    <col min="1" max="1" width="15.58203125" style="151" customWidth="1"/>
    <col min="2" max="2" width="15.33203125" style="147" bestFit="1" customWidth="1"/>
    <col min="3" max="3" width="10.58203125" style="164" customWidth="1"/>
    <col min="4" max="10" width="10.58203125" style="156" customWidth="1"/>
    <col min="11" max="11" width="13.33203125" style="156" bestFit="1" customWidth="1"/>
    <col min="12" max="12" width="15.33203125" style="37" bestFit="1" customWidth="1"/>
    <col min="13" max="13" width="22.5" style="163" customWidth="1"/>
    <col min="14" max="14" width="13.5" style="155" bestFit="1" customWidth="1"/>
    <col min="15" max="16" width="15.5" style="155" bestFit="1" customWidth="1"/>
    <col min="17" max="17" width="13.83203125" style="155" bestFit="1" customWidth="1"/>
    <col min="18" max="18" width="15.83203125" style="155" bestFit="1" customWidth="1"/>
    <col min="19" max="21" width="15.5" style="155" bestFit="1" customWidth="1"/>
    <col min="22" max="22" width="27.08203125" style="165" customWidth="1"/>
    <col min="23" max="23" width="4.08203125" style="66" customWidth="1"/>
    <col min="24" max="24" width="17.5" style="66" customWidth="1"/>
    <col min="25" max="25" width="9" style="66" customWidth="1"/>
    <col min="26" max="26" width="9.08203125" style="66" customWidth="1"/>
    <col min="27" max="27" width="10" style="66" customWidth="1"/>
    <col min="28" max="28" width="9.5" style="66" customWidth="1"/>
    <col min="29" max="29" width="10" style="66" customWidth="1"/>
    <col min="30" max="30" width="9.58203125" style="66" customWidth="1"/>
    <col min="31" max="31" width="8.83203125" style="66" customWidth="1"/>
    <col min="32" max="32" width="8.58203125" style="66" bestFit="1" customWidth="1"/>
    <col min="33" max="33" width="9.33203125" style="66" customWidth="1"/>
    <col min="34" max="34" width="11.08203125" style="66" bestFit="1" customWidth="1"/>
    <col min="35" max="35" width="10.58203125" style="66" bestFit="1" customWidth="1"/>
    <col min="36" max="36" width="9.58203125" style="66" bestFit="1" customWidth="1"/>
    <col min="37" max="49" width="8.58203125" style="66"/>
  </cols>
  <sheetData>
    <row r="1" spans="1:49" ht="22.5" x14ac:dyDescent="0.45">
      <c r="A1" s="436" t="s">
        <v>483</v>
      </c>
      <c r="B1" s="148"/>
      <c r="C1" s="149"/>
      <c r="D1" s="150"/>
      <c r="E1" s="150"/>
      <c r="F1" s="150"/>
      <c r="H1" s="150"/>
      <c r="I1" s="150"/>
      <c r="J1" s="150"/>
      <c r="K1" s="150"/>
      <c r="M1" s="428" t="s">
        <v>402</v>
      </c>
      <c r="N1" s="228"/>
      <c r="O1" s="429"/>
      <c r="P1" s="429"/>
      <c r="Q1" s="429"/>
      <c r="R1" s="228"/>
      <c r="S1" s="430"/>
      <c r="T1" s="430"/>
      <c r="U1" s="431"/>
      <c r="V1" s="44"/>
      <c r="W1" s="46"/>
      <c r="Y1" s="68"/>
      <c r="Z1" s="68"/>
      <c r="AA1" s="68"/>
      <c r="AB1" s="68"/>
      <c r="AC1" s="68"/>
      <c r="AD1" s="68"/>
      <c r="AE1" s="68"/>
      <c r="AF1" s="68"/>
      <c r="AG1" s="68"/>
      <c r="AH1" s="69"/>
    </row>
    <row r="2" spans="1:49" x14ac:dyDescent="0.3">
      <c r="A2" s="147" t="s">
        <v>390</v>
      </c>
      <c r="C2" s="152"/>
      <c r="D2" s="153"/>
      <c r="E2" s="153"/>
      <c r="F2" s="153"/>
      <c r="G2" s="153"/>
      <c r="H2" s="153"/>
      <c r="I2" s="153"/>
      <c r="J2" s="153"/>
      <c r="K2" s="466"/>
      <c r="L2" s="154"/>
      <c r="M2" s="257" t="s">
        <v>403</v>
      </c>
      <c r="N2" s="257" t="s">
        <v>404</v>
      </c>
      <c r="O2" s="257" t="s">
        <v>405</v>
      </c>
      <c r="P2" s="257" t="s">
        <v>406</v>
      </c>
      <c r="Q2" s="257" t="s">
        <v>407</v>
      </c>
      <c r="R2" s="257" t="s">
        <v>408</v>
      </c>
      <c r="S2" s="244" t="s">
        <v>409</v>
      </c>
      <c r="T2" s="244" t="s">
        <v>410</v>
      </c>
      <c r="U2" s="244" t="s">
        <v>411</v>
      </c>
      <c r="V2" s="171"/>
    </row>
    <row r="3" spans="1:49" x14ac:dyDescent="0.3">
      <c r="A3" s="151" t="s">
        <v>284</v>
      </c>
      <c r="B3" s="432">
        <v>293</v>
      </c>
      <c r="C3" s="465"/>
      <c r="I3" s="157"/>
      <c r="J3" s="37"/>
      <c r="K3" s="158"/>
      <c r="L3" s="159"/>
      <c r="M3" s="469">
        <v>9713.2999999999993</v>
      </c>
      <c r="N3" s="469">
        <v>10305.709999999999</v>
      </c>
      <c r="O3" s="469">
        <v>8596.2999999999993</v>
      </c>
      <c r="P3" s="469">
        <v>14733.47</v>
      </c>
      <c r="Q3" s="469">
        <v>4728.28</v>
      </c>
      <c r="R3" s="469">
        <v>1157.2</v>
      </c>
      <c r="S3" s="469">
        <v>2306.1799999999998</v>
      </c>
      <c r="T3" s="469">
        <v>6457.36</v>
      </c>
      <c r="U3" s="469">
        <v>22359.22</v>
      </c>
      <c r="V3" s="172"/>
      <c r="X3" s="46"/>
      <c r="Y3" s="71"/>
      <c r="Z3" s="71"/>
      <c r="AA3" s="71"/>
      <c r="AB3" s="71"/>
      <c r="AC3" s="71"/>
      <c r="AD3" s="71"/>
      <c r="AE3" s="65"/>
      <c r="AF3" s="65"/>
      <c r="AG3" s="65"/>
      <c r="AH3" s="72"/>
    </row>
    <row r="4" spans="1:49" ht="25.4" customHeight="1" x14ac:dyDescent="0.3">
      <c r="A4" s="170"/>
      <c r="B4" s="170"/>
      <c r="C4" s="166" t="s">
        <v>392</v>
      </c>
      <c r="D4" s="167"/>
      <c r="E4" s="168"/>
      <c r="F4" s="168"/>
      <c r="G4" s="168"/>
      <c r="H4" s="168"/>
      <c r="I4" s="168"/>
      <c r="J4" s="168"/>
      <c r="K4" s="167"/>
      <c r="L4" s="169"/>
      <c r="M4" s="425" t="s">
        <v>412</v>
      </c>
      <c r="N4" s="426"/>
      <c r="O4" s="426"/>
      <c r="P4" s="426"/>
      <c r="Q4" s="426"/>
      <c r="R4" s="426"/>
      <c r="S4" s="426"/>
      <c r="T4" s="426"/>
      <c r="U4" s="426"/>
      <c r="V4" s="427"/>
      <c r="X4" s="73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6"/>
      <c r="AK4" s="77"/>
      <c r="AL4" s="78"/>
      <c r="AN4" s="75"/>
      <c r="AO4" s="79"/>
      <c r="AP4" s="79"/>
    </row>
    <row r="5" spans="1:49" s="256" customFormat="1" ht="42" x14ac:dyDescent="0.3">
      <c r="A5" s="240" t="s">
        <v>391</v>
      </c>
      <c r="B5" s="241" t="s">
        <v>286</v>
      </c>
      <c r="C5" s="242" t="s">
        <v>393</v>
      </c>
      <c r="D5" s="242" t="s">
        <v>394</v>
      </c>
      <c r="E5" s="242" t="s">
        <v>395</v>
      </c>
      <c r="F5" s="242" t="s">
        <v>396</v>
      </c>
      <c r="G5" s="242" t="s">
        <v>397</v>
      </c>
      <c r="H5" s="242" t="s">
        <v>398</v>
      </c>
      <c r="I5" s="242" t="s">
        <v>399</v>
      </c>
      <c r="J5" s="242" t="s">
        <v>400</v>
      </c>
      <c r="K5" s="243" t="s">
        <v>401</v>
      </c>
      <c r="L5" s="244" t="s">
        <v>389</v>
      </c>
      <c r="M5" s="245" t="s">
        <v>403</v>
      </c>
      <c r="N5" s="246" t="s">
        <v>404</v>
      </c>
      <c r="O5" s="246" t="s">
        <v>405</v>
      </c>
      <c r="P5" s="246" t="s">
        <v>406</v>
      </c>
      <c r="Q5" s="246" t="s">
        <v>407</v>
      </c>
      <c r="R5" s="246" t="s">
        <v>408</v>
      </c>
      <c r="S5" s="247" t="s">
        <v>409</v>
      </c>
      <c r="T5" s="247" t="s">
        <v>410</v>
      </c>
      <c r="U5" s="247" t="s">
        <v>411</v>
      </c>
      <c r="V5" s="248" t="s">
        <v>413</v>
      </c>
      <c r="W5" s="249"/>
      <c r="X5" s="250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2"/>
      <c r="AK5" s="253"/>
      <c r="AL5" s="254"/>
      <c r="AM5" s="249"/>
      <c r="AN5" s="249"/>
      <c r="AO5" s="255"/>
      <c r="AP5" s="255"/>
      <c r="AQ5" s="249"/>
      <c r="AR5" s="249"/>
      <c r="AS5" s="249"/>
      <c r="AT5" s="249"/>
      <c r="AU5" s="249"/>
      <c r="AV5" s="249"/>
      <c r="AW5" s="249"/>
    </row>
    <row r="6" spans="1:49" x14ac:dyDescent="0.3">
      <c r="B6" s="147" t="s">
        <v>389</v>
      </c>
      <c r="C6" s="41">
        <f>SUM(C7:C299)</f>
        <v>302155</v>
      </c>
      <c r="D6" s="41">
        <f t="shared" ref="D6:L6" si="0">SUM(D7:D299)</f>
        <v>59020</v>
      </c>
      <c r="E6" s="41">
        <f t="shared" si="0"/>
        <v>371690</v>
      </c>
      <c r="F6" s="41">
        <f t="shared" si="0"/>
        <v>183191</v>
      </c>
      <c r="G6" s="41">
        <f t="shared" si="0"/>
        <v>177743</v>
      </c>
      <c r="H6" s="41">
        <f t="shared" si="0"/>
        <v>3160858</v>
      </c>
      <c r="I6" s="41">
        <f t="shared" si="0"/>
        <v>704249</v>
      </c>
      <c r="J6" s="41">
        <f t="shared" si="0"/>
        <v>390665</v>
      </c>
      <c r="K6" s="41">
        <f t="shared" si="0"/>
        <v>154093</v>
      </c>
      <c r="L6" s="41">
        <f t="shared" si="0"/>
        <v>5503664</v>
      </c>
      <c r="M6" s="41">
        <f t="shared" ref="M6" si="1">SUM(M7:M299)</f>
        <v>2934922161.5000019</v>
      </c>
      <c r="N6" s="41">
        <f t="shared" ref="N6" si="2">SUM(N7:N299)</f>
        <v>608243004.19999993</v>
      </c>
      <c r="O6" s="41">
        <f t="shared" ref="O6" si="3">SUM(O7:O299)</f>
        <v>3195158746.9999976</v>
      </c>
      <c r="P6" s="41">
        <f t="shared" ref="P6" si="4">SUM(P7:P299)</f>
        <v>2699039102.7700005</v>
      </c>
      <c r="Q6" s="41">
        <f t="shared" ref="Q6" si="5">SUM(Q7:Q299)</f>
        <v>840418672.03999984</v>
      </c>
      <c r="R6" s="41">
        <f t="shared" ref="R6" si="6">SUM(R7:R299)</f>
        <v>3657744877.6000009</v>
      </c>
      <c r="S6" s="41">
        <f t="shared" ref="S6" si="7">SUM(S7:S299)</f>
        <v>1624124958.8199999</v>
      </c>
      <c r="T6" s="41">
        <f t="shared" ref="T6" si="8">SUM(T7:T299)</f>
        <v>2522664544.3999977</v>
      </c>
      <c r="U6" s="41">
        <f t="shared" ref="U6" si="9">SUM(U7:U299)</f>
        <v>3445399287.4600005</v>
      </c>
      <c r="V6" s="208">
        <f>SUM(V7:V299)</f>
        <v>21527715355.790009</v>
      </c>
      <c r="X6" s="73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</row>
    <row r="7" spans="1:49" x14ac:dyDescent="0.3">
      <c r="A7" s="151">
        <v>5</v>
      </c>
      <c r="B7" s="32" t="s">
        <v>0</v>
      </c>
      <c r="C7" s="160">
        <v>537</v>
      </c>
      <c r="D7" s="44">
        <v>106</v>
      </c>
      <c r="E7" s="44">
        <v>737</v>
      </c>
      <c r="F7" s="44">
        <v>372</v>
      </c>
      <c r="G7" s="44">
        <v>348</v>
      </c>
      <c r="H7" s="44">
        <v>4652</v>
      </c>
      <c r="I7" s="44">
        <v>1493</v>
      </c>
      <c r="J7" s="44">
        <v>799</v>
      </c>
      <c r="K7" s="44">
        <v>375</v>
      </c>
      <c r="L7" s="41">
        <v>9419</v>
      </c>
      <c r="M7" s="162">
        <v>5216042.0999999996</v>
      </c>
      <c r="N7" s="162">
        <v>1092405.26</v>
      </c>
      <c r="O7" s="162">
        <v>6335473.0999999996</v>
      </c>
      <c r="P7" s="162">
        <v>5480850.8399999999</v>
      </c>
      <c r="Q7" s="162">
        <v>1645441.44</v>
      </c>
      <c r="R7" s="162">
        <v>5383294.4000000004</v>
      </c>
      <c r="S7" s="162">
        <v>3443126.7399999998</v>
      </c>
      <c r="T7" s="162">
        <v>5159430.6399999997</v>
      </c>
      <c r="U7" s="162">
        <v>8384707.5</v>
      </c>
      <c r="V7" s="209">
        <v>42140772.019999996</v>
      </c>
      <c r="X7" s="46"/>
      <c r="Y7" s="80"/>
      <c r="Z7" s="80"/>
      <c r="AA7" s="80"/>
      <c r="AB7" s="80"/>
      <c r="AC7" s="80"/>
      <c r="AD7" s="80"/>
      <c r="AE7" s="80"/>
      <c r="AF7" s="80"/>
      <c r="AG7" s="80"/>
      <c r="AH7" s="80"/>
    </row>
    <row r="8" spans="1:49" x14ac:dyDescent="0.3">
      <c r="A8" s="151">
        <v>9</v>
      </c>
      <c r="B8" s="32" t="s">
        <v>1</v>
      </c>
      <c r="C8" s="160">
        <v>156</v>
      </c>
      <c r="D8" s="44">
        <v>39</v>
      </c>
      <c r="E8" s="44">
        <v>222</v>
      </c>
      <c r="F8" s="44">
        <v>106</v>
      </c>
      <c r="G8" s="44">
        <v>99</v>
      </c>
      <c r="H8" s="44">
        <v>1269</v>
      </c>
      <c r="I8" s="44">
        <v>328</v>
      </c>
      <c r="J8" s="44">
        <v>199</v>
      </c>
      <c r="K8" s="44">
        <v>99</v>
      </c>
      <c r="L8" s="41">
        <v>2517</v>
      </c>
      <c r="M8" s="162">
        <v>1515274.7999999998</v>
      </c>
      <c r="N8" s="162">
        <v>401922.68999999994</v>
      </c>
      <c r="O8" s="162">
        <v>1908378.5999999999</v>
      </c>
      <c r="P8" s="162">
        <v>1561747.8199999998</v>
      </c>
      <c r="Q8" s="162">
        <v>468099.72</v>
      </c>
      <c r="R8" s="162">
        <v>1468486.8</v>
      </c>
      <c r="S8" s="162">
        <v>756427.03999999992</v>
      </c>
      <c r="T8" s="162">
        <v>1285014.6399999999</v>
      </c>
      <c r="U8" s="162">
        <v>2213562.7800000003</v>
      </c>
      <c r="V8" s="209">
        <v>11578914.890000001</v>
      </c>
      <c r="Y8" s="81"/>
      <c r="Z8" s="81"/>
      <c r="AA8" s="81"/>
      <c r="AB8" s="81"/>
      <c r="AC8" s="81"/>
      <c r="AD8" s="81"/>
      <c r="AE8" s="81"/>
      <c r="AF8" s="81"/>
      <c r="AG8" s="81"/>
      <c r="AH8" s="81"/>
      <c r="AK8" s="82"/>
      <c r="AL8" s="46"/>
      <c r="AM8" s="46"/>
      <c r="AN8" s="46"/>
      <c r="AO8" s="46"/>
    </row>
    <row r="9" spans="1:49" x14ac:dyDescent="0.3">
      <c r="A9" s="151">
        <v>10</v>
      </c>
      <c r="B9" s="32" t="s">
        <v>2</v>
      </c>
      <c r="C9" s="160">
        <v>660</v>
      </c>
      <c r="D9" s="44">
        <v>139</v>
      </c>
      <c r="E9" s="44">
        <v>800</v>
      </c>
      <c r="F9" s="44">
        <v>464</v>
      </c>
      <c r="G9" s="44">
        <v>372</v>
      </c>
      <c r="H9" s="44">
        <v>5642</v>
      </c>
      <c r="I9" s="44">
        <v>1779</v>
      </c>
      <c r="J9" s="44">
        <v>1043</v>
      </c>
      <c r="K9" s="44">
        <v>433</v>
      </c>
      <c r="L9" s="41">
        <v>11332</v>
      </c>
      <c r="M9" s="162">
        <v>6410777.9999999991</v>
      </c>
      <c r="N9" s="162">
        <v>1432493.69</v>
      </c>
      <c r="O9" s="162">
        <v>6877039.9999999991</v>
      </c>
      <c r="P9" s="162">
        <v>6836330.0800000001</v>
      </c>
      <c r="Q9" s="162">
        <v>1758920.16</v>
      </c>
      <c r="R9" s="162">
        <v>6528922.4000000004</v>
      </c>
      <c r="S9" s="162">
        <v>4102694.2199999997</v>
      </c>
      <c r="T9" s="162">
        <v>6735026.4799999995</v>
      </c>
      <c r="U9" s="162">
        <v>9681542.2599999998</v>
      </c>
      <c r="V9" s="209">
        <v>50363747.289999992</v>
      </c>
      <c r="AK9" s="83"/>
      <c r="AL9" s="82"/>
      <c r="AM9" s="46"/>
      <c r="AN9" s="46"/>
      <c r="AO9" s="83"/>
      <c r="AP9" s="67"/>
    </row>
    <row r="10" spans="1:49" x14ac:dyDescent="0.3">
      <c r="A10" s="151">
        <v>16</v>
      </c>
      <c r="B10" s="32" t="s">
        <v>3</v>
      </c>
      <c r="C10" s="160">
        <v>325</v>
      </c>
      <c r="D10" s="44">
        <v>67</v>
      </c>
      <c r="E10" s="44">
        <v>491</v>
      </c>
      <c r="F10" s="44">
        <v>279</v>
      </c>
      <c r="G10" s="44">
        <v>237</v>
      </c>
      <c r="H10" s="44">
        <v>3917</v>
      </c>
      <c r="I10" s="44">
        <v>1581</v>
      </c>
      <c r="J10" s="44">
        <v>846</v>
      </c>
      <c r="K10" s="44">
        <v>316</v>
      </c>
      <c r="L10" s="41">
        <v>8059</v>
      </c>
      <c r="M10" s="162">
        <v>3156822.4999999995</v>
      </c>
      <c r="N10" s="162">
        <v>690482.57</v>
      </c>
      <c r="O10" s="162">
        <v>4220783.3</v>
      </c>
      <c r="P10" s="162">
        <v>4110638.13</v>
      </c>
      <c r="Q10" s="162">
        <v>1120602.3599999999</v>
      </c>
      <c r="R10" s="162">
        <v>4532752.4000000004</v>
      </c>
      <c r="S10" s="162">
        <v>3646070.5799999996</v>
      </c>
      <c r="T10" s="162">
        <v>5462926.5599999996</v>
      </c>
      <c r="U10" s="162">
        <v>7065513.5200000005</v>
      </c>
      <c r="V10" s="209">
        <v>34006591.919999994</v>
      </c>
      <c r="X10" s="84"/>
      <c r="Y10" s="71"/>
      <c r="Z10" s="71"/>
      <c r="AA10" s="71"/>
      <c r="AB10" s="71"/>
      <c r="AC10" s="71"/>
      <c r="AD10" s="71"/>
      <c r="AE10" s="65"/>
      <c r="AF10" s="65"/>
      <c r="AG10" s="85"/>
      <c r="AH10" s="85"/>
      <c r="AI10" s="81"/>
      <c r="AJ10" s="81"/>
      <c r="AK10" s="83"/>
      <c r="AL10" s="86"/>
    </row>
    <row r="11" spans="1:49" x14ac:dyDescent="0.3">
      <c r="A11" s="151">
        <v>18</v>
      </c>
      <c r="B11" s="32" t="s">
        <v>4</v>
      </c>
      <c r="C11" s="160">
        <v>292</v>
      </c>
      <c r="D11" s="44">
        <v>62</v>
      </c>
      <c r="E11" s="44">
        <v>427</v>
      </c>
      <c r="F11" s="44">
        <v>200</v>
      </c>
      <c r="G11" s="44">
        <v>194</v>
      </c>
      <c r="H11" s="44">
        <v>2716</v>
      </c>
      <c r="I11" s="44">
        <v>601</v>
      </c>
      <c r="J11" s="44">
        <v>289</v>
      </c>
      <c r="K11" s="44">
        <v>97</v>
      </c>
      <c r="L11" s="41">
        <v>4878</v>
      </c>
      <c r="M11" s="162">
        <v>2836283.5999999996</v>
      </c>
      <c r="N11" s="162">
        <v>638954.0199999999</v>
      </c>
      <c r="O11" s="162">
        <v>3670620.0999999996</v>
      </c>
      <c r="P11" s="162">
        <v>2946694</v>
      </c>
      <c r="Q11" s="162">
        <v>917286.32</v>
      </c>
      <c r="R11" s="162">
        <v>3142955.2</v>
      </c>
      <c r="S11" s="162">
        <v>1386014.18</v>
      </c>
      <c r="T11" s="162">
        <v>1866177.0399999998</v>
      </c>
      <c r="U11" s="162">
        <v>2168844.3400000003</v>
      </c>
      <c r="V11" s="209">
        <v>19573828.799999997</v>
      </c>
      <c r="X11" s="87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8"/>
      <c r="AK11" s="86"/>
      <c r="AL11" s="86"/>
    </row>
    <row r="12" spans="1:49" x14ac:dyDescent="0.3">
      <c r="A12" s="151">
        <v>19</v>
      </c>
      <c r="B12" s="32" t="s">
        <v>5</v>
      </c>
      <c r="C12" s="160">
        <v>283</v>
      </c>
      <c r="D12" s="44">
        <v>45</v>
      </c>
      <c r="E12" s="44">
        <v>319</v>
      </c>
      <c r="F12" s="44">
        <v>165</v>
      </c>
      <c r="G12" s="44">
        <v>130</v>
      </c>
      <c r="H12" s="44">
        <v>2194</v>
      </c>
      <c r="I12" s="44">
        <v>499</v>
      </c>
      <c r="J12" s="44">
        <v>243</v>
      </c>
      <c r="K12" s="44">
        <v>81</v>
      </c>
      <c r="L12" s="41">
        <v>3959</v>
      </c>
      <c r="M12" s="162">
        <v>2748863.9</v>
      </c>
      <c r="N12" s="162">
        <v>463756.94999999995</v>
      </c>
      <c r="O12" s="162">
        <v>2742219.6999999997</v>
      </c>
      <c r="P12" s="162">
        <v>2431022.5499999998</v>
      </c>
      <c r="Q12" s="162">
        <v>614676.4</v>
      </c>
      <c r="R12" s="162">
        <v>2538896.8000000003</v>
      </c>
      <c r="S12" s="162">
        <v>1150783.8199999998</v>
      </c>
      <c r="T12" s="162">
        <v>1569138.48</v>
      </c>
      <c r="U12" s="162">
        <v>1811096.82</v>
      </c>
      <c r="V12" s="209">
        <v>16070455.42</v>
      </c>
      <c r="X12" s="87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8"/>
      <c r="AK12" s="89"/>
      <c r="AL12" s="86"/>
    </row>
    <row r="13" spans="1:49" x14ac:dyDescent="0.3">
      <c r="A13" s="151">
        <v>20</v>
      </c>
      <c r="B13" s="32" t="s">
        <v>6</v>
      </c>
      <c r="C13" s="160">
        <v>816</v>
      </c>
      <c r="D13" s="44">
        <v>176</v>
      </c>
      <c r="E13" s="44">
        <v>1262</v>
      </c>
      <c r="F13" s="44">
        <v>698</v>
      </c>
      <c r="G13" s="44">
        <v>604</v>
      </c>
      <c r="H13" s="44">
        <v>8875</v>
      </c>
      <c r="I13" s="44">
        <v>2331</v>
      </c>
      <c r="J13" s="44">
        <v>1148</v>
      </c>
      <c r="K13" s="44">
        <v>481</v>
      </c>
      <c r="L13" s="41">
        <v>16391</v>
      </c>
      <c r="M13" s="162">
        <v>7926052.7999999998</v>
      </c>
      <c r="N13" s="162">
        <v>1813804.96</v>
      </c>
      <c r="O13" s="162">
        <v>10848530.6</v>
      </c>
      <c r="P13" s="162">
        <v>10283962.059999999</v>
      </c>
      <c r="Q13" s="162">
        <v>2855881.1199999996</v>
      </c>
      <c r="R13" s="162">
        <v>10270150</v>
      </c>
      <c r="S13" s="162">
        <v>5375705.5800000001</v>
      </c>
      <c r="T13" s="162">
        <v>7413049.2799999993</v>
      </c>
      <c r="U13" s="162">
        <v>10754784.82</v>
      </c>
      <c r="V13" s="209">
        <v>67541921.219999999</v>
      </c>
      <c r="X13" s="90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8"/>
      <c r="AK13" s="89"/>
      <c r="AL13" s="86"/>
    </row>
    <row r="14" spans="1:49" x14ac:dyDescent="0.3">
      <c r="A14" s="151">
        <v>46</v>
      </c>
      <c r="B14" s="32" t="s">
        <v>7</v>
      </c>
      <c r="C14" s="160">
        <v>51</v>
      </c>
      <c r="D14" s="44">
        <v>10</v>
      </c>
      <c r="E14" s="44">
        <v>80</v>
      </c>
      <c r="F14" s="44">
        <v>27</v>
      </c>
      <c r="G14" s="44">
        <v>35</v>
      </c>
      <c r="H14" s="44">
        <v>639</v>
      </c>
      <c r="I14" s="44">
        <v>273</v>
      </c>
      <c r="J14" s="44">
        <v>172</v>
      </c>
      <c r="K14" s="44">
        <v>82</v>
      </c>
      <c r="L14" s="41">
        <v>1369</v>
      </c>
      <c r="M14" s="162">
        <v>495378.3</v>
      </c>
      <c r="N14" s="162">
        <v>103057.09999999999</v>
      </c>
      <c r="O14" s="162">
        <v>687704</v>
      </c>
      <c r="P14" s="162">
        <v>397803.69</v>
      </c>
      <c r="Q14" s="162">
        <v>165489.79999999999</v>
      </c>
      <c r="R14" s="162">
        <v>739450.8</v>
      </c>
      <c r="S14" s="162">
        <v>629587.1399999999</v>
      </c>
      <c r="T14" s="162">
        <v>1110665.92</v>
      </c>
      <c r="U14" s="162">
        <v>1833456.04</v>
      </c>
      <c r="V14" s="209">
        <v>6162592.79</v>
      </c>
      <c r="X14" s="87"/>
      <c r="Y14" s="81"/>
      <c r="Z14" s="81"/>
      <c r="AA14" s="81"/>
      <c r="AB14" s="81"/>
      <c r="AC14" s="81"/>
      <c r="AD14" s="81"/>
      <c r="AE14" s="81"/>
      <c r="AF14" s="81"/>
      <c r="AG14" s="81"/>
      <c r="AH14" s="91"/>
      <c r="AI14" s="81"/>
      <c r="AJ14" s="88"/>
      <c r="AK14" s="89"/>
      <c r="AL14" s="86"/>
    </row>
    <row r="15" spans="1:49" x14ac:dyDescent="0.3">
      <c r="A15" s="151">
        <v>47</v>
      </c>
      <c r="B15" s="32" t="s">
        <v>287</v>
      </c>
      <c r="C15" s="160">
        <v>67</v>
      </c>
      <c r="D15" s="44">
        <v>11</v>
      </c>
      <c r="E15" s="44">
        <v>113</v>
      </c>
      <c r="F15" s="44">
        <v>49</v>
      </c>
      <c r="G15" s="44">
        <v>43</v>
      </c>
      <c r="H15" s="44">
        <v>997</v>
      </c>
      <c r="I15" s="44">
        <v>349</v>
      </c>
      <c r="J15" s="44">
        <v>137</v>
      </c>
      <c r="K15" s="44">
        <v>42</v>
      </c>
      <c r="L15" s="41">
        <v>1808</v>
      </c>
      <c r="M15" s="162">
        <v>650791.1</v>
      </c>
      <c r="N15" s="162">
        <v>113362.81</v>
      </c>
      <c r="O15" s="162">
        <v>971381.89999999991</v>
      </c>
      <c r="P15" s="162">
        <v>721940.02999999991</v>
      </c>
      <c r="Q15" s="162">
        <v>203316.03999999998</v>
      </c>
      <c r="R15" s="162">
        <v>1153728.4000000001</v>
      </c>
      <c r="S15" s="162">
        <v>804856.82</v>
      </c>
      <c r="T15" s="162">
        <v>884658.32</v>
      </c>
      <c r="U15" s="162">
        <v>939087.24</v>
      </c>
      <c r="V15" s="209">
        <v>6443122.6600000011</v>
      </c>
      <c r="X15" s="87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8"/>
      <c r="AK15" s="92"/>
      <c r="AN15" s="82"/>
    </row>
    <row r="16" spans="1:49" x14ac:dyDescent="0.3">
      <c r="A16" s="151">
        <v>49</v>
      </c>
      <c r="B16" s="32" t="s">
        <v>288</v>
      </c>
      <c r="C16" s="160">
        <v>20082</v>
      </c>
      <c r="D16" s="44">
        <v>3870</v>
      </c>
      <c r="E16" s="44">
        <v>23359</v>
      </c>
      <c r="F16" s="44">
        <v>11154</v>
      </c>
      <c r="G16" s="44">
        <v>10210</v>
      </c>
      <c r="H16" s="44">
        <v>180082</v>
      </c>
      <c r="I16" s="44">
        <v>25563</v>
      </c>
      <c r="J16" s="44">
        <v>14035</v>
      </c>
      <c r="K16" s="44">
        <v>4441</v>
      </c>
      <c r="L16" s="41">
        <v>292796</v>
      </c>
      <c r="M16" s="162">
        <v>195062490.59999999</v>
      </c>
      <c r="N16" s="162">
        <v>39883097.699999996</v>
      </c>
      <c r="O16" s="162">
        <v>200800971.69999999</v>
      </c>
      <c r="P16" s="162">
        <v>164337124.38</v>
      </c>
      <c r="Q16" s="162">
        <v>48275738.799999997</v>
      </c>
      <c r="R16" s="162">
        <v>208390890.40000001</v>
      </c>
      <c r="S16" s="162">
        <v>58952879.339999996</v>
      </c>
      <c r="T16" s="162">
        <v>90629047.599999994</v>
      </c>
      <c r="U16" s="162">
        <v>99297296.020000011</v>
      </c>
      <c r="V16" s="209">
        <v>1105629536.54</v>
      </c>
      <c r="X16" s="87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8"/>
    </row>
    <row r="17" spans="1:37" x14ac:dyDescent="0.3">
      <c r="A17" s="151">
        <v>50</v>
      </c>
      <c r="B17" s="32" t="s">
        <v>8</v>
      </c>
      <c r="C17" s="160">
        <v>571</v>
      </c>
      <c r="D17" s="44">
        <v>131</v>
      </c>
      <c r="E17" s="44">
        <v>782</v>
      </c>
      <c r="F17" s="44">
        <v>408</v>
      </c>
      <c r="G17" s="44">
        <v>405</v>
      </c>
      <c r="H17" s="44">
        <v>5925</v>
      </c>
      <c r="I17" s="44">
        <v>1798</v>
      </c>
      <c r="J17" s="44">
        <v>1017</v>
      </c>
      <c r="K17" s="44">
        <v>446</v>
      </c>
      <c r="L17" s="41">
        <v>11483</v>
      </c>
      <c r="M17" s="162">
        <v>5546294.2999999998</v>
      </c>
      <c r="N17" s="162">
        <v>1350048.0099999998</v>
      </c>
      <c r="O17" s="162">
        <v>6722306.5999999996</v>
      </c>
      <c r="P17" s="162">
        <v>6011255.7599999998</v>
      </c>
      <c r="Q17" s="162">
        <v>1914953.4</v>
      </c>
      <c r="R17" s="162">
        <v>6856410</v>
      </c>
      <c r="S17" s="162">
        <v>4146511.6399999997</v>
      </c>
      <c r="T17" s="162">
        <v>6567135.1200000001</v>
      </c>
      <c r="U17" s="162">
        <v>9972212.120000001</v>
      </c>
      <c r="V17" s="209">
        <v>49087126.950000003</v>
      </c>
      <c r="X17" s="87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8"/>
      <c r="AK17" s="60"/>
    </row>
    <row r="18" spans="1:37" x14ac:dyDescent="0.3">
      <c r="A18" s="151">
        <v>51</v>
      </c>
      <c r="B18" s="32" t="s">
        <v>289</v>
      </c>
      <c r="C18" s="160">
        <v>526</v>
      </c>
      <c r="D18" s="44">
        <v>104</v>
      </c>
      <c r="E18" s="44">
        <v>730</v>
      </c>
      <c r="F18" s="44">
        <v>366</v>
      </c>
      <c r="G18" s="44">
        <v>326</v>
      </c>
      <c r="H18" s="44">
        <v>4924</v>
      </c>
      <c r="I18" s="44">
        <v>1464</v>
      </c>
      <c r="J18" s="44">
        <v>760</v>
      </c>
      <c r="K18" s="44">
        <v>252</v>
      </c>
      <c r="L18" s="41">
        <v>9452</v>
      </c>
      <c r="M18" s="162">
        <v>5109195.8</v>
      </c>
      <c r="N18" s="162">
        <v>1071793.8399999999</v>
      </c>
      <c r="O18" s="162">
        <v>6275298.9999999991</v>
      </c>
      <c r="P18" s="162">
        <v>5392450.0199999996</v>
      </c>
      <c r="Q18" s="162">
        <v>1541419.28</v>
      </c>
      <c r="R18" s="162">
        <v>5698052.7999999998</v>
      </c>
      <c r="S18" s="162">
        <v>3376247.5199999996</v>
      </c>
      <c r="T18" s="162">
        <v>4907593.5999999996</v>
      </c>
      <c r="U18" s="162">
        <v>5634523.4400000004</v>
      </c>
      <c r="V18" s="209">
        <v>39006575.299999997</v>
      </c>
      <c r="X18" s="87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8"/>
      <c r="AK18" s="82"/>
    </row>
    <row r="19" spans="1:37" x14ac:dyDescent="0.3">
      <c r="A19" s="151">
        <v>52</v>
      </c>
      <c r="B19" s="32" t="s">
        <v>9</v>
      </c>
      <c r="C19" s="160">
        <v>124</v>
      </c>
      <c r="D19" s="44">
        <v>14</v>
      </c>
      <c r="E19" s="44">
        <v>193</v>
      </c>
      <c r="F19" s="44">
        <v>82</v>
      </c>
      <c r="G19" s="44">
        <v>87</v>
      </c>
      <c r="H19" s="44">
        <v>1196</v>
      </c>
      <c r="I19" s="44">
        <v>370</v>
      </c>
      <c r="J19" s="44">
        <v>243</v>
      </c>
      <c r="K19" s="44">
        <v>99</v>
      </c>
      <c r="L19" s="41">
        <v>2408</v>
      </c>
      <c r="M19" s="162">
        <v>1204449.2</v>
      </c>
      <c r="N19" s="162">
        <v>144279.94</v>
      </c>
      <c r="O19" s="162">
        <v>1659085.9</v>
      </c>
      <c r="P19" s="162">
        <v>1208144.54</v>
      </c>
      <c r="Q19" s="162">
        <v>411360.36</v>
      </c>
      <c r="R19" s="162">
        <v>1384011.2</v>
      </c>
      <c r="S19" s="162">
        <v>853286.6</v>
      </c>
      <c r="T19" s="162">
        <v>1569138.48</v>
      </c>
      <c r="U19" s="162">
        <v>2213562.7800000003</v>
      </c>
      <c r="V19" s="209">
        <v>10647319</v>
      </c>
      <c r="X19" s="46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8"/>
      <c r="AK19" s="82"/>
    </row>
    <row r="20" spans="1:37" x14ac:dyDescent="0.3">
      <c r="A20" s="151">
        <v>61</v>
      </c>
      <c r="B20" s="32" t="s">
        <v>10</v>
      </c>
      <c r="C20" s="160">
        <v>673</v>
      </c>
      <c r="D20" s="44">
        <v>119</v>
      </c>
      <c r="E20" s="44">
        <v>890</v>
      </c>
      <c r="F20" s="44">
        <v>496</v>
      </c>
      <c r="G20" s="44">
        <v>512</v>
      </c>
      <c r="H20" s="44">
        <v>8810</v>
      </c>
      <c r="I20" s="44">
        <v>2915</v>
      </c>
      <c r="J20" s="44">
        <v>1711</v>
      </c>
      <c r="K20" s="44">
        <v>674</v>
      </c>
      <c r="L20" s="41">
        <v>16800</v>
      </c>
      <c r="M20" s="162">
        <v>6537050.8999999994</v>
      </c>
      <c r="N20" s="162">
        <v>1226379.49</v>
      </c>
      <c r="O20" s="162">
        <v>7650706.9999999991</v>
      </c>
      <c r="P20" s="162">
        <v>7307801.1200000001</v>
      </c>
      <c r="Q20" s="162">
        <v>2420879.3599999999</v>
      </c>
      <c r="R20" s="162">
        <v>10194932</v>
      </c>
      <c r="S20" s="162">
        <v>6722514.6999999993</v>
      </c>
      <c r="T20" s="162">
        <v>11048542.959999999</v>
      </c>
      <c r="U20" s="162">
        <v>15070114.280000001</v>
      </c>
      <c r="V20" s="209">
        <v>68178921.810000002</v>
      </c>
      <c r="X20" s="82"/>
      <c r="Y20" s="81"/>
      <c r="Z20" s="81"/>
      <c r="AA20" s="81"/>
      <c r="AB20" s="81"/>
      <c r="AC20" s="81"/>
      <c r="AD20" s="81"/>
      <c r="AE20" s="81"/>
      <c r="AF20" s="81"/>
      <c r="AG20" s="81"/>
      <c r="AH20" s="93"/>
      <c r="AI20" s="81"/>
      <c r="AJ20" s="88"/>
    </row>
    <row r="21" spans="1:37" x14ac:dyDescent="0.3">
      <c r="A21" s="151">
        <v>69</v>
      </c>
      <c r="B21" s="32" t="s">
        <v>11</v>
      </c>
      <c r="C21" s="160">
        <v>427</v>
      </c>
      <c r="D21" s="44">
        <v>91</v>
      </c>
      <c r="E21" s="44">
        <v>536</v>
      </c>
      <c r="F21" s="44">
        <v>308</v>
      </c>
      <c r="G21" s="44">
        <v>281</v>
      </c>
      <c r="H21" s="44">
        <v>3502</v>
      </c>
      <c r="I21" s="44">
        <v>1016</v>
      </c>
      <c r="J21" s="44">
        <v>509</v>
      </c>
      <c r="K21" s="44">
        <v>226</v>
      </c>
      <c r="L21" s="41">
        <v>6896</v>
      </c>
      <c r="M21" s="162">
        <v>4147579.0999999996</v>
      </c>
      <c r="N21" s="162">
        <v>937819.60999999987</v>
      </c>
      <c r="O21" s="162">
        <v>4607616.8</v>
      </c>
      <c r="P21" s="162">
        <v>4537908.76</v>
      </c>
      <c r="Q21" s="162">
        <v>1328646.68</v>
      </c>
      <c r="R21" s="162">
        <v>4052514.4000000004</v>
      </c>
      <c r="S21" s="162">
        <v>2343078.88</v>
      </c>
      <c r="T21" s="162">
        <v>3286796.2399999998</v>
      </c>
      <c r="U21" s="162">
        <v>5053183.7200000007</v>
      </c>
      <c r="V21" s="209">
        <v>30295144.189999998</v>
      </c>
      <c r="X21" s="82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8"/>
    </row>
    <row r="22" spans="1:37" x14ac:dyDescent="0.3">
      <c r="A22" s="151">
        <v>71</v>
      </c>
      <c r="B22" s="32" t="s">
        <v>12</v>
      </c>
      <c r="C22" s="160">
        <v>439</v>
      </c>
      <c r="D22" s="44">
        <v>111</v>
      </c>
      <c r="E22" s="44">
        <v>579</v>
      </c>
      <c r="F22" s="44">
        <v>302</v>
      </c>
      <c r="G22" s="44">
        <v>315</v>
      </c>
      <c r="H22" s="44">
        <v>3304</v>
      </c>
      <c r="I22" s="44">
        <v>931</v>
      </c>
      <c r="J22" s="44">
        <v>476</v>
      </c>
      <c r="K22" s="44">
        <v>210</v>
      </c>
      <c r="L22" s="41">
        <v>6667</v>
      </c>
      <c r="M22" s="162">
        <v>4264138.6999999993</v>
      </c>
      <c r="N22" s="162">
        <v>1143933.8099999998</v>
      </c>
      <c r="O22" s="162">
        <v>4977257.6999999993</v>
      </c>
      <c r="P22" s="162">
        <v>4449507.9399999995</v>
      </c>
      <c r="Q22" s="162">
        <v>1489408.2</v>
      </c>
      <c r="R22" s="162">
        <v>3823388.8000000003</v>
      </c>
      <c r="S22" s="162">
        <v>2147053.58</v>
      </c>
      <c r="T22" s="162">
        <v>3073703.36</v>
      </c>
      <c r="U22" s="162">
        <v>4695436.2</v>
      </c>
      <c r="V22" s="209">
        <v>30063828.289999995</v>
      </c>
      <c r="X22" s="82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8"/>
    </row>
    <row r="23" spans="1:37" x14ac:dyDescent="0.3">
      <c r="A23" s="151">
        <v>72</v>
      </c>
      <c r="B23" s="32" t="s">
        <v>290</v>
      </c>
      <c r="C23" s="160">
        <v>41</v>
      </c>
      <c r="D23" s="44">
        <v>7</v>
      </c>
      <c r="E23" s="44">
        <v>55</v>
      </c>
      <c r="F23" s="44">
        <v>28</v>
      </c>
      <c r="G23" s="44">
        <v>11</v>
      </c>
      <c r="H23" s="44">
        <v>438</v>
      </c>
      <c r="I23" s="44">
        <v>201</v>
      </c>
      <c r="J23" s="44">
        <v>135</v>
      </c>
      <c r="K23" s="44">
        <v>33</v>
      </c>
      <c r="L23" s="41">
        <v>949</v>
      </c>
      <c r="M23" s="162">
        <v>398245.3</v>
      </c>
      <c r="N23" s="162">
        <v>72139.97</v>
      </c>
      <c r="O23" s="162">
        <v>472796.49999999994</v>
      </c>
      <c r="P23" s="162">
        <v>412537.16</v>
      </c>
      <c r="Q23" s="162">
        <v>52011.079999999994</v>
      </c>
      <c r="R23" s="162">
        <v>506853.60000000003</v>
      </c>
      <c r="S23" s="162">
        <v>463542.18</v>
      </c>
      <c r="T23" s="162">
        <v>871743.6</v>
      </c>
      <c r="U23" s="162">
        <v>737854.26</v>
      </c>
      <c r="V23" s="209">
        <v>3987723.6500000004</v>
      </c>
      <c r="X23" s="94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8"/>
    </row>
    <row r="24" spans="1:37" x14ac:dyDescent="0.3">
      <c r="A24" s="151">
        <v>74</v>
      </c>
      <c r="B24" s="32" t="s">
        <v>13</v>
      </c>
      <c r="C24" s="160">
        <v>49</v>
      </c>
      <c r="D24" s="44">
        <v>12</v>
      </c>
      <c r="E24" s="44">
        <v>62</v>
      </c>
      <c r="F24" s="44">
        <v>36</v>
      </c>
      <c r="G24" s="44">
        <v>27</v>
      </c>
      <c r="H24" s="44">
        <v>535</v>
      </c>
      <c r="I24" s="44">
        <v>196</v>
      </c>
      <c r="J24" s="44">
        <v>126</v>
      </c>
      <c r="K24" s="44">
        <v>60</v>
      </c>
      <c r="L24" s="41">
        <v>1103</v>
      </c>
      <c r="M24" s="162">
        <v>475951.69999999995</v>
      </c>
      <c r="N24" s="162">
        <v>123668.51999999999</v>
      </c>
      <c r="O24" s="162">
        <v>532970.6</v>
      </c>
      <c r="P24" s="162">
        <v>530404.91999999993</v>
      </c>
      <c r="Q24" s="162">
        <v>127663.56</v>
      </c>
      <c r="R24" s="162">
        <v>619102</v>
      </c>
      <c r="S24" s="162">
        <v>452011.27999999997</v>
      </c>
      <c r="T24" s="162">
        <v>813627.36</v>
      </c>
      <c r="U24" s="162">
        <v>1341553.2000000002</v>
      </c>
      <c r="V24" s="209">
        <v>5016953.1399999997</v>
      </c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</row>
    <row r="25" spans="1:37" x14ac:dyDescent="0.3">
      <c r="A25" s="151">
        <v>75</v>
      </c>
      <c r="B25" s="32" t="s">
        <v>291</v>
      </c>
      <c r="C25" s="160">
        <v>788</v>
      </c>
      <c r="D25" s="44">
        <v>181</v>
      </c>
      <c r="E25" s="44">
        <v>1159</v>
      </c>
      <c r="F25" s="44">
        <v>627</v>
      </c>
      <c r="G25" s="44">
        <v>602</v>
      </c>
      <c r="H25" s="44">
        <v>10563</v>
      </c>
      <c r="I25" s="44">
        <v>3220</v>
      </c>
      <c r="J25" s="44">
        <v>1939</v>
      </c>
      <c r="K25" s="44">
        <v>798</v>
      </c>
      <c r="L25" s="41">
        <v>19877</v>
      </c>
      <c r="M25" s="162">
        <v>7654080.3999999994</v>
      </c>
      <c r="N25" s="162">
        <v>1865333.5099999998</v>
      </c>
      <c r="O25" s="162">
        <v>9963111.6999999993</v>
      </c>
      <c r="P25" s="162">
        <v>9237885.6899999995</v>
      </c>
      <c r="Q25" s="162">
        <v>2846424.56</v>
      </c>
      <c r="R25" s="162">
        <v>12223503.6</v>
      </c>
      <c r="S25" s="162">
        <v>7425899.5999999996</v>
      </c>
      <c r="T25" s="162">
        <v>12520821.039999999</v>
      </c>
      <c r="U25" s="162">
        <v>17842657.560000002</v>
      </c>
      <c r="V25" s="209">
        <v>81579717.659999996</v>
      </c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81"/>
      <c r="AJ25" s="81"/>
    </row>
    <row r="26" spans="1:37" x14ac:dyDescent="0.3">
      <c r="A26" s="151">
        <v>77</v>
      </c>
      <c r="B26" s="32" t="s">
        <v>14</v>
      </c>
      <c r="C26" s="160">
        <v>194</v>
      </c>
      <c r="D26" s="44">
        <v>43</v>
      </c>
      <c r="E26" s="44">
        <v>341</v>
      </c>
      <c r="F26" s="44">
        <v>151</v>
      </c>
      <c r="G26" s="44">
        <v>148</v>
      </c>
      <c r="H26" s="44">
        <v>2369</v>
      </c>
      <c r="I26" s="44">
        <v>845</v>
      </c>
      <c r="J26" s="44">
        <v>461</v>
      </c>
      <c r="K26" s="44">
        <v>230</v>
      </c>
      <c r="L26" s="41">
        <v>4782</v>
      </c>
      <c r="M26" s="162">
        <v>1884380.2</v>
      </c>
      <c r="N26" s="162">
        <v>443145.52999999997</v>
      </c>
      <c r="O26" s="162">
        <v>2931338.3</v>
      </c>
      <c r="P26" s="162">
        <v>2224753.9699999997</v>
      </c>
      <c r="Q26" s="162">
        <v>699785.44</v>
      </c>
      <c r="R26" s="162">
        <v>2741406.8000000003</v>
      </c>
      <c r="S26" s="162">
        <v>1948722.0999999999</v>
      </c>
      <c r="T26" s="162">
        <v>2976842.96</v>
      </c>
      <c r="U26" s="162">
        <v>5142620.6000000006</v>
      </c>
      <c r="V26" s="209">
        <v>20992995.900000002</v>
      </c>
      <c r="X26" s="96"/>
      <c r="Y26" s="97"/>
      <c r="Z26" s="97"/>
      <c r="AA26" s="97"/>
      <c r="AB26" s="97"/>
      <c r="AC26" s="97"/>
      <c r="AD26" s="97"/>
      <c r="AE26" s="97"/>
      <c r="AF26" s="97"/>
      <c r="AG26" s="97"/>
      <c r="AH26" s="98"/>
      <c r="AI26" s="81"/>
      <c r="AJ26" s="81"/>
    </row>
    <row r="27" spans="1:37" x14ac:dyDescent="0.3">
      <c r="A27" s="151">
        <v>78</v>
      </c>
      <c r="B27" s="32" t="s">
        <v>292</v>
      </c>
      <c r="C27" s="160">
        <v>284</v>
      </c>
      <c r="D27" s="44">
        <v>58</v>
      </c>
      <c r="E27" s="44">
        <v>465</v>
      </c>
      <c r="F27" s="44">
        <v>239</v>
      </c>
      <c r="G27" s="44">
        <v>231</v>
      </c>
      <c r="H27" s="44">
        <v>4113</v>
      </c>
      <c r="I27" s="44">
        <v>1490</v>
      </c>
      <c r="J27" s="44">
        <v>932</v>
      </c>
      <c r="K27" s="44">
        <v>230</v>
      </c>
      <c r="L27" s="41">
        <v>8042</v>
      </c>
      <c r="M27" s="162">
        <v>2758577.1999999997</v>
      </c>
      <c r="N27" s="162">
        <v>597731.17999999993</v>
      </c>
      <c r="O27" s="162">
        <v>3997279.4999999995</v>
      </c>
      <c r="P27" s="162">
        <v>3521299.33</v>
      </c>
      <c r="Q27" s="162">
        <v>1092232.68</v>
      </c>
      <c r="R27" s="162">
        <v>4759563.6000000006</v>
      </c>
      <c r="S27" s="162">
        <v>3436208.1999999997</v>
      </c>
      <c r="T27" s="162">
        <v>6018259.5199999996</v>
      </c>
      <c r="U27" s="162">
        <v>5142620.6000000006</v>
      </c>
      <c r="V27" s="209">
        <v>31323771.809999999</v>
      </c>
      <c r="Y27" s="99"/>
      <c r="Z27" s="99"/>
      <c r="AA27" s="99"/>
      <c r="AB27" s="99"/>
      <c r="AC27" s="99"/>
      <c r="AD27" s="99"/>
      <c r="AE27" s="99"/>
      <c r="AF27" s="99"/>
      <c r="AG27" s="99"/>
    </row>
    <row r="28" spans="1:37" x14ac:dyDescent="0.3">
      <c r="A28" s="151">
        <v>79</v>
      </c>
      <c r="B28" s="32" t="s">
        <v>15</v>
      </c>
      <c r="C28" s="160">
        <v>301</v>
      </c>
      <c r="D28" s="44">
        <v>78</v>
      </c>
      <c r="E28" s="44">
        <v>413</v>
      </c>
      <c r="F28" s="44">
        <v>209</v>
      </c>
      <c r="G28" s="44">
        <v>235</v>
      </c>
      <c r="H28" s="44">
        <v>3419</v>
      </c>
      <c r="I28" s="44">
        <v>1218</v>
      </c>
      <c r="J28" s="44">
        <v>727</v>
      </c>
      <c r="K28" s="44">
        <v>269</v>
      </c>
      <c r="L28" s="41">
        <v>6869</v>
      </c>
      <c r="M28" s="162">
        <v>2923703.3</v>
      </c>
      <c r="N28" s="162">
        <v>803845.37999999989</v>
      </c>
      <c r="O28" s="162">
        <v>3550271.9</v>
      </c>
      <c r="P28" s="162">
        <v>3079295.23</v>
      </c>
      <c r="Q28" s="162">
        <v>1111145.8</v>
      </c>
      <c r="R28" s="162">
        <v>3956466.8000000003</v>
      </c>
      <c r="S28" s="162">
        <v>2808927.2399999998</v>
      </c>
      <c r="T28" s="162">
        <v>4694500.72</v>
      </c>
      <c r="U28" s="162">
        <v>6014630.1800000006</v>
      </c>
      <c r="V28" s="209">
        <v>28942786.550000001</v>
      </c>
      <c r="Y28" s="100"/>
      <c r="Z28" s="100"/>
      <c r="AA28" s="46"/>
      <c r="AB28" s="46"/>
      <c r="AC28" s="46"/>
      <c r="AD28" s="46"/>
      <c r="AE28" s="46"/>
      <c r="AF28" s="46"/>
      <c r="AG28" s="46"/>
      <c r="AH28" s="46"/>
    </row>
    <row r="29" spans="1:37" x14ac:dyDescent="0.3">
      <c r="A29" s="151">
        <v>81</v>
      </c>
      <c r="B29" s="32" t="s">
        <v>16</v>
      </c>
      <c r="C29" s="160">
        <v>83</v>
      </c>
      <c r="D29" s="44">
        <v>20</v>
      </c>
      <c r="E29" s="44">
        <v>89</v>
      </c>
      <c r="F29" s="44">
        <v>70</v>
      </c>
      <c r="G29" s="44">
        <v>49</v>
      </c>
      <c r="H29" s="44">
        <v>1270</v>
      </c>
      <c r="I29" s="44">
        <v>573</v>
      </c>
      <c r="J29" s="44">
        <v>352</v>
      </c>
      <c r="K29" s="44">
        <v>149</v>
      </c>
      <c r="L29" s="41">
        <v>2655</v>
      </c>
      <c r="M29" s="162">
        <v>806203.89999999991</v>
      </c>
      <c r="N29" s="162">
        <v>206114.19999999998</v>
      </c>
      <c r="O29" s="162">
        <v>765070.7</v>
      </c>
      <c r="P29" s="162">
        <v>1031342.8999999999</v>
      </c>
      <c r="Q29" s="162">
        <v>231685.72</v>
      </c>
      <c r="R29" s="162">
        <v>1469644</v>
      </c>
      <c r="S29" s="162">
        <v>1321441.1399999999</v>
      </c>
      <c r="T29" s="162">
        <v>2272990.7199999997</v>
      </c>
      <c r="U29" s="162">
        <v>3331523.7800000003</v>
      </c>
      <c r="V29" s="209">
        <v>11436017.059999999</v>
      </c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101"/>
    </row>
    <row r="30" spans="1:37" x14ac:dyDescent="0.3">
      <c r="A30" s="151">
        <v>82</v>
      </c>
      <c r="B30" s="32" t="s">
        <v>17</v>
      </c>
      <c r="C30" s="160">
        <v>542</v>
      </c>
      <c r="D30" s="44">
        <v>104</v>
      </c>
      <c r="E30" s="44">
        <v>730</v>
      </c>
      <c r="F30" s="44">
        <v>383</v>
      </c>
      <c r="G30" s="44">
        <v>325</v>
      </c>
      <c r="H30" s="44">
        <v>5118</v>
      </c>
      <c r="I30" s="44">
        <v>1278</v>
      </c>
      <c r="J30" s="44">
        <v>697</v>
      </c>
      <c r="K30" s="44">
        <v>212</v>
      </c>
      <c r="L30" s="41">
        <v>9389</v>
      </c>
      <c r="M30" s="162">
        <v>5264608.5999999996</v>
      </c>
      <c r="N30" s="162">
        <v>1071793.8399999999</v>
      </c>
      <c r="O30" s="162">
        <v>6275298.9999999991</v>
      </c>
      <c r="P30" s="162">
        <v>5642919.0099999998</v>
      </c>
      <c r="Q30" s="162">
        <v>1536691</v>
      </c>
      <c r="R30" s="162">
        <v>5922549.6000000006</v>
      </c>
      <c r="S30" s="162">
        <v>2947298.0399999996</v>
      </c>
      <c r="T30" s="162">
        <v>4500779.92</v>
      </c>
      <c r="U30" s="162">
        <v>4740154.6400000006</v>
      </c>
      <c r="V30" s="209">
        <v>37902093.649999999</v>
      </c>
      <c r="Y30" s="102"/>
      <c r="Z30" s="102"/>
      <c r="AA30" s="102"/>
      <c r="AB30" s="102"/>
      <c r="AC30" s="102"/>
      <c r="AD30" s="102"/>
      <c r="AE30" s="102"/>
      <c r="AF30" s="102"/>
      <c r="AG30" s="102"/>
      <c r="AH30" s="46"/>
    </row>
    <row r="31" spans="1:37" x14ac:dyDescent="0.3">
      <c r="A31" s="151">
        <v>86</v>
      </c>
      <c r="B31" s="32" t="s">
        <v>18</v>
      </c>
      <c r="C31" s="160">
        <v>414</v>
      </c>
      <c r="D31" s="44">
        <v>98</v>
      </c>
      <c r="E31" s="44">
        <v>676</v>
      </c>
      <c r="F31" s="44">
        <v>323</v>
      </c>
      <c r="G31" s="44">
        <v>288</v>
      </c>
      <c r="H31" s="44">
        <v>4528</v>
      </c>
      <c r="I31" s="44">
        <v>1135</v>
      </c>
      <c r="J31" s="44">
        <v>494</v>
      </c>
      <c r="K31" s="44">
        <v>219</v>
      </c>
      <c r="L31" s="41">
        <v>8175</v>
      </c>
      <c r="M31" s="162">
        <v>4021306.1999999997</v>
      </c>
      <c r="N31" s="162">
        <v>1009959.58</v>
      </c>
      <c r="O31" s="162">
        <v>5811098.7999999998</v>
      </c>
      <c r="P31" s="162">
        <v>4758910.8099999996</v>
      </c>
      <c r="Q31" s="162">
        <v>1361744.64</v>
      </c>
      <c r="R31" s="162">
        <v>5239801.6000000006</v>
      </c>
      <c r="S31" s="162">
        <v>2617514.2999999998</v>
      </c>
      <c r="T31" s="162">
        <v>3189935.84</v>
      </c>
      <c r="U31" s="162">
        <v>4896669.1800000006</v>
      </c>
      <c r="V31" s="209">
        <v>32906940.949999999</v>
      </c>
      <c r="Y31" s="46"/>
      <c r="Z31" s="46"/>
      <c r="AA31" s="83"/>
      <c r="AB31" s="83"/>
      <c r="AC31" s="83"/>
      <c r="AD31" s="72"/>
      <c r="AE31" s="46"/>
      <c r="AF31" s="46"/>
      <c r="AG31" s="46"/>
      <c r="AH31" s="83"/>
      <c r="AI31" s="82"/>
    </row>
    <row r="32" spans="1:37" x14ac:dyDescent="0.3">
      <c r="A32" s="151">
        <v>90</v>
      </c>
      <c r="B32" s="32" t="s">
        <v>19</v>
      </c>
      <c r="C32" s="160">
        <v>80</v>
      </c>
      <c r="D32" s="44">
        <v>25</v>
      </c>
      <c r="E32" s="44">
        <v>170</v>
      </c>
      <c r="F32" s="44">
        <v>78</v>
      </c>
      <c r="G32" s="44">
        <v>86</v>
      </c>
      <c r="H32" s="44">
        <v>1507</v>
      </c>
      <c r="I32" s="44">
        <v>668</v>
      </c>
      <c r="J32" s="44">
        <v>410</v>
      </c>
      <c r="K32" s="44">
        <v>172</v>
      </c>
      <c r="L32" s="41">
        <v>3196</v>
      </c>
      <c r="M32" s="162">
        <v>777064</v>
      </c>
      <c r="N32" s="162">
        <v>257642.74999999997</v>
      </c>
      <c r="O32" s="162">
        <v>1461370.9999999998</v>
      </c>
      <c r="P32" s="162">
        <v>1149210.6599999999</v>
      </c>
      <c r="Q32" s="162">
        <v>406632.07999999996</v>
      </c>
      <c r="R32" s="162">
        <v>1743900.4000000001</v>
      </c>
      <c r="S32" s="162">
        <v>1540528.24</v>
      </c>
      <c r="T32" s="162">
        <v>2647517.6</v>
      </c>
      <c r="U32" s="162">
        <v>3845785.8400000003</v>
      </c>
      <c r="V32" s="209">
        <v>13829652.57</v>
      </c>
      <c r="Y32" s="46"/>
      <c r="Z32" s="103"/>
      <c r="AA32" s="46"/>
      <c r="AB32" s="46"/>
      <c r="AC32" s="46"/>
      <c r="AD32" s="46"/>
      <c r="AE32" s="46"/>
      <c r="AF32" s="46"/>
      <c r="AG32" s="46"/>
      <c r="AH32" s="46"/>
    </row>
    <row r="33" spans="1:36" x14ac:dyDescent="0.3">
      <c r="A33" s="151">
        <v>91</v>
      </c>
      <c r="B33" s="32" t="s">
        <v>293</v>
      </c>
      <c r="C33" s="160">
        <v>38154</v>
      </c>
      <c r="D33" s="44">
        <v>6568</v>
      </c>
      <c r="E33" s="44">
        <v>37967</v>
      </c>
      <c r="F33" s="44">
        <v>16920</v>
      </c>
      <c r="G33" s="44">
        <v>16665</v>
      </c>
      <c r="H33" s="44">
        <v>426340</v>
      </c>
      <c r="I33" s="44">
        <v>63660</v>
      </c>
      <c r="J33" s="44">
        <v>36523</v>
      </c>
      <c r="K33" s="44">
        <v>14123</v>
      </c>
      <c r="L33" s="41">
        <v>656920</v>
      </c>
      <c r="M33" s="162">
        <v>370601248.19999999</v>
      </c>
      <c r="N33" s="162">
        <v>67687903.280000001</v>
      </c>
      <c r="O33" s="162">
        <v>326375722.09999996</v>
      </c>
      <c r="P33" s="162">
        <v>249290312.39999998</v>
      </c>
      <c r="Q33" s="162">
        <v>78796786.200000003</v>
      </c>
      <c r="R33" s="162">
        <v>493360648</v>
      </c>
      <c r="S33" s="162">
        <v>146811418.79999998</v>
      </c>
      <c r="T33" s="162">
        <v>235842159.28</v>
      </c>
      <c r="U33" s="162">
        <v>315779264.06</v>
      </c>
      <c r="V33" s="209">
        <v>2284545462.3199997</v>
      </c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</row>
    <row r="34" spans="1:36" x14ac:dyDescent="0.3">
      <c r="A34" s="151">
        <v>92</v>
      </c>
      <c r="B34" s="32" t="s">
        <v>294</v>
      </c>
      <c r="C34" s="160">
        <v>15661</v>
      </c>
      <c r="D34" s="44">
        <v>2810</v>
      </c>
      <c r="E34" s="44">
        <v>16793</v>
      </c>
      <c r="F34" s="44">
        <v>8055</v>
      </c>
      <c r="G34" s="44">
        <v>7816</v>
      </c>
      <c r="H34" s="44">
        <v>149297</v>
      </c>
      <c r="I34" s="44">
        <v>21670</v>
      </c>
      <c r="J34" s="44">
        <v>11713</v>
      </c>
      <c r="K34" s="44">
        <v>3416</v>
      </c>
      <c r="L34" s="41">
        <v>237231</v>
      </c>
      <c r="M34" s="162">
        <v>152119991.29999998</v>
      </c>
      <c r="N34" s="162">
        <v>28959045.099999998</v>
      </c>
      <c r="O34" s="162">
        <v>144357665.89999998</v>
      </c>
      <c r="P34" s="162">
        <v>118678100.84999999</v>
      </c>
      <c r="Q34" s="162">
        <v>36956236.479999997</v>
      </c>
      <c r="R34" s="162">
        <v>172766488.40000001</v>
      </c>
      <c r="S34" s="162">
        <v>49974920.599999994</v>
      </c>
      <c r="T34" s="162">
        <v>75635057.679999992</v>
      </c>
      <c r="U34" s="162">
        <v>76379095.520000011</v>
      </c>
      <c r="V34" s="209">
        <v>855826601.82999992</v>
      </c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104"/>
    </row>
    <row r="35" spans="1:36" x14ac:dyDescent="0.3">
      <c r="A35" s="151">
        <v>97</v>
      </c>
      <c r="B35" s="32" t="s">
        <v>20</v>
      </c>
      <c r="C35" s="160">
        <v>90</v>
      </c>
      <c r="D35" s="44">
        <v>14</v>
      </c>
      <c r="E35" s="44">
        <v>102</v>
      </c>
      <c r="F35" s="44">
        <v>44</v>
      </c>
      <c r="G35" s="44">
        <v>39</v>
      </c>
      <c r="H35" s="44">
        <v>1070</v>
      </c>
      <c r="I35" s="44">
        <v>466</v>
      </c>
      <c r="J35" s="44">
        <v>223</v>
      </c>
      <c r="K35" s="44">
        <v>108</v>
      </c>
      <c r="L35" s="41">
        <v>2156</v>
      </c>
      <c r="M35" s="162">
        <v>874196.99999999988</v>
      </c>
      <c r="N35" s="162">
        <v>144279.94</v>
      </c>
      <c r="O35" s="162">
        <v>876822.6</v>
      </c>
      <c r="P35" s="162">
        <v>648272.67999999993</v>
      </c>
      <c r="Q35" s="162">
        <v>184402.91999999998</v>
      </c>
      <c r="R35" s="162">
        <v>1238204</v>
      </c>
      <c r="S35" s="162">
        <v>1074679.8799999999</v>
      </c>
      <c r="T35" s="162">
        <v>1439991.28</v>
      </c>
      <c r="U35" s="162">
        <v>2414795.7600000002</v>
      </c>
      <c r="V35" s="209">
        <v>8895646.0600000005</v>
      </c>
      <c r="Y35" s="67"/>
      <c r="Z35" s="67"/>
      <c r="AA35" s="67"/>
      <c r="AB35" s="67"/>
      <c r="AC35" s="67"/>
      <c r="AD35" s="67"/>
      <c r="AE35" s="67"/>
      <c r="AF35" s="67"/>
      <c r="AG35" s="67"/>
    </row>
    <row r="36" spans="1:36" x14ac:dyDescent="0.3">
      <c r="A36" s="151">
        <v>98</v>
      </c>
      <c r="B36" s="32" t="s">
        <v>21</v>
      </c>
      <c r="C36" s="44">
        <v>1230</v>
      </c>
      <c r="D36" s="44">
        <v>282</v>
      </c>
      <c r="E36" s="44">
        <v>1791</v>
      </c>
      <c r="F36" s="44">
        <v>998</v>
      </c>
      <c r="G36" s="44">
        <v>898</v>
      </c>
      <c r="H36" s="44">
        <v>12160</v>
      </c>
      <c r="I36" s="44">
        <v>3398</v>
      </c>
      <c r="J36" s="44">
        <v>1821</v>
      </c>
      <c r="K36" s="44">
        <v>673</v>
      </c>
      <c r="L36" s="41">
        <v>23251</v>
      </c>
      <c r="M36" s="162">
        <v>11947359</v>
      </c>
      <c r="N36" s="162">
        <v>2906210.2199999997</v>
      </c>
      <c r="O36" s="162">
        <v>15395973.299999999</v>
      </c>
      <c r="P36" s="162">
        <v>14704003.059999999</v>
      </c>
      <c r="Q36" s="162">
        <v>4245995.4399999995</v>
      </c>
      <c r="R36" s="162">
        <v>14071552</v>
      </c>
      <c r="S36" s="162">
        <v>7836399.6399999997</v>
      </c>
      <c r="T36" s="162">
        <v>11758852.559999999</v>
      </c>
      <c r="U36" s="162">
        <v>15047755.060000001</v>
      </c>
      <c r="V36" s="209">
        <v>97914100.280000001</v>
      </c>
      <c r="Y36" s="105"/>
      <c r="Z36" s="105"/>
      <c r="AA36" s="105"/>
      <c r="AB36" s="105"/>
      <c r="AC36" s="105"/>
      <c r="AD36" s="105"/>
      <c r="AE36" s="105"/>
      <c r="AF36" s="105"/>
      <c r="AG36" s="105"/>
      <c r="AH36" s="72"/>
    </row>
    <row r="37" spans="1:36" x14ac:dyDescent="0.3">
      <c r="A37" s="151">
        <v>102</v>
      </c>
      <c r="B37" s="32" t="s">
        <v>22</v>
      </c>
      <c r="C37" s="160">
        <v>497</v>
      </c>
      <c r="D37" s="44">
        <v>103</v>
      </c>
      <c r="E37" s="44">
        <v>599</v>
      </c>
      <c r="F37" s="44">
        <v>310</v>
      </c>
      <c r="G37" s="44">
        <v>301</v>
      </c>
      <c r="H37" s="44">
        <v>5201</v>
      </c>
      <c r="I37" s="44">
        <v>1593</v>
      </c>
      <c r="J37" s="44">
        <v>945</v>
      </c>
      <c r="K37" s="44">
        <v>388</v>
      </c>
      <c r="L37" s="41">
        <v>9937</v>
      </c>
      <c r="M37" s="162">
        <v>4827510.0999999996</v>
      </c>
      <c r="N37" s="162">
        <v>1061488.1299999999</v>
      </c>
      <c r="O37" s="162">
        <v>5149183.6999999993</v>
      </c>
      <c r="P37" s="162">
        <v>4567375.7</v>
      </c>
      <c r="Q37" s="162">
        <v>1423212.28</v>
      </c>
      <c r="R37" s="162">
        <v>6018597.2000000002</v>
      </c>
      <c r="S37" s="162">
        <v>3673744.7399999998</v>
      </c>
      <c r="T37" s="162">
        <v>6102205.1999999993</v>
      </c>
      <c r="U37" s="162">
        <v>8675377.3600000013</v>
      </c>
      <c r="V37" s="209">
        <v>41498694.409999996</v>
      </c>
    </row>
    <row r="38" spans="1:36" x14ac:dyDescent="0.3">
      <c r="A38" s="151">
        <v>103</v>
      </c>
      <c r="B38" s="32" t="s">
        <v>23</v>
      </c>
      <c r="C38" s="160">
        <v>95</v>
      </c>
      <c r="D38" s="44">
        <v>21</v>
      </c>
      <c r="E38" s="44">
        <v>145</v>
      </c>
      <c r="F38" s="44">
        <v>78</v>
      </c>
      <c r="G38" s="44">
        <v>68</v>
      </c>
      <c r="H38" s="44">
        <v>1126</v>
      </c>
      <c r="I38" s="44">
        <v>383</v>
      </c>
      <c r="J38" s="44">
        <v>178</v>
      </c>
      <c r="K38" s="44">
        <v>80</v>
      </c>
      <c r="L38" s="41">
        <v>2174</v>
      </c>
      <c r="M38" s="162">
        <v>922763.49999999988</v>
      </c>
      <c r="N38" s="162">
        <v>216419.90999999997</v>
      </c>
      <c r="O38" s="162">
        <v>1246463.5</v>
      </c>
      <c r="P38" s="162">
        <v>1149210.6599999999</v>
      </c>
      <c r="Q38" s="162">
        <v>321523.03999999998</v>
      </c>
      <c r="R38" s="162">
        <v>1303007.2</v>
      </c>
      <c r="S38" s="162">
        <v>883266.94</v>
      </c>
      <c r="T38" s="162">
        <v>1149410.0799999998</v>
      </c>
      <c r="U38" s="162">
        <v>1788737.6</v>
      </c>
      <c r="V38" s="209">
        <v>8980802.4299999997</v>
      </c>
    </row>
    <row r="39" spans="1:36" x14ac:dyDescent="0.3">
      <c r="A39" s="151">
        <v>105</v>
      </c>
      <c r="B39" s="32" t="s">
        <v>24</v>
      </c>
      <c r="C39" s="160">
        <v>74</v>
      </c>
      <c r="D39" s="44">
        <v>15</v>
      </c>
      <c r="E39" s="44">
        <v>83</v>
      </c>
      <c r="F39" s="44">
        <v>44</v>
      </c>
      <c r="G39" s="44">
        <v>44</v>
      </c>
      <c r="H39" s="44">
        <v>1026</v>
      </c>
      <c r="I39" s="44">
        <v>514</v>
      </c>
      <c r="J39" s="44">
        <v>286</v>
      </c>
      <c r="K39" s="44">
        <v>113</v>
      </c>
      <c r="L39" s="41">
        <v>2199</v>
      </c>
      <c r="M39" s="162">
        <v>718784.2</v>
      </c>
      <c r="N39" s="162">
        <v>154585.65</v>
      </c>
      <c r="O39" s="162">
        <v>713492.89999999991</v>
      </c>
      <c r="P39" s="162">
        <v>648272.67999999993</v>
      </c>
      <c r="Q39" s="162">
        <v>208044.31999999998</v>
      </c>
      <c r="R39" s="162">
        <v>1187287.2</v>
      </c>
      <c r="S39" s="162">
        <v>1185376.52</v>
      </c>
      <c r="T39" s="162">
        <v>1846804.96</v>
      </c>
      <c r="U39" s="162">
        <v>2526591.8600000003</v>
      </c>
      <c r="V39" s="209">
        <v>9189240.2899999991</v>
      </c>
    </row>
    <row r="40" spans="1:36" x14ac:dyDescent="0.3">
      <c r="A40" s="151">
        <v>106</v>
      </c>
      <c r="B40" s="32" t="s">
        <v>295</v>
      </c>
      <c r="C40" s="160">
        <v>2350</v>
      </c>
      <c r="D40" s="44">
        <v>449</v>
      </c>
      <c r="E40" s="44">
        <v>3118</v>
      </c>
      <c r="F40" s="44">
        <v>1643</v>
      </c>
      <c r="G40" s="44">
        <v>1576</v>
      </c>
      <c r="H40" s="44">
        <v>26858</v>
      </c>
      <c r="I40" s="44">
        <v>6053</v>
      </c>
      <c r="J40" s="44">
        <v>3220</v>
      </c>
      <c r="K40" s="44">
        <v>1309</v>
      </c>
      <c r="L40" s="41">
        <v>46576</v>
      </c>
      <c r="M40" s="162">
        <v>22826255</v>
      </c>
      <c r="N40" s="162">
        <v>4627263.79</v>
      </c>
      <c r="O40" s="162">
        <v>26803263.399999999</v>
      </c>
      <c r="P40" s="162">
        <v>24207091.209999997</v>
      </c>
      <c r="Q40" s="162">
        <v>7451769.2799999993</v>
      </c>
      <c r="R40" s="162">
        <v>31080077.600000001</v>
      </c>
      <c r="S40" s="162">
        <v>13959307.539999999</v>
      </c>
      <c r="T40" s="162">
        <v>20792699.199999999</v>
      </c>
      <c r="U40" s="162">
        <v>29268218.98</v>
      </c>
      <c r="V40" s="209">
        <v>181015945.99999997</v>
      </c>
    </row>
    <row r="41" spans="1:36" x14ac:dyDescent="0.3">
      <c r="A41" s="151">
        <v>108</v>
      </c>
      <c r="B41" s="32" t="s">
        <v>296</v>
      </c>
      <c r="C41" s="160">
        <v>593</v>
      </c>
      <c r="D41" s="44">
        <v>150</v>
      </c>
      <c r="E41" s="44">
        <v>757</v>
      </c>
      <c r="F41" s="44">
        <v>367</v>
      </c>
      <c r="G41" s="44">
        <v>417</v>
      </c>
      <c r="H41" s="44">
        <v>5533</v>
      </c>
      <c r="I41" s="44">
        <v>1431</v>
      </c>
      <c r="J41" s="44">
        <v>773</v>
      </c>
      <c r="K41" s="44">
        <v>323</v>
      </c>
      <c r="L41" s="41">
        <v>10344</v>
      </c>
      <c r="M41" s="162">
        <v>5759986.8999999994</v>
      </c>
      <c r="N41" s="162">
        <v>1545856.4999999998</v>
      </c>
      <c r="O41" s="162">
        <v>6507399.0999999996</v>
      </c>
      <c r="P41" s="162">
        <v>5407183.4900000002</v>
      </c>
      <c r="Q41" s="162">
        <v>1971692.76</v>
      </c>
      <c r="R41" s="162">
        <v>6402787.6000000006</v>
      </c>
      <c r="S41" s="162">
        <v>3300143.5799999996</v>
      </c>
      <c r="T41" s="162">
        <v>4991539.2799999993</v>
      </c>
      <c r="U41" s="162">
        <v>7222028.0600000005</v>
      </c>
      <c r="V41" s="209">
        <v>43108617.270000003</v>
      </c>
    </row>
    <row r="42" spans="1:36" x14ac:dyDescent="0.3">
      <c r="A42" s="151">
        <v>109</v>
      </c>
      <c r="B42" s="32" t="s">
        <v>297</v>
      </c>
      <c r="C42" s="160">
        <v>3370</v>
      </c>
      <c r="D42" s="44">
        <v>707</v>
      </c>
      <c r="E42" s="44">
        <v>4281</v>
      </c>
      <c r="F42" s="44">
        <v>2208</v>
      </c>
      <c r="G42" s="44">
        <v>2190</v>
      </c>
      <c r="H42" s="44">
        <v>37308</v>
      </c>
      <c r="I42" s="44">
        <v>9789</v>
      </c>
      <c r="J42" s="44">
        <v>5682</v>
      </c>
      <c r="K42" s="44">
        <v>2313</v>
      </c>
      <c r="L42" s="41">
        <v>67848</v>
      </c>
      <c r="M42" s="162">
        <v>32733820.999999996</v>
      </c>
      <c r="N42" s="162">
        <v>7286136.9699999997</v>
      </c>
      <c r="O42" s="162">
        <v>36800760.299999997</v>
      </c>
      <c r="P42" s="162">
        <v>32531501.759999998</v>
      </c>
      <c r="Q42" s="162">
        <v>10354933.199999999</v>
      </c>
      <c r="R42" s="162">
        <v>43172817.600000001</v>
      </c>
      <c r="S42" s="162">
        <v>22575196.02</v>
      </c>
      <c r="T42" s="162">
        <v>36690719.519999996</v>
      </c>
      <c r="U42" s="162">
        <v>51716875.859999999</v>
      </c>
      <c r="V42" s="209">
        <v>273862762.23000002</v>
      </c>
    </row>
    <row r="43" spans="1:36" x14ac:dyDescent="0.3">
      <c r="A43" s="151">
        <v>111</v>
      </c>
      <c r="B43" s="32" t="s">
        <v>25</v>
      </c>
      <c r="C43" s="160">
        <v>646</v>
      </c>
      <c r="D43" s="44">
        <v>143</v>
      </c>
      <c r="E43" s="44">
        <v>914</v>
      </c>
      <c r="F43" s="44">
        <v>509</v>
      </c>
      <c r="G43" s="44">
        <v>573</v>
      </c>
      <c r="H43" s="44">
        <v>9211</v>
      </c>
      <c r="I43" s="44">
        <v>3609</v>
      </c>
      <c r="J43" s="44">
        <v>2107</v>
      </c>
      <c r="K43" s="44">
        <v>785</v>
      </c>
      <c r="L43" s="41">
        <v>18497</v>
      </c>
      <c r="M43" s="162">
        <v>6274791.7999999998</v>
      </c>
      <c r="N43" s="162">
        <v>1473716.5299999998</v>
      </c>
      <c r="O43" s="162">
        <v>7857018.1999999993</v>
      </c>
      <c r="P43" s="162">
        <v>7499336.2299999995</v>
      </c>
      <c r="Q43" s="162">
        <v>2709304.44</v>
      </c>
      <c r="R43" s="162">
        <v>10658969.200000001</v>
      </c>
      <c r="S43" s="162">
        <v>8323003.6199999992</v>
      </c>
      <c r="T43" s="162">
        <v>13605657.52</v>
      </c>
      <c r="U43" s="162">
        <v>17551987.699999999</v>
      </c>
      <c r="V43" s="209">
        <v>75953785.239999995</v>
      </c>
    </row>
    <row r="44" spans="1:36" x14ac:dyDescent="0.3">
      <c r="A44" s="151">
        <v>139</v>
      </c>
      <c r="B44" s="32" t="s">
        <v>26</v>
      </c>
      <c r="C44" s="160">
        <v>744</v>
      </c>
      <c r="D44" s="44">
        <v>180</v>
      </c>
      <c r="E44" s="44">
        <v>967</v>
      </c>
      <c r="F44" s="44">
        <v>484</v>
      </c>
      <c r="G44" s="44">
        <v>411</v>
      </c>
      <c r="H44" s="44">
        <v>4964</v>
      </c>
      <c r="I44" s="44">
        <v>1197</v>
      </c>
      <c r="J44" s="44">
        <v>605</v>
      </c>
      <c r="K44" s="44">
        <v>296</v>
      </c>
      <c r="L44" s="41">
        <v>9848</v>
      </c>
      <c r="M44" s="162">
        <v>7226695.1999999993</v>
      </c>
      <c r="N44" s="162">
        <v>1855027.7999999998</v>
      </c>
      <c r="O44" s="162">
        <v>8312622.0999999996</v>
      </c>
      <c r="P44" s="162">
        <v>7130999.4799999995</v>
      </c>
      <c r="Q44" s="162">
        <v>1943323.0799999998</v>
      </c>
      <c r="R44" s="162">
        <v>5744340.7999999998</v>
      </c>
      <c r="S44" s="162">
        <v>2760497.46</v>
      </c>
      <c r="T44" s="162">
        <v>3906702.8</v>
      </c>
      <c r="U44" s="162">
        <v>6618329.1200000001</v>
      </c>
      <c r="V44" s="209">
        <v>45498537.839999996</v>
      </c>
    </row>
    <row r="45" spans="1:36" x14ac:dyDescent="0.3">
      <c r="A45" s="151">
        <v>140</v>
      </c>
      <c r="B45" s="32" t="s">
        <v>298</v>
      </c>
      <c r="C45" s="160">
        <v>1058</v>
      </c>
      <c r="D45" s="44">
        <v>232</v>
      </c>
      <c r="E45" s="44">
        <v>1401</v>
      </c>
      <c r="F45" s="44">
        <v>694</v>
      </c>
      <c r="G45" s="44">
        <v>688</v>
      </c>
      <c r="H45" s="44">
        <v>11315</v>
      </c>
      <c r="I45" s="44">
        <v>3352</v>
      </c>
      <c r="J45" s="44">
        <v>1639</v>
      </c>
      <c r="K45" s="44">
        <v>745</v>
      </c>
      <c r="L45" s="41">
        <v>21124</v>
      </c>
      <c r="M45" s="162">
        <v>10276671.399999999</v>
      </c>
      <c r="N45" s="162">
        <v>2390924.7199999997</v>
      </c>
      <c r="O45" s="162">
        <v>12043416.299999999</v>
      </c>
      <c r="P45" s="162">
        <v>10225028.18</v>
      </c>
      <c r="Q45" s="162">
        <v>3253056.6399999997</v>
      </c>
      <c r="R45" s="162">
        <v>13093718</v>
      </c>
      <c r="S45" s="162">
        <v>7730315.3599999994</v>
      </c>
      <c r="T45" s="162">
        <v>10583613.039999999</v>
      </c>
      <c r="U45" s="162">
        <v>16657618.9</v>
      </c>
      <c r="V45" s="209">
        <v>86254362.539999992</v>
      </c>
    </row>
    <row r="46" spans="1:36" x14ac:dyDescent="0.3">
      <c r="A46" s="151">
        <v>142</v>
      </c>
      <c r="B46" s="32" t="s">
        <v>27</v>
      </c>
      <c r="C46" s="160">
        <v>325</v>
      </c>
      <c r="D46" s="44">
        <v>65</v>
      </c>
      <c r="E46" s="44">
        <v>389</v>
      </c>
      <c r="F46" s="44">
        <v>224</v>
      </c>
      <c r="G46" s="44">
        <v>194</v>
      </c>
      <c r="H46" s="44">
        <v>3339</v>
      </c>
      <c r="I46" s="44">
        <v>1176</v>
      </c>
      <c r="J46" s="44">
        <v>637</v>
      </c>
      <c r="K46" s="44">
        <v>276</v>
      </c>
      <c r="L46" s="41">
        <v>6625</v>
      </c>
      <c r="M46" s="162">
        <v>3156822.4999999995</v>
      </c>
      <c r="N46" s="162">
        <v>669871.14999999991</v>
      </c>
      <c r="O46" s="162">
        <v>3343960.6999999997</v>
      </c>
      <c r="P46" s="162">
        <v>3300297.28</v>
      </c>
      <c r="Q46" s="162">
        <v>917286.32</v>
      </c>
      <c r="R46" s="162">
        <v>3863890.8000000003</v>
      </c>
      <c r="S46" s="162">
        <v>2712067.6799999997</v>
      </c>
      <c r="T46" s="162">
        <v>4113338.32</v>
      </c>
      <c r="U46" s="162">
        <v>6171144.7200000007</v>
      </c>
      <c r="V46" s="209">
        <v>28248679.469999999</v>
      </c>
    </row>
    <row r="47" spans="1:36" x14ac:dyDescent="0.3">
      <c r="A47" s="151">
        <v>143</v>
      </c>
      <c r="B47" s="32" t="s">
        <v>299</v>
      </c>
      <c r="C47" s="160">
        <v>293</v>
      </c>
      <c r="D47" s="44">
        <v>69</v>
      </c>
      <c r="E47" s="44">
        <v>449</v>
      </c>
      <c r="F47" s="44">
        <v>212</v>
      </c>
      <c r="G47" s="44">
        <v>195</v>
      </c>
      <c r="H47" s="44">
        <v>3423</v>
      </c>
      <c r="I47" s="44">
        <v>1239</v>
      </c>
      <c r="J47" s="44">
        <v>721</v>
      </c>
      <c r="K47" s="44">
        <v>265</v>
      </c>
      <c r="L47" s="41">
        <v>6866</v>
      </c>
      <c r="M47" s="162">
        <v>2845996.9</v>
      </c>
      <c r="N47" s="162">
        <v>711093.99</v>
      </c>
      <c r="O47" s="162">
        <v>3859738.6999999997</v>
      </c>
      <c r="P47" s="162">
        <v>3123495.6399999997</v>
      </c>
      <c r="Q47" s="162">
        <v>922014.6</v>
      </c>
      <c r="R47" s="162">
        <v>3961095.6</v>
      </c>
      <c r="S47" s="162">
        <v>2857357.02</v>
      </c>
      <c r="T47" s="162">
        <v>4655756.5599999996</v>
      </c>
      <c r="U47" s="162">
        <v>5925193.3000000007</v>
      </c>
      <c r="V47" s="209">
        <v>28861742.309999999</v>
      </c>
    </row>
    <row r="48" spans="1:36" x14ac:dyDescent="0.3">
      <c r="A48" s="151">
        <v>145</v>
      </c>
      <c r="B48" s="32" t="s">
        <v>28</v>
      </c>
      <c r="C48" s="160">
        <v>851</v>
      </c>
      <c r="D48" s="44">
        <v>161</v>
      </c>
      <c r="E48" s="44">
        <v>1046</v>
      </c>
      <c r="F48" s="44">
        <v>489</v>
      </c>
      <c r="G48" s="44">
        <v>437</v>
      </c>
      <c r="H48" s="44">
        <v>6586</v>
      </c>
      <c r="I48" s="44">
        <v>1571</v>
      </c>
      <c r="J48" s="44">
        <v>745</v>
      </c>
      <c r="K48" s="44">
        <v>408</v>
      </c>
      <c r="L48" s="41">
        <v>12294</v>
      </c>
      <c r="M48" s="162">
        <v>8266018.2999999998</v>
      </c>
      <c r="N48" s="162">
        <v>1659219.3099999998</v>
      </c>
      <c r="O48" s="162">
        <v>8991729.7999999989</v>
      </c>
      <c r="P48" s="162">
        <v>7204666.8300000001</v>
      </c>
      <c r="Q48" s="162">
        <v>2066258.3599999999</v>
      </c>
      <c r="R48" s="162">
        <v>7621319.2000000002</v>
      </c>
      <c r="S48" s="162">
        <v>3623008.78</v>
      </c>
      <c r="T48" s="162">
        <v>4810733.2</v>
      </c>
      <c r="U48" s="162">
        <v>9122561.7599999998</v>
      </c>
      <c r="V48" s="209">
        <v>53365515.539999999</v>
      </c>
    </row>
    <row r="49" spans="1:22" x14ac:dyDescent="0.3">
      <c r="A49" s="151">
        <v>146</v>
      </c>
      <c r="B49" s="32" t="s">
        <v>300</v>
      </c>
      <c r="C49" s="160">
        <v>133</v>
      </c>
      <c r="D49" s="44">
        <v>23</v>
      </c>
      <c r="E49" s="44">
        <v>198</v>
      </c>
      <c r="F49" s="44">
        <v>106</v>
      </c>
      <c r="G49" s="44">
        <v>106</v>
      </c>
      <c r="H49" s="44">
        <v>2235</v>
      </c>
      <c r="I49" s="44">
        <v>1093</v>
      </c>
      <c r="J49" s="44">
        <v>574</v>
      </c>
      <c r="K49" s="44">
        <v>281</v>
      </c>
      <c r="L49" s="41">
        <v>4749</v>
      </c>
      <c r="M49" s="162">
        <v>1291868.8999999999</v>
      </c>
      <c r="N49" s="162">
        <v>237031.33</v>
      </c>
      <c r="O49" s="162">
        <v>1702067.4</v>
      </c>
      <c r="P49" s="162">
        <v>1561747.8199999998</v>
      </c>
      <c r="Q49" s="162">
        <v>501197.68</v>
      </c>
      <c r="R49" s="162">
        <v>2586342</v>
      </c>
      <c r="S49" s="162">
        <v>2520654.7399999998</v>
      </c>
      <c r="T49" s="162">
        <v>3706524.6399999997</v>
      </c>
      <c r="U49" s="162">
        <v>6282940.8200000003</v>
      </c>
      <c r="V49" s="209">
        <v>20390375.329999998</v>
      </c>
    </row>
    <row r="50" spans="1:22" x14ac:dyDescent="0.3">
      <c r="A50" s="151">
        <v>148</v>
      </c>
      <c r="B50" s="32" t="s">
        <v>301</v>
      </c>
      <c r="C50" s="160">
        <v>283</v>
      </c>
      <c r="D50" s="44">
        <v>50</v>
      </c>
      <c r="E50" s="44">
        <v>365</v>
      </c>
      <c r="F50" s="44">
        <v>196</v>
      </c>
      <c r="G50" s="44">
        <v>150</v>
      </c>
      <c r="H50" s="44">
        <v>3972</v>
      </c>
      <c r="I50" s="44">
        <v>1109</v>
      </c>
      <c r="J50" s="44">
        <v>543</v>
      </c>
      <c r="K50" s="44">
        <v>194</v>
      </c>
      <c r="L50" s="41">
        <v>6862</v>
      </c>
      <c r="M50" s="162">
        <v>2748863.9</v>
      </c>
      <c r="N50" s="162">
        <v>515285.49999999994</v>
      </c>
      <c r="O50" s="162">
        <v>3137649.4999999995</v>
      </c>
      <c r="P50" s="162">
        <v>2887760.1199999996</v>
      </c>
      <c r="Q50" s="162">
        <v>709242</v>
      </c>
      <c r="R50" s="162">
        <v>4596398.4000000004</v>
      </c>
      <c r="S50" s="162">
        <v>2557553.6199999996</v>
      </c>
      <c r="T50" s="162">
        <v>3506346.48</v>
      </c>
      <c r="U50" s="162">
        <v>4337688.6800000006</v>
      </c>
      <c r="V50" s="209">
        <v>24996788.199999999</v>
      </c>
    </row>
    <row r="51" spans="1:22" x14ac:dyDescent="0.3">
      <c r="A51" s="151">
        <v>149</v>
      </c>
      <c r="B51" s="32" t="s">
        <v>302</v>
      </c>
      <c r="C51" s="160">
        <v>230</v>
      </c>
      <c r="D51" s="44">
        <v>48</v>
      </c>
      <c r="E51" s="44">
        <v>397</v>
      </c>
      <c r="F51" s="44">
        <v>214</v>
      </c>
      <c r="G51" s="44">
        <v>195</v>
      </c>
      <c r="H51" s="44">
        <v>2866</v>
      </c>
      <c r="I51" s="44">
        <v>770</v>
      </c>
      <c r="J51" s="44">
        <v>438</v>
      </c>
      <c r="K51" s="44">
        <v>163</v>
      </c>
      <c r="L51" s="41">
        <v>5321</v>
      </c>
      <c r="M51" s="162">
        <v>2234059</v>
      </c>
      <c r="N51" s="162">
        <v>494674.07999999996</v>
      </c>
      <c r="O51" s="162">
        <v>3412731.0999999996</v>
      </c>
      <c r="P51" s="162">
        <v>3152962.58</v>
      </c>
      <c r="Q51" s="162">
        <v>922014.6</v>
      </c>
      <c r="R51" s="162">
        <v>3316535.2</v>
      </c>
      <c r="S51" s="162">
        <v>1775758.5999999999</v>
      </c>
      <c r="T51" s="162">
        <v>2828323.6799999997</v>
      </c>
      <c r="U51" s="162">
        <v>3644552.8600000003</v>
      </c>
      <c r="V51" s="209">
        <v>21781611.699999996</v>
      </c>
    </row>
    <row r="52" spans="1:22" x14ac:dyDescent="0.3">
      <c r="A52" s="151">
        <v>151</v>
      </c>
      <c r="B52" s="32" t="s">
        <v>303</v>
      </c>
      <c r="C52" s="160">
        <v>71</v>
      </c>
      <c r="D52" s="44">
        <v>12</v>
      </c>
      <c r="E52" s="44">
        <v>98</v>
      </c>
      <c r="F52" s="44">
        <v>56</v>
      </c>
      <c r="G52" s="44">
        <v>65</v>
      </c>
      <c r="H52" s="44">
        <v>975</v>
      </c>
      <c r="I52" s="44">
        <v>351</v>
      </c>
      <c r="J52" s="44">
        <v>192</v>
      </c>
      <c r="K52" s="44">
        <v>105</v>
      </c>
      <c r="L52" s="41">
        <v>1925</v>
      </c>
      <c r="M52" s="162">
        <v>689644.29999999993</v>
      </c>
      <c r="N52" s="162">
        <v>123668.51999999999</v>
      </c>
      <c r="O52" s="162">
        <v>842437.39999999991</v>
      </c>
      <c r="P52" s="162">
        <v>825074.32</v>
      </c>
      <c r="Q52" s="162">
        <v>307338.2</v>
      </c>
      <c r="R52" s="162">
        <v>1128270</v>
      </c>
      <c r="S52" s="162">
        <v>809469.17999999993</v>
      </c>
      <c r="T52" s="162">
        <v>1239813.1199999999</v>
      </c>
      <c r="U52" s="162">
        <v>2347718.1</v>
      </c>
      <c r="V52" s="209">
        <v>8313433.1400000006</v>
      </c>
    </row>
    <row r="53" spans="1:22" x14ac:dyDescent="0.3">
      <c r="A53" s="151">
        <v>152</v>
      </c>
      <c r="B53" s="32" t="s">
        <v>29</v>
      </c>
      <c r="C53" s="160">
        <v>205</v>
      </c>
      <c r="D53" s="44">
        <v>57</v>
      </c>
      <c r="E53" s="44">
        <v>333</v>
      </c>
      <c r="F53" s="44">
        <v>191</v>
      </c>
      <c r="G53" s="44">
        <v>159</v>
      </c>
      <c r="H53" s="44">
        <v>2252</v>
      </c>
      <c r="I53" s="44">
        <v>690</v>
      </c>
      <c r="J53" s="44">
        <v>402</v>
      </c>
      <c r="K53" s="44">
        <v>182</v>
      </c>
      <c r="L53" s="41">
        <v>4471</v>
      </c>
      <c r="M53" s="162">
        <v>1991226.4999999998</v>
      </c>
      <c r="N53" s="162">
        <v>587425.47</v>
      </c>
      <c r="O53" s="162">
        <v>2862567.9</v>
      </c>
      <c r="P53" s="162">
        <v>2814092.77</v>
      </c>
      <c r="Q53" s="162">
        <v>751796.5199999999</v>
      </c>
      <c r="R53" s="162">
        <v>2606014.4</v>
      </c>
      <c r="S53" s="162">
        <v>1591264.2</v>
      </c>
      <c r="T53" s="162">
        <v>2595858.7199999997</v>
      </c>
      <c r="U53" s="162">
        <v>4069378.04</v>
      </c>
      <c r="V53" s="209">
        <v>19869624.519999996</v>
      </c>
    </row>
    <row r="54" spans="1:22" x14ac:dyDescent="0.3">
      <c r="A54" s="151">
        <v>153</v>
      </c>
      <c r="B54" s="32" t="s">
        <v>30</v>
      </c>
      <c r="C54" s="160">
        <v>1038</v>
      </c>
      <c r="D54" s="44">
        <v>197</v>
      </c>
      <c r="E54" s="44">
        <v>1375</v>
      </c>
      <c r="F54" s="44">
        <v>814</v>
      </c>
      <c r="G54" s="44">
        <v>781</v>
      </c>
      <c r="H54" s="44">
        <v>13744</v>
      </c>
      <c r="I54" s="44">
        <v>4306</v>
      </c>
      <c r="J54" s="44">
        <v>2747</v>
      </c>
      <c r="K54" s="44">
        <v>1073</v>
      </c>
      <c r="L54" s="41">
        <v>26075</v>
      </c>
      <c r="M54" s="162">
        <v>10082405.399999999</v>
      </c>
      <c r="N54" s="162">
        <v>2030224.8699999999</v>
      </c>
      <c r="O54" s="162">
        <v>11819912.499999998</v>
      </c>
      <c r="P54" s="162">
        <v>11993044.58</v>
      </c>
      <c r="Q54" s="162">
        <v>3692786.6799999997</v>
      </c>
      <c r="R54" s="162">
        <v>15904556.800000001</v>
      </c>
      <c r="S54" s="162">
        <v>9930411.0800000001</v>
      </c>
      <c r="T54" s="162">
        <v>17738367.919999998</v>
      </c>
      <c r="U54" s="162">
        <v>23991443.060000002</v>
      </c>
      <c r="V54" s="209">
        <v>107183152.89</v>
      </c>
    </row>
    <row r="55" spans="1:22" x14ac:dyDescent="0.3">
      <c r="A55" s="151">
        <v>165</v>
      </c>
      <c r="B55" s="32" t="s">
        <v>31</v>
      </c>
      <c r="C55" s="160">
        <v>863</v>
      </c>
      <c r="D55" s="44">
        <v>194</v>
      </c>
      <c r="E55" s="44">
        <v>1135</v>
      </c>
      <c r="F55" s="44">
        <v>634</v>
      </c>
      <c r="G55" s="44">
        <v>573</v>
      </c>
      <c r="H55" s="44">
        <v>8813</v>
      </c>
      <c r="I55" s="44">
        <v>2248</v>
      </c>
      <c r="J55" s="44">
        <v>1323</v>
      </c>
      <c r="K55" s="44">
        <v>454</v>
      </c>
      <c r="L55" s="41">
        <v>16237</v>
      </c>
      <c r="M55" s="162">
        <v>8382577.8999999994</v>
      </c>
      <c r="N55" s="162">
        <v>1999307.7399999998</v>
      </c>
      <c r="O55" s="162">
        <v>9756800.5</v>
      </c>
      <c r="P55" s="162">
        <v>9341019.9800000004</v>
      </c>
      <c r="Q55" s="162">
        <v>2709304.44</v>
      </c>
      <c r="R55" s="162">
        <v>10198403.6</v>
      </c>
      <c r="S55" s="162">
        <v>5184292.6399999997</v>
      </c>
      <c r="T55" s="162">
        <v>8543087.2799999993</v>
      </c>
      <c r="U55" s="162">
        <v>10151085.880000001</v>
      </c>
      <c r="V55" s="209">
        <v>66265879.960000008</v>
      </c>
    </row>
    <row r="56" spans="1:22" x14ac:dyDescent="0.3">
      <c r="A56" s="151">
        <v>167</v>
      </c>
      <c r="B56" s="32" t="s">
        <v>32</v>
      </c>
      <c r="C56" s="160">
        <v>3776</v>
      </c>
      <c r="D56" s="44">
        <v>717</v>
      </c>
      <c r="E56" s="44">
        <v>4393</v>
      </c>
      <c r="F56" s="44">
        <v>2196</v>
      </c>
      <c r="G56" s="44">
        <v>2401</v>
      </c>
      <c r="H56" s="44">
        <v>46160</v>
      </c>
      <c r="I56" s="44">
        <v>9845</v>
      </c>
      <c r="J56" s="44">
        <v>5361</v>
      </c>
      <c r="K56" s="44">
        <v>2086</v>
      </c>
      <c r="L56" s="41">
        <v>76935</v>
      </c>
      <c r="M56" s="162">
        <v>36677420.799999997</v>
      </c>
      <c r="N56" s="162">
        <v>7389194.0699999994</v>
      </c>
      <c r="O56" s="162">
        <v>37763545.899999999</v>
      </c>
      <c r="P56" s="162">
        <v>32354700.119999997</v>
      </c>
      <c r="Q56" s="162">
        <v>11352600.279999999</v>
      </c>
      <c r="R56" s="162">
        <v>53416352</v>
      </c>
      <c r="S56" s="162">
        <v>22704342.099999998</v>
      </c>
      <c r="T56" s="162">
        <v>34617906.960000001</v>
      </c>
      <c r="U56" s="162">
        <v>46641332.920000002</v>
      </c>
      <c r="V56" s="209">
        <v>282917395.14999998</v>
      </c>
    </row>
    <row r="57" spans="1:22" x14ac:dyDescent="0.3">
      <c r="A57" s="151">
        <v>169</v>
      </c>
      <c r="B57" s="32" t="s">
        <v>304</v>
      </c>
      <c r="C57" s="160">
        <v>218</v>
      </c>
      <c r="D57" s="44">
        <v>51</v>
      </c>
      <c r="E57" s="44">
        <v>349</v>
      </c>
      <c r="F57" s="44">
        <v>188</v>
      </c>
      <c r="G57" s="44">
        <v>201</v>
      </c>
      <c r="H57" s="44">
        <v>2680</v>
      </c>
      <c r="I57" s="44">
        <v>817</v>
      </c>
      <c r="J57" s="44">
        <v>387</v>
      </c>
      <c r="K57" s="44">
        <v>170</v>
      </c>
      <c r="L57" s="41">
        <v>5061</v>
      </c>
      <c r="M57" s="162">
        <v>2117499.4</v>
      </c>
      <c r="N57" s="162">
        <v>525591.21</v>
      </c>
      <c r="O57" s="162">
        <v>3000108.6999999997</v>
      </c>
      <c r="P57" s="162">
        <v>2769892.36</v>
      </c>
      <c r="Q57" s="162">
        <v>950384.27999999991</v>
      </c>
      <c r="R57" s="162">
        <v>3101296</v>
      </c>
      <c r="S57" s="162">
        <v>1884149.0599999998</v>
      </c>
      <c r="T57" s="162">
        <v>2498998.3199999998</v>
      </c>
      <c r="U57" s="162">
        <v>3801067.4000000004</v>
      </c>
      <c r="V57" s="209">
        <v>20648986.729999997</v>
      </c>
    </row>
    <row r="58" spans="1:22" x14ac:dyDescent="0.3">
      <c r="A58" s="151">
        <v>171</v>
      </c>
      <c r="B58" s="32" t="s">
        <v>305</v>
      </c>
      <c r="C58" s="160">
        <v>201</v>
      </c>
      <c r="D58" s="44">
        <v>41</v>
      </c>
      <c r="E58" s="44">
        <v>293</v>
      </c>
      <c r="F58" s="44">
        <v>150</v>
      </c>
      <c r="G58" s="44">
        <v>131</v>
      </c>
      <c r="H58" s="44">
        <v>2412</v>
      </c>
      <c r="I58" s="44">
        <v>847</v>
      </c>
      <c r="J58" s="44">
        <v>449</v>
      </c>
      <c r="K58" s="44">
        <v>165</v>
      </c>
      <c r="L58" s="41">
        <v>4689</v>
      </c>
      <c r="M58" s="162">
        <v>1952373.2999999998</v>
      </c>
      <c r="N58" s="162">
        <v>422534.11</v>
      </c>
      <c r="O58" s="162">
        <v>2518715.9</v>
      </c>
      <c r="P58" s="162">
        <v>2210020.5</v>
      </c>
      <c r="Q58" s="162">
        <v>619404.67999999993</v>
      </c>
      <c r="R58" s="162">
        <v>2791166.4</v>
      </c>
      <c r="S58" s="162">
        <v>1953334.46</v>
      </c>
      <c r="T58" s="162">
        <v>2899354.6399999997</v>
      </c>
      <c r="U58" s="162">
        <v>3689271.3000000003</v>
      </c>
      <c r="V58" s="209">
        <v>19056175.289999999</v>
      </c>
    </row>
    <row r="59" spans="1:22" x14ac:dyDescent="0.3">
      <c r="A59" s="151">
        <v>172</v>
      </c>
      <c r="B59" s="32" t="s">
        <v>33</v>
      </c>
      <c r="C59" s="160">
        <v>119</v>
      </c>
      <c r="D59" s="44">
        <v>38</v>
      </c>
      <c r="E59" s="44">
        <v>205</v>
      </c>
      <c r="F59" s="44">
        <v>125</v>
      </c>
      <c r="G59" s="44">
        <v>105</v>
      </c>
      <c r="H59" s="44">
        <v>2021</v>
      </c>
      <c r="I59" s="44">
        <v>896</v>
      </c>
      <c r="J59" s="44">
        <v>557</v>
      </c>
      <c r="K59" s="44">
        <v>231</v>
      </c>
      <c r="L59" s="41">
        <v>4297</v>
      </c>
      <c r="M59" s="162">
        <v>1155882.7</v>
      </c>
      <c r="N59" s="162">
        <v>391616.98</v>
      </c>
      <c r="O59" s="162">
        <v>1762241.4999999998</v>
      </c>
      <c r="P59" s="162">
        <v>1841683.75</v>
      </c>
      <c r="Q59" s="162">
        <v>496469.39999999997</v>
      </c>
      <c r="R59" s="162">
        <v>2338701.2000000002</v>
      </c>
      <c r="S59" s="162">
        <v>2066337.2799999998</v>
      </c>
      <c r="T59" s="162">
        <v>3596749.52</v>
      </c>
      <c r="U59" s="162">
        <v>5164979.82</v>
      </c>
      <c r="V59" s="209">
        <v>18814662.149999999</v>
      </c>
    </row>
    <row r="60" spans="1:22" x14ac:dyDescent="0.3">
      <c r="A60" s="151">
        <v>176</v>
      </c>
      <c r="B60" s="32" t="s">
        <v>34</v>
      </c>
      <c r="C60" s="160">
        <v>140</v>
      </c>
      <c r="D60" s="44">
        <v>24</v>
      </c>
      <c r="E60" s="44">
        <v>190</v>
      </c>
      <c r="F60" s="44">
        <v>147</v>
      </c>
      <c r="G60" s="44">
        <v>120</v>
      </c>
      <c r="H60" s="44">
        <v>2202</v>
      </c>
      <c r="I60" s="44">
        <v>941</v>
      </c>
      <c r="J60" s="44">
        <v>540</v>
      </c>
      <c r="K60" s="44">
        <v>223</v>
      </c>
      <c r="L60" s="41">
        <v>4527</v>
      </c>
      <c r="M60" s="162">
        <v>1359862</v>
      </c>
      <c r="N60" s="162">
        <v>247337.03999999998</v>
      </c>
      <c r="O60" s="162">
        <v>1633296.9999999998</v>
      </c>
      <c r="P60" s="162">
        <v>2165820.09</v>
      </c>
      <c r="Q60" s="162">
        <v>567393.6</v>
      </c>
      <c r="R60" s="162">
        <v>2548154.4</v>
      </c>
      <c r="S60" s="162">
        <v>2170115.38</v>
      </c>
      <c r="T60" s="162">
        <v>3486974.4</v>
      </c>
      <c r="U60" s="162">
        <v>4986106.0600000005</v>
      </c>
      <c r="V60" s="209">
        <v>19165059.969999999</v>
      </c>
    </row>
    <row r="61" spans="1:22" x14ac:dyDescent="0.3">
      <c r="A61" s="151">
        <v>177</v>
      </c>
      <c r="B61" s="32" t="s">
        <v>35</v>
      </c>
      <c r="C61" s="160">
        <v>68</v>
      </c>
      <c r="D61" s="44">
        <v>21</v>
      </c>
      <c r="E61" s="44">
        <v>124</v>
      </c>
      <c r="F61" s="44">
        <v>61</v>
      </c>
      <c r="G61" s="44">
        <v>55</v>
      </c>
      <c r="H61" s="44">
        <v>886</v>
      </c>
      <c r="I61" s="44">
        <v>325</v>
      </c>
      <c r="J61" s="44">
        <v>181</v>
      </c>
      <c r="K61" s="44">
        <v>79</v>
      </c>
      <c r="L61" s="41">
        <v>1800</v>
      </c>
      <c r="M61" s="162">
        <v>660504.39999999991</v>
      </c>
      <c r="N61" s="162">
        <v>216419.90999999997</v>
      </c>
      <c r="O61" s="162">
        <v>1065941.2</v>
      </c>
      <c r="P61" s="162">
        <v>898741.66999999993</v>
      </c>
      <c r="Q61" s="162">
        <v>260055.4</v>
      </c>
      <c r="R61" s="162">
        <v>1025279.2000000001</v>
      </c>
      <c r="S61" s="162">
        <v>749508.5</v>
      </c>
      <c r="T61" s="162">
        <v>1168782.1599999999</v>
      </c>
      <c r="U61" s="162">
        <v>1766378.3800000001</v>
      </c>
      <c r="V61" s="209">
        <v>7811610.8199999994</v>
      </c>
    </row>
    <row r="62" spans="1:22" x14ac:dyDescent="0.3">
      <c r="A62" s="151">
        <v>178</v>
      </c>
      <c r="B62" s="32" t="s">
        <v>36</v>
      </c>
      <c r="C62" s="160">
        <v>216</v>
      </c>
      <c r="D62" s="44">
        <v>54</v>
      </c>
      <c r="E62" s="44">
        <v>283</v>
      </c>
      <c r="F62" s="44">
        <v>184</v>
      </c>
      <c r="G62" s="44">
        <v>163</v>
      </c>
      <c r="H62" s="44">
        <v>2866</v>
      </c>
      <c r="I62" s="44">
        <v>1139</v>
      </c>
      <c r="J62" s="44">
        <v>724</v>
      </c>
      <c r="K62" s="44">
        <v>303</v>
      </c>
      <c r="L62" s="41">
        <v>5932</v>
      </c>
      <c r="M62" s="162">
        <v>2098072.7999999998</v>
      </c>
      <c r="N62" s="162">
        <v>556508.34</v>
      </c>
      <c r="O62" s="162">
        <v>2432752.9</v>
      </c>
      <c r="P62" s="162">
        <v>2710958.48</v>
      </c>
      <c r="Q62" s="162">
        <v>770709.64</v>
      </c>
      <c r="R62" s="162">
        <v>3316535.2</v>
      </c>
      <c r="S62" s="162">
        <v>2626739.02</v>
      </c>
      <c r="T62" s="162">
        <v>4675128.6399999997</v>
      </c>
      <c r="U62" s="162">
        <v>6774843.6600000001</v>
      </c>
      <c r="V62" s="209">
        <v>25962248.68</v>
      </c>
    </row>
    <row r="63" spans="1:22" x14ac:dyDescent="0.3">
      <c r="A63" s="151">
        <v>179</v>
      </c>
      <c r="B63" s="32" t="s">
        <v>37</v>
      </c>
      <c r="C63" s="160">
        <v>7878</v>
      </c>
      <c r="D63" s="44">
        <v>1509</v>
      </c>
      <c r="E63" s="44">
        <v>9255</v>
      </c>
      <c r="F63" s="44">
        <v>4541</v>
      </c>
      <c r="G63" s="44">
        <v>4602</v>
      </c>
      <c r="H63" s="44">
        <v>88899</v>
      </c>
      <c r="I63" s="44">
        <v>15378</v>
      </c>
      <c r="J63" s="44">
        <v>8259</v>
      </c>
      <c r="K63" s="44">
        <v>3099</v>
      </c>
      <c r="L63" s="41">
        <v>143420</v>
      </c>
      <c r="M63" s="162">
        <v>76521377.399999991</v>
      </c>
      <c r="N63" s="162">
        <v>15551316.389999999</v>
      </c>
      <c r="O63" s="162">
        <v>79558756.5</v>
      </c>
      <c r="P63" s="162">
        <v>66904687.269999996</v>
      </c>
      <c r="Q63" s="162">
        <v>21759544.559999999</v>
      </c>
      <c r="R63" s="162">
        <v>102873922.8</v>
      </c>
      <c r="S63" s="162">
        <v>35464436.039999999</v>
      </c>
      <c r="T63" s="162">
        <v>53331336.239999995</v>
      </c>
      <c r="U63" s="162">
        <v>69291222.780000001</v>
      </c>
      <c r="V63" s="209">
        <v>521256599.98000002</v>
      </c>
    </row>
    <row r="64" spans="1:22" x14ac:dyDescent="0.3">
      <c r="A64" s="151">
        <v>181</v>
      </c>
      <c r="B64" s="32" t="s">
        <v>38</v>
      </c>
      <c r="C64" s="160">
        <v>74</v>
      </c>
      <c r="D64" s="44">
        <v>24</v>
      </c>
      <c r="E64" s="44">
        <v>115</v>
      </c>
      <c r="F64" s="44">
        <v>52</v>
      </c>
      <c r="G64" s="44">
        <v>56</v>
      </c>
      <c r="H64" s="44">
        <v>846</v>
      </c>
      <c r="I64" s="44">
        <v>314</v>
      </c>
      <c r="J64" s="44">
        <v>156</v>
      </c>
      <c r="K64" s="44">
        <v>70</v>
      </c>
      <c r="L64" s="41">
        <v>1707</v>
      </c>
      <c r="M64" s="162">
        <v>718784.2</v>
      </c>
      <c r="N64" s="162">
        <v>247337.03999999998</v>
      </c>
      <c r="O64" s="162">
        <v>988574.49999999988</v>
      </c>
      <c r="P64" s="162">
        <v>766140.44</v>
      </c>
      <c r="Q64" s="162">
        <v>264783.68</v>
      </c>
      <c r="R64" s="162">
        <v>978991.20000000007</v>
      </c>
      <c r="S64" s="162">
        <v>724140.5199999999</v>
      </c>
      <c r="T64" s="162">
        <v>1007348.1599999999</v>
      </c>
      <c r="U64" s="162">
        <v>1565145.4000000001</v>
      </c>
      <c r="V64" s="209">
        <v>7261245.1400000006</v>
      </c>
    </row>
    <row r="65" spans="1:22" x14ac:dyDescent="0.3">
      <c r="A65" s="151">
        <v>182</v>
      </c>
      <c r="B65" s="32" t="s">
        <v>39</v>
      </c>
      <c r="C65" s="160">
        <v>723</v>
      </c>
      <c r="D65" s="44">
        <v>160</v>
      </c>
      <c r="E65" s="44">
        <v>1205</v>
      </c>
      <c r="F65" s="44">
        <v>623</v>
      </c>
      <c r="G65" s="44">
        <v>613</v>
      </c>
      <c r="H65" s="44">
        <v>10136</v>
      </c>
      <c r="I65" s="44">
        <v>3517</v>
      </c>
      <c r="J65" s="44">
        <v>2098</v>
      </c>
      <c r="K65" s="44">
        <v>812</v>
      </c>
      <c r="L65" s="41">
        <v>19887</v>
      </c>
      <c r="M65" s="162">
        <v>7022715.8999999994</v>
      </c>
      <c r="N65" s="162">
        <v>1648913.5999999999</v>
      </c>
      <c r="O65" s="162">
        <v>10358541.5</v>
      </c>
      <c r="P65" s="162">
        <v>9178951.8100000005</v>
      </c>
      <c r="Q65" s="162">
        <v>2898435.6399999997</v>
      </c>
      <c r="R65" s="162">
        <v>11729379.200000001</v>
      </c>
      <c r="S65" s="162">
        <v>8110835.0599999996</v>
      </c>
      <c r="T65" s="162">
        <v>13547541.279999999</v>
      </c>
      <c r="U65" s="162">
        <v>18155686.640000001</v>
      </c>
      <c r="V65" s="209">
        <v>82651000.63000001</v>
      </c>
    </row>
    <row r="66" spans="1:22" x14ac:dyDescent="0.3">
      <c r="A66" s="151">
        <v>186</v>
      </c>
      <c r="B66" s="32" t="s">
        <v>306</v>
      </c>
      <c r="C66" s="160">
        <v>2770</v>
      </c>
      <c r="D66" s="44">
        <v>496</v>
      </c>
      <c r="E66" s="44">
        <v>3221</v>
      </c>
      <c r="F66" s="44">
        <v>1468</v>
      </c>
      <c r="G66" s="44">
        <v>1519</v>
      </c>
      <c r="H66" s="44">
        <v>26583</v>
      </c>
      <c r="I66" s="44">
        <v>5199</v>
      </c>
      <c r="J66" s="44">
        <v>2437</v>
      </c>
      <c r="K66" s="44">
        <v>762</v>
      </c>
      <c r="L66" s="41">
        <v>44455</v>
      </c>
      <c r="M66" s="162">
        <v>26905840.999999996</v>
      </c>
      <c r="N66" s="162">
        <v>5111632.1599999992</v>
      </c>
      <c r="O66" s="162">
        <v>27688682.299999997</v>
      </c>
      <c r="P66" s="162">
        <v>21628733.960000001</v>
      </c>
      <c r="Q66" s="162">
        <v>7182257.3199999994</v>
      </c>
      <c r="R66" s="162">
        <v>30761847.600000001</v>
      </c>
      <c r="S66" s="162">
        <v>11989829.819999998</v>
      </c>
      <c r="T66" s="162">
        <v>15736586.319999998</v>
      </c>
      <c r="U66" s="162">
        <v>17037725.640000001</v>
      </c>
      <c r="V66" s="209">
        <v>164043136.11999995</v>
      </c>
    </row>
    <row r="67" spans="1:22" x14ac:dyDescent="0.3">
      <c r="A67" s="151">
        <v>202</v>
      </c>
      <c r="B67" s="32" t="s">
        <v>307</v>
      </c>
      <c r="C67" s="160">
        <v>2351</v>
      </c>
      <c r="D67" s="44">
        <v>434</v>
      </c>
      <c r="E67" s="44">
        <v>2760</v>
      </c>
      <c r="F67" s="44">
        <v>1309</v>
      </c>
      <c r="G67" s="44">
        <v>1195</v>
      </c>
      <c r="H67" s="44">
        <v>19283</v>
      </c>
      <c r="I67" s="44">
        <v>4200</v>
      </c>
      <c r="J67" s="44">
        <v>2356</v>
      </c>
      <c r="K67" s="44">
        <v>779</v>
      </c>
      <c r="L67" s="41">
        <v>34667</v>
      </c>
      <c r="M67" s="162">
        <v>22835968.299999997</v>
      </c>
      <c r="N67" s="162">
        <v>4472678.1399999997</v>
      </c>
      <c r="O67" s="162">
        <v>23725787.999999996</v>
      </c>
      <c r="P67" s="162">
        <v>19286112.23</v>
      </c>
      <c r="Q67" s="162">
        <v>5650294.5999999996</v>
      </c>
      <c r="R67" s="162">
        <v>22314287.600000001</v>
      </c>
      <c r="S67" s="162">
        <v>9685956</v>
      </c>
      <c r="T67" s="162">
        <v>15213540.16</v>
      </c>
      <c r="U67" s="162">
        <v>17417832.380000003</v>
      </c>
      <c r="V67" s="209">
        <v>140602457.41</v>
      </c>
    </row>
    <row r="68" spans="1:22" x14ac:dyDescent="0.3">
      <c r="A68" s="151">
        <v>204</v>
      </c>
      <c r="B68" s="32" t="s">
        <v>40</v>
      </c>
      <c r="C68" s="160">
        <v>93</v>
      </c>
      <c r="D68" s="44">
        <v>22</v>
      </c>
      <c r="E68" s="44">
        <v>143</v>
      </c>
      <c r="F68" s="44">
        <v>85</v>
      </c>
      <c r="G68" s="44">
        <v>84</v>
      </c>
      <c r="H68" s="44">
        <v>1378</v>
      </c>
      <c r="I68" s="44">
        <v>541</v>
      </c>
      <c r="J68" s="44">
        <v>331</v>
      </c>
      <c r="K68" s="44">
        <v>130</v>
      </c>
      <c r="L68" s="41">
        <v>2807</v>
      </c>
      <c r="M68" s="162">
        <v>903336.89999999991</v>
      </c>
      <c r="N68" s="162">
        <v>226725.62</v>
      </c>
      <c r="O68" s="162">
        <v>1229270.8999999999</v>
      </c>
      <c r="P68" s="162">
        <v>1252344.95</v>
      </c>
      <c r="Q68" s="162">
        <v>397175.51999999996</v>
      </c>
      <c r="R68" s="162">
        <v>1594621.6</v>
      </c>
      <c r="S68" s="162">
        <v>1247643.3799999999</v>
      </c>
      <c r="T68" s="162">
        <v>2137386.1599999997</v>
      </c>
      <c r="U68" s="162">
        <v>2906698.6</v>
      </c>
      <c r="V68" s="209">
        <v>11895203.629999999</v>
      </c>
    </row>
    <row r="69" spans="1:22" x14ac:dyDescent="0.3">
      <c r="A69" s="151">
        <v>205</v>
      </c>
      <c r="B69" s="32" t="s">
        <v>308</v>
      </c>
      <c r="C69" s="160">
        <v>1898</v>
      </c>
      <c r="D69" s="44">
        <v>427</v>
      </c>
      <c r="E69" s="44">
        <v>2545</v>
      </c>
      <c r="F69" s="44">
        <v>1250</v>
      </c>
      <c r="G69" s="44">
        <v>1199</v>
      </c>
      <c r="H69" s="44">
        <v>20475</v>
      </c>
      <c r="I69" s="44">
        <v>5052</v>
      </c>
      <c r="J69" s="44">
        <v>2632</v>
      </c>
      <c r="K69" s="44">
        <v>1089</v>
      </c>
      <c r="L69" s="41">
        <v>36567</v>
      </c>
      <c r="M69" s="162">
        <v>18435843.399999999</v>
      </c>
      <c r="N69" s="162">
        <v>4400538.17</v>
      </c>
      <c r="O69" s="162">
        <v>21877583.5</v>
      </c>
      <c r="P69" s="162">
        <v>18416837.5</v>
      </c>
      <c r="Q69" s="162">
        <v>5669207.7199999997</v>
      </c>
      <c r="R69" s="162">
        <v>23693670</v>
      </c>
      <c r="S69" s="162">
        <v>11650821.359999999</v>
      </c>
      <c r="T69" s="162">
        <v>16995771.52</v>
      </c>
      <c r="U69" s="162">
        <v>24349190.580000002</v>
      </c>
      <c r="V69" s="209">
        <v>145489463.75</v>
      </c>
    </row>
    <row r="70" spans="1:22" x14ac:dyDescent="0.3">
      <c r="A70" s="151">
        <v>208</v>
      </c>
      <c r="B70" s="32" t="s">
        <v>41</v>
      </c>
      <c r="C70" s="160">
        <v>759</v>
      </c>
      <c r="D70" s="44">
        <v>167</v>
      </c>
      <c r="E70" s="44">
        <v>978</v>
      </c>
      <c r="F70" s="44">
        <v>506</v>
      </c>
      <c r="G70" s="44">
        <v>473</v>
      </c>
      <c r="H70" s="44">
        <v>6271</v>
      </c>
      <c r="I70" s="44">
        <v>1847</v>
      </c>
      <c r="J70" s="44">
        <v>999</v>
      </c>
      <c r="K70" s="44">
        <v>400</v>
      </c>
      <c r="L70" s="41">
        <v>12400</v>
      </c>
      <c r="M70" s="162">
        <v>7372394.6999999993</v>
      </c>
      <c r="N70" s="162">
        <v>1721053.5699999998</v>
      </c>
      <c r="O70" s="162">
        <v>8407181.3999999985</v>
      </c>
      <c r="P70" s="162">
        <v>7455135.8199999994</v>
      </c>
      <c r="Q70" s="162">
        <v>2236476.44</v>
      </c>
      <c r="R70" s="162">
        <v>7256801.2000000002</v>
      </c>
      <c r="S70" s="162">
        <v>4259514.46</v>
      </c>
      <c r="T70" s="162">
        <v>6450902.6399999997</v>
      </c>
      <c r="U70" s="162">
        <v>8943688</v>
      </c>
      <c r="V70" s="209">
        <v>54103148.230000004</v>
      </c>
    </row>
    <row r="71" spans="1:22" x14ac:dyDescent="0.3">
      <c r="A71" s="151">
        <v>211</v>
      </c>
      <c r="B71" s="32" t="s">
        <v>42</v>
      </c>
      <c r="C71" s="160">
        <v>2094</v>
      </c>
      <c r="D71" s="44">
        <v>401</v>
      </c>
      <c r="E71" s="44">
        <v>2661</v>
      </c>
      <c r="F71" s="44">
        <v>1351</v>
      </c>
      <c r="G71" s="44">
        <v>1233</v>
      </c>
      <c r="H71" s="44">
        <v>17732</v>
      </c>
      <c r="I71" s="44">
        <v>3805</v>
      </c>
      <c r="J71" s="44">
        <v>2228</v>
      </c>
      <c r="K71" s="44">
        <v>709</v>
      </c>
      <c r="L71" s="41">
        <v>32214</v>
      </c>
      <c r="M71" s="162">
        <v>20339650.199999999</v>
      </c>
      <c r="N71" s="162">
        <v>4132589.7099999995</v>
      </c>
      <c r="O71" s="162">
        <v>22874754.299999997</v>
      </c>
      <c r="P71" s="162">
        <v>19904917.969999999</v>
      </c>
      <c r="Q71" s="162">
        <v>5829969.2399999993</v>
      </c>
      <c r="R71" s="162">
        <v>20519470.400000002</v>
      </c>
      <c r="S71" s="162">
        <v>8775014.8999999985</v>
      </c>
      <c r="T71" s="162">
        <v>14386998.08</v>
      </c>
      <c r="U71" s="162">
        <v>15852686.98</v>
      </c>
      <c r="V71" s="209">
        <v>132616051.78</v>
      </c>
    </row>
    <row r="72" spans="1:22" x14ac:dyDescent="0.3">
      <c r="A72" s="151">
        <v>213</v>
      </c>
      <c r="B72" s="32" t="s">
        <v>43</v>
      </c>
      <c r="C72" s="160">
        <v>191</v>
      </c>
      <c r="D72" s="44">
        <v>45</v>
      </c>
      <c r="E72" s="44">
        <v>284</v>
      </c>
      <c r="F72" s="44">
        <v>159</v>
      </c>
      <c r="G72" s="44">
        <v>136</v>
      </c>
      <c r="H72" s="44">
        <v>2545</v>
      </c>
      <c r="I72" s="44">
        <v>1048</v>
      </c>
      <c r="J72" s="44">
        <v>655</v>
      </c>
      <c r="K72" s="44">
        <v>249</v>
      </c>
      <c r="L72" s="41">
        <v>5312</v>
      </c>
      <c r="M72" s="162">
        <v>1855240.2999999998</v>
      </c>
      <c r="N72" s="162">
        <v>463756.94999999995</v>
      </c>
      <c r="O72" s="162">
        <v>2441349.1999999997</v>
      </c>
      <c r="P72" s="162">
        <v>2342621.73</v>
      </c>
      <c r="Q72" s="162">
        <v>643046.07999999996</v>
      </c>
      <c r="R72" s="162">
        <v>2945074</v>
      </c>
      <c r="S72" s="162">
        <v>2416876.6399999997</v>
      </c>
      <c r="T72" s="162">
        <v>4229570.8</v>
      </c>
      <c r="U72" s="162">
        <v>5567445.7800000003</v>
      </c>
      <c r="V72" s="209">
        <v>22904981.48</v>
      </c>
    </row>
    <row r="73" spans="1:22" x14ac:dyDescent="0.3">
      <c r="A73" s="151">
        <v>214</v>
      </c>
      <c r="B73" s="32" t="s">
        <v>44</v>
      </c>
      <c r="C73" s="160">
        <v>655</v>
      </c>
      <c r="D73" s="44">
        <v>128</v>
      </c>
      <c r="E73" s="44">
        <v>777</v>
      </c>
      <c r="F73" s="44">
        <v>397</v>
      </c>
      <c r="G73" s="44">
        <v>397</v>
      </c>
      <c r="H73" s="44">
        <v>6763</v>
      </c>
      <c r="I73" s="44">
        <v>2107</v>
      </c>
      <c r="J73" s="44">
        <v>1118</v>
      </c>
      <c r="K73" s="44">
        <v>416</v>
      </c>
      <c r="L73" s="41">
        <v>12758</v>
      </c>
      <c r="M73" s="162">
        <v>6362211.4999999991</v>
      </c>
      <c r="N73" s="162">
        <v>1319130.8799999999</v>
      </c>
      <c r="O73" s="162">
        <v>6679325.0999999996</v>
      </c>
      <c r="P73" s="162">
        <v>5849187.5899999999</v>
      </c>
      <c r="Q73" s="162">
        <v>1877127.16</v>
      </c>
      <c r="R73" s="162">
        <v>7826143.6000000006</v>
      </c>
      <c r="S73" s="162">
        <v>4859121.26</v>
      </c>
      <c r="T73" s="162">
        <v>7219328.4799999995</v>
      </c>
      <c r="U73" s="162">
        <v>9301435.5199999996</v>
      </c>
      <c r="V73" s="209">
        <v>51293011.090000004</v>
      </c>
    </row>
    <row r="74" spans="1:22" x14ac:dyDescent="0.3">
      <c r="A74" s="151">
        <v>216</v>
      </c>
      <c r="B74" s="32" t="s">
        <v>45</v>
      </c>
      <c r="C74" s="160">
        <v>46</v>
      </c>
      <c r="D74" s="44">
        <v>4</v>
      </c>
      <c r="E74" s="44">
        <v>80</v>
      </c>
      <c r="F74" s="44">
        <v>50</v>
      </c>
      <c r="G74" s="44">
        <v>39</v>
      </c>
      <c r="H74" s="44">
        <v>613</v>
      </c>
      <c r="I74" s="44">
        <v>264</v>
      </c>
      <c r="J74" s="44">
        <v>150</v>
      </c>
      <c r="K74" s="44">
        <v>77</v>
      </c>
      <c r="L74" s="41">
        <v>1323</v>
      </c>
      <c r="M74" s="162">
        <v>446811.8</v>
      </c>
      <c r="N74" s="162">
        <v>41222.839999999997</v>
      </c>
      <c r="O74" s="162">
        <v>687704</v>
      </c>
      <c r="P74" s="162">
        <v>736673.5</v>
      </c>
      <c r="Q74" s="162">
        <v>184402.91999999998</v>
      </c>
      <c r="R74" s="162">
        <v>709363.6</v>
      </c>
      <c r="S74" s="162">
        <v>608831.5199999999</v>
      </c>
      <c r="T74" s="162">
        <v>968604</v>
      </c>
      <c r="U74" s="162">
        <v>1721659.9400000002</v>
      </c>
      <c r="V74" s="209">
        <v>6105274.1200000001</v>
      </c>
    </row>
    <row r="75" spans="1:22" x14ac:dyDescent="0.3">
      <c r="A75" s="151">
        <v>217</v>
      </c>
      <c r="B75" s="32" t="s">
        <v>46</v>
      </c>
      <c r="C75" s="160">
        <v>358</v>
      </c>
      <c r="D75" s="44">
        <v>83</v>
      </c>
      <c r="E75" s="44">
        <v>417</v>
      </c>
      <c r="F75" s="44">
        <v>214</v>
      </c>
      <c r="G75" s="44">
        <v>211</v>
      </c>
      <c r="H75" s="44">
        <v>2820</v>
      </c>
      <c r="I75" s="44">
        <v>775</v>
      </c>
      <c r="J75" s="44">
        <v>364</v>
      </c>
      <c r="K75" s="44">
        <v>184</v>
      </c>
      <c r="L75" s="41">
        <v>5426</v>
      </c>
      <c r="M75" s="162">
        <v>3477361.4</v>
      </c>
      <c r="N75" s="162">
        <v>855373.92999999993</v>
      </c>
      <c r="O75" s="162">
        <v>3584657.0999999996</v>
      </c>
      <c r="P75" s="162">
        <v>3152962.58</v>
      </c>
      <c r="Q75" s="162">
        <v>997667.08</v>
      </c>
      <c r="R75" s="162">
        <v>3263304</v>
      </c>
      <c r="S75" s="162">
        <v>1787289.4999999998</v>
      </c>
      <c r="T75" s="162">
        <v>2350479.04</v>
      </c>
      <c r="U75" s="162">
        <v>4114096.4800000004</v>
      </c>
      <c r="V75" s="209">
        <v>23583191.109999999</v>
      </c>
    </row>
    <row r="76" spans="1:22" x14ac:dyDescent="0.3">
      <c r="A76" s="151">
        <v>218</v>
      </c>
      <c r="B76" s="32" t="s">
        <v>309</v>
      </c>
      <c r="C76" s="160">
        <v>55</v>
      </c>
      <c r="D76" s="44">
        <v>4</v>
      </c>
      <c r="E76" s="44">
        <v>60</v>
      </c>
      <c r="F76" s="44">
        <v>29</v>
      </c>
      <c r="G76" s="44">
        <v>29</v>
      </c>
      <c r="H76" s="44">
        <v>592</v>
      </c>
      <c r="I76" s="44">
        <v>222</v>
      </c>
      <c r="J76" s="44">
        <v>131</v>
      </c>
      <c r="K76" s="44">
        <v>85</v>
      </c>
      <c r="L76" s="41">
        <v>1207</v>
      </c>
      <c r="M76" s="162">
        <v>534231.5</v>
      </c>
      <c r="N76" s="162">
        <v>41222.839999999997</v>
      </c>
      <c r="O76" s="162">
        <v>515777.99999999994</v>
      </c>
      <c r="P76" s="162">
        <v>427270.63</v>
      </c>
      <c r="Q76" s="162">
        <v>137120.12</v>
      </c>
      <c r="R76" s="162">
        <v>685062.4</v>
      </c>
      <c r="S76" s="162">
        <v>511971.95999999996</v>
      </c>
      <c r="T76" s="162">
        <v>845914.15999999992</v>
      </c>
      <c r="U76" s="162">
        <v>1900533.7000000002</v>
      </c>
      <c r="V76" s="209">
        <v>5599105.3099999996</v>
      </c>
    </row>
    <row r="77" spans="1:22" x14ac:dyDescent="0.3">
      <c r="A77" s="151">
        <v>224</v>
      </c>
      <c r="B77" s="32" t="s">
        <v>310</v>
      </c>
      <c r="C77" s="160">
        <v>384</v>
      </c>
      <c r="D77" s="44">
        <v>78</v>
      </c>
      <c r="E77" s="44">
        <v>614</v>
      </c>
      <c r="F77" s="44">
        <v>332</v>
      </c>
      <c r="G77" s="44">
        <v>328</v>
      </c>
      <c r="H77" s="44">
        <v>4635</v>
      </c>
      <c r="I77" s="44">
        <v>1355</v>
      </c>
      <c r="J77" s="44">
        <v>673</v>
      </c>
      <c r="K77" s="44">
        <v>297</v>
      </c>
      <c r="L77" s="41">
        <v>8696</v>
      </c>
      <c r="M77" s="162">
        <v>3729907.1999999997</v>
      </c>
      <c r="N77" s="162">
        <v>803845.37999999989</v>
      </c>
      <c r="O77" s="162">
        <v>5278128.1999999993</v>
      </c>
      <c r="P77" s="162">
        <v>4891512.04</v>
      </c>
      <c r="Q77" s="162">
        <v>1550875.8399999999</v>
      </c>
      <c r="R77" s="162">
        <v>5363622</v>
      </c>
      <c r="S77" s="162">
        <v>3124873.9</v>
      </c>
      <c r="T77" s="162">
        <v>4345803.2799999993</v>
      </c>
      <c r="U77" s="162">
        <v>6640688.3400000008</v>
      </c>
      <c r="V77" s="209">
        <v>35729256.18</v>
      </c>
    </row>
    <row r="78" spans="1:22" x14ac:dyDescent="0.3">
      <c r="A78" s="151">
        <v>226</v>
      </c>
      <c r="B78" s="32" t="s">
        <v>47</v>
      </c>
      <c r="C78" s="160">
        <v>132</v>
      </c>
      <c r="D78" s="44">
        <v>36</v>
      </c>
      <c r="E78" s="44">
        <v>214</v>
      </c>
      <c r="F78" s="44">
        <v>141</v>
      </c>
      <c r="G78" s="44">
        <v>133</v>
      </c>
      <c r="H78" s="44">
        <v>1856</v>
      </c>
      <c r="I78" s="44">
        <v>725</v>
      </c>
      <c r="J78" s="44">
        <v>428</v>
      </c>
      <c r="K78" s="44">
        <v>193</v>
      </c>
      <c r="L78" s="41">
        <v>3858</v>
      </c>
      <c r="M78" s="162">
        <v>1282155.5999999999</v>
      </c>
      <c r="N78" s="162">
        <v>371005.55999999994</v>
      </c>
      <c r="O78" s="162">
        <v>1839608.2</v>
      </c>
      <c r="P78" s="162">
        <v>2077419.27</v>
      </c>
      <c r="Q78" s="162">
        <v>628861.24</v>
      </c>
      <c r="R78" s="162">
        <v>2147763.2000000002</v>
      </c>
      <c r="S78" s="162">
        <v>1671980.4999999998</v>
      </c>
      <c r="T78" s="162">
        <v>2763750.08</v>
      </c>
      <c r="U78" s="162">
        <v>4315329.46</v>
      </c>
      <c r="V78" s="209">
        <v>17097873.109999999</v>
      </c>
    </row>
    <row r="79" spans="1:22" x14ac:dyDescent="0.3">
      <c r="A79" s="151">
        <v>230</v>
      </c>
      <c r="B79" s="32" t="s">
        <v>48</v>
      </c>
      <c r="C79" s="160">
        <v>105</v>
      </c>
      <c r="D79" s="44">
        <v>21</v>
      </c>
      <c r="E79" s="44">
        <v>113</v>
      </c>
      <c r="F79" s="44">
        <v>68</v>
      </c>
      <c r="G79" s="44">
        <v>62</v>
      </c>
      <c r="H79" s="44">
        <v>1149</v>
      </c>
      <c r="I79" s="44">
        <v>449</v>
      </c>
      <c r="J79" s="44">
        <v>243</v>
      </c>
      <c r="K79" s="44">
        <v>112</v>
      </c>
      <c r="L79" s="41">
        <v>2322</v>
      </c>
      <c r="M79" s="162">
        <v>1019896.4999999999</v>
      </c>
      <c r="N79" s="162">
        <v>216419.90999999997</v>
      </c>
      <c r="O79" s="162">
        <v>971381.89999999991</v>
      </c>
      <c r="P79" s="162">
        <v>1001875.96</v>
      </c>
      <c r="Q79" s="162">
        <v>293153.36</v>
      </c>
      <c r="R79" s="162">
        <v>1329622.8</v>
      </c>
      <c r="S79" s="162">
        <v>1035474.82</v>
      </c>
      <c r="T79" s="162">
        <v>1569138.48</v>
      </c>
      <c r="U79" s="162">
        <v>2504232.64</v>
      </c>
      <c r="V79" s="209">
        <v>9941196.370000001</v>
      </c>
    </row>
    <row r="80" spans="1:22" x14ac:dyDescent="0.3">
      <c r="A80" s="151">
        <v>231</v>
      </c>
      <c r="B80" s="32" t="s">
        <v>311</v>
      </c>
      <c r="C80" s="160">
        <v>64</v>
      </c>
      <c r="D80" s="44">
        <v>6</v>
      </c>
      <c r="E80" s="44">
        <v>53</v>
      </c>
      <c r="F80" s="44">
        <v>31</v>
      </c>
      <c r="G80" s="44">
        <v>26</v>
      </c>
      <c r="H80" s="44">
        <v>565</v>
      </c>
      <c r="I80" s="44">
        <v>315</v>
      </c>
      <c r="J80" s="44">
        <v>174</v>
      </c>
      <c r="K80" s="44">
        <v>44</v>
      </c>
      <c r="L80" s="41">
        <v>1278</v>
      </c>
      <c r="M80" s="162">
        <v>621651.19999999995</v>
      </c>
      <c r="N80" s="162">
        <v>61834.259999999995</v>
      </c>
      <c r="O80" s="162">
        <v>455603.89999999997</v>
      </c>
      <c r="P80" s="162">
        <v>456737.57</v>
      </c>
      <c r="Q80" s="162">
        <v>122935.28</v>
      </c>
      <c r="R80" s="162">
        <v>653818</v>
      </c>
      <c r="S80" s="162">
        <v>726446.7</v>
      </c>
      <c r="T80" s="162">
        <v>1123580.6399999999</v>
      </c>
      <c r="U80" s="162">
        <v>983805.68</v>
      </c>
      <c r="V80" s="209">
        <v>5206413.2299999995</v>
      </c>
    </row>
    <row r="81" spans="1:22" x14ac:dyDescent="0.3">
      <c r="A81" s="151">
        <v>232</v>
      </c>
      <c r="B81" s="32" t="s">
        <v>49</v>
      </c>
      <c r="C81" s="160">
        <v>670</v>
      </c>
      <c r="D81" s="44">
        <v>159</v>
      </c>
      <c r="E81" s="44">
        <v>873</v>
      </c>
      <c r="F81" s="44">
        <v>388</v>
      </c>
      <c r="G81" s="44">
        <v>496</v>
      </c>
      <c r="H81" s="44">
        <v>6786</v>
      </c>
      <c r="I81" s="44">
        <v>2107</v>
      </c>
      <c r="J81" s="44">
        <v>1055</v>
      </c>
      <c r="K81" s="44">
        <v>473</v>
      </c>
      <c r="L81" s="41">
        <v>13007</v>
      </c>
      <c r="M81" s="162">
        <v>6507910.9999999991</v>
      </c>
      <c r="N81" s="162">
        <v>1638607.89</v>
      </c>
      <c r="O81" s="162">
        <v>7504569.8999999994</v>
      </c>
      <c r="P81" s="162">
        <v>5716586.3599999994</v>
      </c>
      <c r="Q81" s="162">
        <v>2345226.88</v>
      </c>
      <c r="R81" s="162">
        <v>7852759.2000000002</v>
      </c>
      <c r="S81" s="162">
        <v>4859121.26</v>
      </c>
      <c r="T81" s="162">
        <v>6812514.7999999998</v>
      </c>
      <c r="U81" s="162">
        <v>10575911.060000001</v>
      </c>
      <c r="V81" s="209">
        <v>53813208.349999994</v>
      </c>
    </row>
    <row r="82" spans="1:22" x14ac:dyDescent="0.3">
      <c r="A82" s="151">
        <v>233</v>
      </c>
      <c r="B82" s="32" t="s">
        <v>50</v>
      </c>
      <c r="C82" s="160">
        <v>741</v>
      </c>
      <c r="D82" s="44">
        <v>145</v>
      </c>
      <c r="E82" s="44">
        <v>1082</v>
      </c>
      <c r="F82" s="44">
        <v>590</v>
      </c>
      <c r="G82" s="44">
        <v>578</v>
      </c>
      <c r="H82" s="44">
        <v>7822</v>
      </c>
      <c r="I82" s="44">
        <v>2440</v>
      </c>
      <c r="J82" s="44">
        <v>1407</v>
      </c>
      <c r="K82" s="44">
        <v>709</v>
      </c>
      <c r="L82" s="41">
        <v>15514</v>
      </c>
      <c r="M82" s="162">
        <v>7197555.2999999998</v>
      </c>
      <c r="N82" s="162">
        <v>1494327.95</v>
      </c>
      <c r="O82" s="162">
        <v>9301196.5999999996</v>
      </c>
      <c r="P82" s="162">
        <v>8692747.2999999989</v>
      </c>
      <c r="Q82" s="162">
        <v>2732945.84</v>
      </c>
      <c r="R82" s="162">
        <v>9051618.4000000004</v>
      </c>
      <c r="S82" s="162">
        <v>5627079.1999999993</v>
      </c>
      <c r="T82" s="162">
        <v>9085505.5199999996</v>
      </c>
      <c r="U82" s="162">
        <v>15852686.98</v>
      </c>
      <c r="V82" s="209">
        <v>69035663.090000004</v>
      </c>
    </row>
    <row r="83" spans="1:22" x14ac:dyDescent="0.3">
      <c r="A83" s="151">
        <v>235</v>
      </c>
      <c r="B83" s="32" t="s">
        <v>312</v>
      </c>
      <c r="C83" s="160">
        <v>524</v>
      </c>
      <c r="D83" s="44">
        <v>134</v>
      </c>
      <c r="E83" s="44">
        <v>836</v>
      </c>
      <c r="F83" s="44">
        <v>474</v>
      </c>
      <c r="G83" s="44">
        <v>468</v>
      </c>
      <c r="H83" s="44">
        <v>5534</v>
      </c>
      <c r="I83" s="44">
        <v>1034</v>
      </c>
      <c r="J83" s="44">
        <v>850</v>
      </c>
      <c r="K83" s="44">
        <v>324</v>
      </c>
      <c r="L83" s="41">
        <v>10178</v>
      </c>
      <c r="M83" s="162">
        <v>5089769.1999999993</v>
      </c>
      <c r="N83" s="162">
        <v>1380965.14</v>
      </c>
      <c r="O83" s="162">
        <v>7186506.7999999998</v>
      </c>
      <c r="P83" s="162">
        <v>6983664.7799999993</v>
      </c>
      <c r="Q83" s="162">
        <v>2212835.04</v>
      </c>
      <c r="R83" s="162">
        <v>6403944.7999999998</v>
      </c>
      <c r="S83" s="162">
        <v>2384590.1199999996</v>
      </c>
      <c r="T83" s="162">
        <v>5488756</v>
      </c>
      <c r="U83" s="162">
        <v>7244387.2800000003</v>
      </c>
      <c r="V83" s="209">
        <v>44375419.159999996</v>
      </c>
    </row>
    <row r="84" spans="1:22" x14ac:dyDescent="0.3">
      <c r="A84" s="151">
        <v>236</v>
      </c>
      <c r="B84" s="32" t="s">
        <v>313</v>
      </c>
      <c r="C84" s="160">
        <v>273</v>
      </c>
      <c r="D84" s="44">
        <v>56</v>
      </c>
      <c r="E84" s="44">
        <v>353</v>
      </c>
      <c r="F84" s="44">
        <v>156</v>
      </c>
      <c r="G84" s="44">
        <v>157</v>
      </c>
      <c r="H84" s="44">
        <v>2223</v>
      </c>
      <c r="I84" s="44">
        <v>551</v>
      </c>
      <c r="J84" s="44">
        <v>315</v>
      </c>
      <c r="K84" s="44">
        <v>144</v>
      </c>
      <c r="L84" s="41">
        <v>4228</v>
      </c>
      <c r="M84" s="162">
        <v>2651730.9</v>
      </c>
      <c r="N84" s="162">
        <v>577119.76</v>
      </c>
      <c r="O84" s="162">
        <v>3034493.9</v>
      </c>
      <c r="P84" s="162">
        <v>2298421.3199999998</v>
      </c>
      <c r="Q84" s="162">
        <v>742339.96</v>
      </c>
      <c r="R84" s="162">
        <v>2572455.6</v>
      </c>
      <c r="S84" s="162">
        <v>1270705.18</v>
      </c>
      <c r="T84" s="162">
        <v>2034068.4</v>
      </c>
      <c r="U84" s="162">
        <v>3219727.68</v>
      </c>
      <c r="V84" s="209">
        <v>18401062.699999999</v>
      </c>
    </row>
    <row r="85" spans="1:22" x14ac:dyDescent="0.3">
      <c r="A85" s="151">
        <v>239</v>
      </c>
      <c r="B85" s="32" t="s">
        <v>51</v>
      </c>
      <c r="C85" s="160">
        <v>88</v>
      </c>
      <c r="D85" s="44">
        <v>15</v>
      </c>
      <c r="E85" s="44">
        <v>100</v>
      </c>
      <c r="F85" s="44">
        <v>58</v>
      </c>
      <c r="G85" s="44">
        <v>49</v>
      </c>
      <c r="H85" s="44">
        <v>1019</v>
      </c>
      <c r="I85" s="44">
        <v>485</v>
      </c>
      <c r="J85" s="44">
        <v>232</v>
      </c>
      <c r="K85" s="44">
        <v>109</v>
      </c>
      <c r="L85" s="41">
        <v>2155</v>
      </c>
      <c r="M85" s="162">
        <v>854770.39999999991</v>
      </c>
      <c r="N85" s="162">
        <v>154585.65</v>
      </c>
      <c r="O85" s="162">
        <v>859629.99999999988</v>
      </c>
      <c r="P85" s="162">
        <v>854541.26</v>
      </c>
      <c r="Q85" s="162">
        <v>231685.72</v>
      </c>
      <c r="R85" s="162">
        <v>1179186.8</v>
      </c>
      <c r="S85" s="162">
        <v>1118497.2999999998</v>
      </c>
      <c r="T85" s="162">
        <v>1498107.52</v>
      </c>
      <c r="U85" s="162">
        <v>2437154.98</v>
      </c>
      <c r="V85" s="209">
        <v>9188159.6300000008</v>
      </c>
    </row>
    <row r="86" spans="1:22" x14ac:dyDescent="0.3">
      <c r="A86" s="151">
        <v>240</v>
      </c>
      <c r="B86" s="32" t="s">
        <v>52</v>
      </c>
      <c r="C86" s="160">
        <v>966</v>
      </c>
      <c r="D86" s="44">
        <v>220</v>
      </c>
      <c r="E86" s="44">
        <v>1310</v>
      </c>
      <c r="F86" s="44">
        <v>671</v>
      </c>
      <c r="G86" s="44">
        <v>594</v>
      </c>
      <c r="H86" s="44">
        <v>10872</v>
      </c>
      <c r="I86" s="44">
        <v>3303</v>
      </c>
      <c r="J86" s="44">
        <v>1737</v>
      </c>
      <c r="K86" s="44">
        <v>764</v>
      </c>
      <c r="L86" s="41">
        <v>20437</v>
      </c>
      <c r="M86" s="162">
        <v>9383047.7999999989</v>
      </c>
      <c r="N86" s="162">
        <v>2267256.1999999997</v>
      </c>
      <c r="O86" s="162">
        <v>11261152.999999998</v>
      </c>
      <c r="P86" s="162">
        <v>9886158.3699999992</v>
      </c>
      <c r="Q86" s="162">
        <v>2808598.32</v>
      </c>
      <c r="R86" s="162">
        <v>12581078.4</v>
      </c>
      <c r="S86" s="162">
        <v>7617312.5399999991</v>
      </c>
      <c r="T86" s="162">
        <v>11216434.32</v>
      </c>
      <c r="U86" s="162">
        <v>17082444.080000002</v>
      </c>
      <c r="V86" s="209">
        <v>84103483.030000001</v>
      </c>
    </row>
    <row r="87" spans="1:22" x14ac:dyDescent="0.3">
      <c r="A87" s="151">
        <v>241</v>
      </c>
      <c r="B87" s="32" t="s">
        <v>53</v>
      </c>
      <c r="C87" s="160">
        <v>433</v>
      </c>
      <c r="D87" s="44">
        <v>91</v>
      </c>
      <c r="E87" s="44">
        <v>617</v>
      </c>
      <c r="F87" s="44">
        <v>288</v>
      </c>
      <c r="G87" s="44">
        <v>294</v>
      </c>
      <c r="H87" s="44">
        <v>4191</v>
      </c>
      <c r="I87" s="44">
        <v>1248</v>
      </c>
      <c r="J87" s="44">
        <v>596</v>
      </c>
      <c r="K87" s="44">
        <v>226</v>
      </c>
      <c r="L87" s="41">
        <v>7984</v>
      </c>
      <c r="M87" s="162">
        <v>4205858.8999999994</v>
      </c>
      <c r="N87" s="162">
        <v>937819.60999999987</v>
      </c>
      <c r="O87" s="162">
        <v>5303917.0999999996</v>
      </c>
      <c r="P87" s="162">
        <v>4243239.3599999994</v>
      </c>
      <c r="Q87" s="162">
        <v>1390114.3199999998</v>
      </c>
      <c r="R87" s="162">
        <v>4849825.2</v>
      </c>
      <c r="S87" s="162">
        <v>2878112.6399999997</v>
      </c>
      <c r="T87" s="162">
        <v>3848586.5599999996</v>
      </c>
      <c r="U87" s="162">
        <v>5053183.7200000007</v>
      </c>
      <c r="V87" s="209">
        <v>32710657.409999996</v>
      </c>
    </row>
    <row r="88" spans="1:22" x14ac:dyDescent="0.3">
      <c r="A88" s="151">
        <v>244</v>
      </c>
      <c r="B88" s="32" t="s">
        <v>54</v>
      </c>
      <c r="C88" s="160">
        <v>1620</v>
      </c>
      <c r="D88" s="44">
        <v>322</v>
      </c>
      <c r="E88" s="44">
        <v>1939</v>
      </c>
      <c r="F88" s="44">
        <v>916</v>
      </c>
      <c r="G88" s="44">
        <v>812</v>
      </c>
      <c r="H88" s="44">
        <v>10250</v>
      </c>
      <c r="I88" s="44">
        <v>1690</v>
      </c>
      <c r="J88" s="44">
        <v>962</v>
      </c>
      <c r="K88" s="44">
        <v>285</v>
      </c>
      <c r="L88" s="41">
        <v>18796</v>
      </c>
      <c r="M88" s="162">
        <v>15735545.999999998</v>
      </c>
      <c r="N88" s="162">
        <v>3318438.6199999996</v>
      </c>
      <c r="O88" s="162">
        <v>16668225.699999999</v>
      </c>
      <c r="P88" s="162">
        <v>13495858.52</v>
      </c>
      <c r="Q88" s="162">
        <v>3839363.36</v>
      </c>
      <c r="R88" s="162">
        <v>11861300</v>
      </c>
      <c r="S88" s="162">
        <v>3897444.1999999997</v>
      </c>
      <c r="T88" s="162">
        <v>6211980.3199999994</v>
      </c>
      <c r="U88" s="162">
        <v>6372377.7000000002</v>
      </c>
      <c r="V88" s="209">
        <v>81400534.419999987</v>
      </c>
    </row>
    <row r="89" spans="1:22" x14ac:dyDescent="0.3">
      <c r="A89" s="151">
        <v>245</v>
      </c>
      <c r="B89" s="32" t="s">
        <v>314</v>
      </c>
      <c r="C89" s="160">
        <v>2175</v>
      </c>
      <c r="D89" s="44">
        <v>418</v>
      </c>
      <c r="E89" s="44">
        <v>2570</v>
      </c>
      <c r="F89" s="44">
        <v>1287</v>
      </c>
      <c r="G89" s="44">
        <v>1240</v>
      </c>
      <c r="H89" s="44">
        <v>22034</v>
      </c>
      <c r="I89" s="44">
        <v>4400</v>
      </c>
      <c r="J89" s="44">
        <v>2293</v>
      </c>
      <c r="K89" s="44">
        <v>688</v>
      </c>
      <c r="L89" s="41">
        <v>37105</v>
      </c>
      <c r="M89" s="162">
        <v>21126427.5</v>
      </c>
      <c r="N89" s="162">
        <v>4307786.7799999993</v>
      </c>
      <c r="O89" s="162">
        <v>22092490.999999996</v>
      </c>
      <c r="P89" s="162">
        <v>18961975.890000001</v>
      </c>
      <c r="Q89" s="162">
        <v>5863067.1999999993</v>
      </c>
      <c r="R89" s="162">
        <v>25497744.800000001</v>
      </c>
      <c r="S89" s="162">
        <v>10147192</v>
      </c>
      <c r="T89" s="162">
        <v>14806726.479999999</v>
      </c>
      <c r="U89" s="162">
        <v>15383143.360000001</v>
      </c>
      <c r="V89" s="209">
        <v>138186555.01000002</v>
      </c>
    </row>
    <row r="90" spans="1:22" x14ac:dyDescent="0.3">
      <c r="A90" s="151">
        <v>249</v>
      </c>
      <c r="B90" s="32" t="s">
        <v>55</v>
      </c>
      <c r="C90" s="160">
        <v>384</v>
      </c>
      <c r="D90" s="44">
        <v>101</v>
      </c>
      <c r="E90" s="44">
        <v>585</v>
      </c>
      <c r="F90" s="44">
        <v>266</v>
      </c>
      <c r="G90" s="44">
        <v>291</v>
      </c>
      <c r="H90" s="44">
        <v>4590</v>
      </c>
      <c r="I90" s="44">
        <v>1831</v>
      </c>
      <c r="J90" s="44">
        <v>1021</v>
      </c>
      <c r="K90" s="44">
        <v>417</v>
      </c>
      <c r="L90" s="41">
        <v>9486</v>
      </c>
      <c r="M90" s="162">
        <v>3729907.1999999997</v>
      </c>
      <c r="N90" s="162">
        <v>1040876.71</v>
      </c>
      <c r="O90" s="162">
        <v>5028835.5</v>
      </c>
      <c r="P90" s="162">
        <v>3919103.02</v>
      </c>
      <c r="Q90" s="162">
        <v>1375929.48</v>
      </c>
      <c r="R90" s="162">
        <v>5311548</v>
      </c>
      <c r="S90" s="162">
        <v>4222615.58</v>
      </c>
      <c r="T90" s="162">
        <v>6592964.5599999996</v>
      </c>
      <c r="U90" s="162">
        <v>9323794.7400000002</v>
      </c>
      <c r="V90" s="209">
        <v>40545574.789999999</v>
      </c>
    </row>
    <row r="91" spans="1:22" x14ac:dyDescent="0.3">
      <c r="A91" s="151">
        <v>250</v>
      </c>
      <c r="B91" s="32" t="s">
        <v>56</v>
      </c>
      <c r="C91" s="160">
        <v>56</v>
      </c>
      <c r="D91" s="44">
        <v>19</v>
      </c>
      <c r="E91" s="44">
        <v>110</v>
      </c>
      <c r="F91" s="44">
        <v>41</v>
      </c>
      <c r="G91" s="44">
        <v>56</v>
      </c>
      <c r="H91" s="44">
        <v>907</v>
      </c>
      <c r="I91" s="44">
        <v>352</v>
      </c>
      <c r="J91" s="44">
        <v>186</v>
      </c>
      <c r="K91" s="44">
        <v>95</v>
      </c>
      <c r="L91" s="41">
        <v>1822</v>
      </c>
      <c r="M91" s="162">
        <v>543944.79999999993</v>
      </c>
      <c r="N91" s="162">
        <v>195808.49</v>
      </c>
      <c r="O91" s="162">
        <v>945592.99999999988</v>
      </c>
      <c r="P91" s="162">
        <v>604072.27</v>
      </c>
      <c r="Q91" s="162">
        <v>264783.68</v>
      </c>
      <c r="R91" s="162">
        <v>1049580.4000000001</v>
      </c>
      <c r="S91" s="162">
        <v>811775.36</v>
      </c>
      <c r="T91" s="162">
        <v>1201068.96</v>
      </c>
      <c r="U91" s="162">
        <v>2124125.9</v>
      </c>
      <c r="V91" s="209">
        <v>7740752.8599999994</v>
      </c>
    </row>
    <row r="92" spans="1:22" x14ac:dyDescent="0.3">
      <c r="A92" s="151">
        <v>256</v>
      </c>
      <c r="B92" s="32" t="s">
        <v>57</v>
      </c>
      <c r="C92" s="160">
        <v>112</v>
      </c>
      <c r="D92" s="44">
        <v>21</v>
      </c>
      <c r="E92" s="44">
        <v>107</v>
      </c>
      <c r="F92" s="44">
        <v>55</v>
      </c>
      <c r="G92" s="44">
        <v>53</v>
      </c>
      <c r="H92" s="44">
        <v>716</v>
      </c>
      <c r="I92" s="44">
        <v>298</v>
      </c>
      <c r="J92" s="44">
        <v>166</v>
      </c>
      <c r="K92" s="44">
        <v>69</v>
      </c>
      <c r="L92" s="41">
        <v>1597</v>
      </c>
      <c r="M92" s="162">
        <v>1087889.5999999999</v>
      </c>
      <c r="N92" s="162">
        <v>216419.90999999997</v>
      </c>
      <c r="O92" s="162">
        <v>919804.1</v>
      </c>
      <c r="P92" s="162">
        <v>810340.85</v>
      </c>
      <c r="Q92" s="162">
        <v>250598.84</v>
      </c>
      <c r="R92" s="162">
        <v>828555.20000000007</v>
      </c>
      <c r="S92" s="162">
        <v>687241.6399999999</v>
      </c>
      <c r="T92" s="162">
        <v>1071921.76</v>
      </c>
      <c r="U92" s="162">
        <v>1542786.1800000002</v>
      </c>
      <c r="V92" s="209">
        <v>7415558.0800000001</v>
      </c>
    </row>
    <row r="93" spans="1:22" x14ac:dyDescent="0.3">
      <c r="A93" s="151">
        <v>257</v>
      </c>
      <c r="B93" s="32" t="s">
        <v>315</v>
      </c>
      <c r="C93" s="160">
        <v>2420</v>
      </c>
      <c r="D93" s="44">
        <v>536</v>
      </c>
      <c r="E93" s="44">
        <v>3440</v>
      </c>
      <c r="F93" s="44">
        <v>1803</v>
      </c>
      <c r="G93" s="44">
        <v>1691</v>
      </c>
      <c r="H93" s="44">
        <v>23421</v>
      </c>
      <c r="I93" s="44">
        <v>4174</v>
      </c>
      <c r="J93" s="44">
        <v>2051</v>
      </c>
      <c r="K93" s="44">
        <v>546</v>
      </c>
      <c r="L93" s="41">
        <v>40082</v>
      </c>
      <c r="M93" s="162">
        <v>23506186</v>
      </c>
      <c r="N93" s="162">
        <v>5523860.5599999996</v>
      </c>
      <c r="O93" s="162">
        <v>29571271.999999996</v>
      </c>
      <c r="P93" s="162">
        <v>26564446.41</v>
      </c>
      <c r="Q93" s="162">
        <v>7995521.4799999995</v>
      </c>
      <c r="R93" s="162">
        <v>27102781.199999999</v>
      </c>
      <c r="S93" s="162">
        <v>9625995.3199999984</v>
      </c>
      <c r="T93" s="162">
        <v>13244045.359999999</v>
      </c>
      <c r="U93" s="162">
        <v>12208134.120000001</v>
      </c>
      <c r="V93" s="209">
        <v>155342242.44999999</v>
      </c>
    </row>
    <row r="94" spans="1:22" x14ac:dyDescent="0.3">
      <c r="A94" s="151">
        <v>260</v>
      </c>
      <c r="B94" s="32" t="s">
        <v>58</v>
      </c>
      <c r="C94" s="160">
        <v>338</v>
      </c>
      <c r="D94" s="44">
        <v>81</v>
      </c>
      <c r="E94" s="44">
        <v>493</v>
      </c>
      <c r="F94" s="44">
        <v>279</v>
      </c>
      <c r="G94" s="44">
        <v>293</v>
      </c>
      <c r="H94" s="44">
        <v>4771</v>
      </c>
      <c r="I94" s="44">
        <v>2020</v>
      </c>
      <c r="J94" s="44">
        <v>1177</v>
      </c>
      <c r="K94" s="44">
        <v>481</v>
      </c>
      <c r="L94" s="41">
        <v>9933</v>
      </c>
      <c r="M94" s="162">
        <v>3283095.4</v>
      </c>
      <c r="N94" s="162">
        <v>834762.50999999989</v>
      </c>
      <c r="O94" s="162">
        <v>4237975.8999999994</v>
      </c>
      <c r="P94" s="162">
        <v>4110638.13</v>
      </c>
      <c r="Q94" s="162">
        <v>1385386.04</v>
      </c>
      <c r="R94" s="162">
        <v>5521001.2000000002</v>
      </c>
      <c r="S94" s="162">
        <v>4658483.5999999996</v>
      </c>
      <c r="T94" s="162">
        <v>7600312.7199999997</v>
      </c>
      <c r="U94" s="162">
        <v>10754784.82</v>
      </c>
      <c r="V94" s="209">
        <v>42386440.319999993</v>
      </c>
    </row>
    <row r="95" spans="1:22" x14ac:dyDescent="0.3">
      <c r="A95" s="151">
        <v>261</v>
      </c>
      <c r="B95" s="32" t="s">
        <v>59</v>
      </c>
      <c r="C95" s="160">
        <v>350</v>
      </c>
      <c r="D95" s="44">
        <v>66</v>
      </c>
      <c r="E95" s="44">
        <v>413</v>
      </c>
      <c r="F95" s="44">
        <v>196</v>
      </c>
      <c r="G95" s="44">
        <v>198</v>
      </c>
      <c r="H95" s="44">
        <v>3831</v>
      </c>
      <c r="I95" s="44">
        <v>838</v>
      </c>
      <c r="J95" s="44">
        <v>368</v>
      </c>
      <c r="K95" s="44">
        <v>176</v>
      </c>
      <c r="L95" s="41">
        <v>6436</v>
      </c>
      <c r="M95" s="162">
        <v>3399654.9999999995</v>
      </c>
      <c r="N95" s="162">
        <v>680176.86</v>
      </c>
      <c r="O95" s="162">
        <v>3550271.9</v>
      </c>
      <c r="P95" s="162">
        <v>2887760.1199999996</v>
      </c>
      <c r="Q95" s="162">
        <v>936199.44</v>
      </c>
      <c r="R95" s="162">
        <v>4433233.2</v>
      </c>
      <c r="S95" s="162">
        <v>1932578.8399999999</v>
      </c>
      <c r="T95" s="162">
        <v>2376308.48</v>
      </c>
      <c r="U95" s="162">
        <v>3935222.72</v>
      </c>
      <c r="V95" s="209">
        <v>24131406.559999999</v>
      </c>
    </row>
    <row r="96" spans="1:22" x14ac:dyDescent="0.3">
      <c r="A96" s="151">
        <v>263</v>
      </c>
      <c r="B96" s="32" t="s">
        <v>60</v>
      </c>
      <c r="C96" s="160">
        <v>414</v>
      </c>
      <c r="D96" s="44">
        <v>73</v>
      </c>
      <c r="E96" s="44">
        <v>482</v>
      </c>
      <c r="F96" s="44">
        <v>262</v>
      </c>
      <c r="G96" s="44">
        <v>242</v>
      </c>
      <c r="H96" s="44">
        <v>3942</v>
      </c>
      <c r="I96" s="44">
        <v>1330</v>
      </c>
      <c r="J96" s="44">
        <v>749</v>
      </c>
      <c r="K96" s="44">
        <v>360</v>
      </c>
      <c r="L96" s="41">
        <v>7854</v>
      </c>
      <c r="M96" s="162">
        <v>4021306.1999999997</v>
      </c>
      <c r="N96" s="162">
        <v>752316.83</v>
      </c>
      <c r="O96" s="162">
        <v>4143416.5999999996</v>
      </c>
      <c r="P96" s="162">
        <v>3860169.1399999997</v>
      </c>
      <c r="Q96" s="162">
        <v>1144243.76</v>
      </c>
      <c r="R96" s="162">
        <v>4561682.4000000004</v>
      </c>
      <c r="S96" s="162">
        <v>3067219.4</v>
      </c>
      <c r="T96" s="162">
        <v>4836562.6399999997</v>
      </c>
      <c r="U96" s="162">
        <v>8049319.2000000002</v>
      </c>
      <c r="V96" s="209">
        <v>34436236.170000002</v>
      </c>
    </row>
    <row r="97" spans="1:22" x14ac:dyDescent="0.3">
      <c r="A97" s="151">
        <v>265</v>
      </c>
      <c r="B97" s="32" t="s">
        <v>61</v>
      </c>
      <c r="C97" s="160">
        <v>49</v>
      </c>
      <c r="D97" s="44">
        <v>11</v>
      </c>
      <c r="E97" s="44">
        <v>56</v>
      </c>
      <c r="F97" s="44">
        <v>45</v>
      </c>
      <c r="G97" s="44">
        <v>19</v>
      </c>
      <c r="H97" s="44">
        <v>497</v>
      </c>
      <c r="I97" s="44">
        <v>216</v>
      </c>
      <c r="J97" s="44">
        <v>156</v>
      </c>
      <c r="K97" s="44">
        <v>58</v>
      </c>
      <c r="L97" s="41">
        <v>1107</v>
      </c>
      <c r="M97" s="162">
        <v>475951.69999999995</v>
      </c>
      <c r="N97" s="162">
        <v>113362.81</v>
      </c>
      <c r="O97" s="162">
        <v>481392.79999999993</v>
      </c>
      <c r="P97" s="162">
        <v>663006.15</v>
      </c>
      <c r="Q97" s="162">
        <v>89837.319999999992</v>
      </c>
      <c r="R97" s="162">
        <v>575128.4</v>
      </c>
      <c r="S97" s="162">
        <v>498134.87999999995</v>
      </c>
      <c r="T97" s="162">
        <v>1007348.1599999999</v>
      </c>
      <c r="U97" s="162">
        <v>1296834.76</v>
      </c>
      <c r="V97" s="209">
        <v>5200996.9799999995</v>
      </c>
    </row>
    <row r="98" spans="1:22" x14ac:dyDescent="0.3">
      <c r="A98" s="151">
        <v>271</v>
      </c>
      <c r="B98" s="32" t="s">
        <v>316</v>
      </c>
      <c r="C98" s="160">
        <v>319</v>
      </c>
      <c r="D98" s="44">
        <v>50</v>
      </c>
      <c r="E98" s="44">
        <v>370</v>
      </c>
      <c r="F98" s="44">
        <v>224</v>
      </c>
      <c r="G98" s="44">
        <v>212</v>
      </c>
      <c r="H98" s="44">
        <v>3674</v>
      </c>
      <c r="I98" s="44">
        <v>1171</v>
      </c>
      <c r="J98" s="44">
        <v>703</v>
      </c>
      <c r="K98" s="44">
        <v>290</v>
      </c>
      <c r="L98" s="41">
        <v>7013</v>
      </c>
      <c r="M98" s="162">
        <v>3098542.6999999997</v>
      </c>
      <c r="N98" s="162">
        <v>515285.49999999994</v>
      </c>
      <c r="O98" s="162">
        <v>3180630.9999999995</v>
      </c>
      <c r="P98" s="162">
        <v>3300297.28</v>
      </c>
      <c r="Q98" s="162">
        <v>1002395.36</v>
      </c>
      <c r="R98" s="162">
        <v>4251552.8</v>
      </c>
      <c r="S98" s="162">
        <v>2700536.78</v>
      </c>
      <c r="T98" s="162">
        <v>4539524.08</v>
      </c>
      <c r="U98" s="162">
        <v>6484173.8000000007</v>
      </c>
      <c r="V98" s="209">
        <v>29072939.300000001</v>
      </c>
    </row>
    <row r="99" spans="1:22" x14ac:dyDescent="0.3">
      <c r="A99" s="151">
        <v>272</v>
      </c>
      <c r="B99" s="32" t="s">
        <v>317</v>
      </c>
      <c r="C99" s="160">
        <v>3172</v>
      </c>
      <c r="D99" s="44">
        <v>663</v>
      </c>
      <c r="E99" s="44">
        <v>3811</v>
      </c>
      <c r="F99" s="44">
        <v>1828</v>
      </c>
      <c r="G99" s="44">
        <v>1775</v>
      </c>
      <c r="H99" s="44">
        <v>25729</v>
      </c>
      <c r="I99" s="44">
        <v>6151</v>
      </c>
      <c r="J99" s="44">
        <v>3316</v>
      </c>
      <c r="K99" s="44">
        <v>1327</v>
      </c>
      <c r="L99" s="41">
        <v>47772</v>
      </c>
      <c r="M99" s="162">
        <v>30810587.599999998</v>
      </c>
      <c r="N99" s="162">
        <v>6832685.7299999995</v>
      </c>
      <c r="O99" s="162">
        <v>32760499.299999997</v>
      </c>
      <c r="P99" s="162">
        <v>26932783.16</v>
      </c>
      <c r="Q99" s="162">
        <v>8392697</v>
      </c>
      <c r="R99" s="162">
        <v>29773598.800000001</v>
      </c>
      <c r="S99" s="162">
        <v>14185313.18</v>
      </c>
      <c r="T99" s="162">
        <v>21412605.759999998</v>
      </c>
      <c r="U99" s="162">
        <v>29670684.940000001</v>
      </c>
      <c r="V99" s="209">
        <v>200771455.47</v>
      </c>
    </row>
    <row r="100" spans="1:22" x14ac:dyDescent="0.3">
      <c r="A100" s="151">
        <v>273</v>
      </c>
      <c r="B100" s="32" t="s">
        <v>62</v>
      </c>
      <c r="C100" s="160">
        <v>201</v>
      </c>
      <c r="D100" s="44">
        <v>59</v>
      </c>
      <c r="E100" s="44">
        <v>251</v>
      </c>
      <c r="F100" s="44">
        <v>119</v>
      </c>
      <c r="G100" s="44">
        <v>102</v>
      </c>
      <c r="H100" s="44">
        <v>2128</v>
      </c>
      <c r="I100" s="44">
        <v>632</v>
      </c>
      <c r="J100" s="44">
        <v>327</v>
      </c>
      <c r="K100" s="44">
        <v>106</v>
      </c>
      <c r="L100" s="41">
        <v>3925</v>
      </c>
      <c r="M100" s="162">
        <v>1952373.2999999998</v>
      </c>
      <c r="N100" s="162">
        <v>608036.8899999999</v>
      </c>
      <c r="O100" s="162">
        <v>2157671.2999999998</v>
      </c>
      <c r="P100" s="162">
        <v>1753282.93</v>
      </c>
      <c r="Q100" s="162">
        <v>482284.56</v>
      </c>
      <c r="R100" s="162">
        <v>2462521.6</v>
      </c>
      <c r="S100" s="162">
        <v>1457505.76</v>
      </c>
      <c r="T100" s="162">
        <v>2111556.7199999997</v>
      </c>
      <c r="U100" s="162">
        <v>2370077.3200000003</v>
      </c>
      <c r="V100" s="209">
        <v>15355310.379999999</v>
      </c>
    </row>
    <row r="101" spans="1:22" x14ac:dyDescent="0.3">
      <c r="A101" s="151">
        <v>275</v>
      </c>
      <c r="B101" s="32" t="s">
        <v>63</v>
      </c>
      <c r="C101" s="160">
        <v>105</v>
      </c>
      <c r="D101" s="44">
        <v>19</v>
      </c>
      <c r="E101" s="44">
        <v>148</v>
      </c>
      <c r="F101" s="44">
        <v>87</v>
      </c>
      <c r="G101" s="44">
        <v>76</v>
      </c>
      <c r="H101" s="44">
        <v>1271</v>
      </c>
      <c r="I101" s="44">
        <v>488</v>
      </c>
      <c r="J101" s="44">
        <v>266</v>
      </c>
      <c r="K101" s="44">
        <v>133</v>
      </c>
      <c r="L101" s="41">
        <v>2593</v>
      </c>
      <c r="M101" s="162">
        <v>1019896.4999999999</v>
      </c>
      <c r="N101" s="162">
        <v>195808.49</v>
      </c>
      <c r="O101" s="162">
        <v>1272252.3999999999</v>
      </c>
      <c r="P101" s="162">
        <v>1281811.8899999999</v>
      </c>
      <c r="Q101" s="162">
        <v>359349.27999999997</v>
      </c>
      <c r="R101" s="162">
        <v>1470801.2</v>
      </c>
      <c r="S101" s="162">
        <v>1125415.8399999999</v>
      </c>
      <c r="T101" s="162">
        <v>1717657.76</v>
      </c>
      <c r="U101" s="162">
        <v>2973776.2600000002</v>
      </c>
      <c r="V101" s="209">
        <v>11416769.619999999</v>
      </c>
    </row>
    <row r="102" spans="1:22" x14ac:dyDescent="0.3">
      <c r="A102" s="151">
        <v>276</v>
      </c>
      <c r="B102" s="32" t="s">
        <v>64</v>
      </c>
      <c r="C102" s="160">
        <v>1049</v>
      </c>
      <c r="D102" s="44">
        <v>244</v>
      </c>
      <c r="E102" s="44">
        <v>1410</v>
      </c>
      <c r="F102" s="44">
        <v>656</v>
      </c>
      <c r="G102" s="44">
        <v>580</v>
      </c>
      <c r="H102" s="44">
        <v>8262</v>
      </c>
      <c r="I102" s="44">
        <v>1726</v>
      </c>
      <c r="J102" s="44">
        <v>702</v>
      </c>
      <c r="K102" s="44">
        <v>228</v>
      </c>
      <c r="L102" s="41">
        <v>14857</v>
      </c>
      <c r="M102" s="162">
        <v>10189251.699999999</v>
      </c>
      <c r="N102" s="162">
        <v>2514593.2399999998</v>
      </c>
      <c r="O102" s="162">
        <v>12120782.999999998</v>
      </c>
      <c r="P102" s="162">
        <v>9665156.3200000003</v>
      </c>
      <c r="Q102" s="162">
        <v>2742402.4</v>
      </c>
      <c r="R102" s="162">
        <v>9560786.4000000004</v>
      </c>
      <c r="S102" s="162">
        <v>3980466.6799999997</v>
      </c>
      <c r="T102" s="162">
        <v>4533066.72</v>
      </c>
      <c r="U102" s="162">
        <v>5097902.16</v>
      </c>
      <c r="V102" s="209">
        <v>60404408.61999999</v>
      </c>
    </row>
    <row r="103" spans="1:22" x14ac:dyDescent="0.3">
      <c r="A103" s="151">
        <v>280</v>
      </c>
      <c r="B103" s="32" t="s">
        <v>65</v>
      </c>
      <c r="C103" s="160">
        <v>100</v>
      </c>
      <c r="D103" s="44">
        <v>33</v>
      </c>
      <c r="E103" s="44">
        <v>129</v>
      </c>
      <c r="F103" s="44">
        <v>54</v>
      </c>
      <c r="G103" s="44">
        <v>55</v>
      </c>
      <c r="H103" s="44">
        <v>1093</v>
      </c>
      <c r="I103" s="44">
        <v>332</v>
      </c>
      <c r="J103" s="44">
        <v>186</v>
      </c>
      <c r="K103" s="44">
        <v>86</v>
      </c>
      <c r="L103" s="41">
        <v>2068</v>
      </c>
      <c r="M103" s="162">
        <v>971329.99999999988</v>
      </c>
      <c r="N103" s="162">
        <v>340088.43</v>
      </c>
      <c r="O103" s="162">
        <v>1108922.7</v>
      </c>
      <c r="P103" s="162">
        <v>795607.38</v>
      </c>
      <c r="Q103" s="162">
        <v>260055.4</v>
      </c>
      <c r="R103" s="162">
        <v>1264819.6000000001</v>
      </c>
      <c r="S103" s="162">
        <v>765651.75999999989</v>
      </c>
      <c r="T103" s="162">
        <v>1201068.96</v>
      </c>
      <c r="U103" s="162">
        <v>1922892.9200000002</v>
      </c>
      <c r="V103" s="209">
        <v>8630437.1500000004</v>
      </c>
    </row>
    <row r="104" spans="1:22" x14ac:dyDescent="0.3">
      <c r="A104" s="151">
        <v>284</v>
      </c>
      <c r="B104" s="32" t="s">
        <v>66</v>
      </c>
      <c r="C104" s="160">
        <v>98</v>
      </c>
      <c r="D104" s="44">
        <v>20</v>
      </c>
      <c r="E104" s="44">
        <v>146</v>
      </c>
      <c r="F104" s="44">
        <v>71</v>
      </c>
      <c r="G104" s="44">
        <v>71</v>
      </c>
      <c r="H104" s="44">
        <v>1121</v>
      </c>
      <c r="I104" s="44">
        <v>366</v>
      </c>
      <c r="J104" s="44">
        <v>255</v>
      </c>
      <c r="K104" s="44">
        <v>144</v>
      </c>
      <c r="L104" s="41">
        <v>2292</v>
      </c>
      <c r="M104" s="162">
        <v>951903.39999999991</v>
      </c>
      <c r="N104" s="162">
        <v>206114.19999999998</v>
      </c>
      <c r="O104" s="162">
        <v>1255059.7999999998</v>
      </c>
      <c r="P104" s="162">
        <v>1046076.37</v>
      </c>
      <c r="Q104" s="162">
        <v>335707.88</v>
      </c>
      <c r="R104" s="162">
        <v>1297221.2</v>
      </c>
      <c r="S104" s="162">
        <v>844061.87999999989</v>
      </c>
      <c r="T104" s="162">
        <v>1646626.7999999998</v>
      </c>
      <c r="U104" s="162">
        <v>3219727.68</v>
      </c>
      <c r="V104" s="209">
        <v>10802499.209999999</v>
      </c>
    </row>
    <row r="105" spans="1:22" x14ac:dyDescent="0.3">
      <c r="A105" s="151">
        <v>285</v>
      </c>
      <c r="B105" s="32" t="s">
        <v>67</v>
      </c>
      <c r="C105" s="160">
        <v>2288</v>
      </c>
      <c r="D105" s="44">
        <v>445</v>
      </c>
      <c r="E105" s="44">
        <v>3049</v>
      </c>
      <c r="F105" s="44">
        <v>1481</v>
      </c>
      <c r="G105" s="44">
        <v>1601</v>
      </c>
      <c r="H105" s="44">
        <v>28471</v>
      </c>
      <c r="I105" s="44">
        <v>8000</v>
      </c>
      <c r="J105" s="44">
        <v>4502</v>
      </c>
      <c r="K105" s="44">
        <v>1831</v>
      </c>
      <c r="L105" s="41">
        <v>51668</v>
      </c>
      <c r="M105" s="162">
        <v>22224030.399999999</v>
      </c>
      <c r="N105" s="162">
        <v>4586040.9499999993</v>
      </c>
      <c r="O105" s="162">
        <v>26210118.699999999</v>
      </c>
      <c r="P105" s="162">
        <v>21820269.07</v>
      </c>
      <c r="Q105" s="162">
        <v>7569976.2799999993</v>
      </c>
      <c r="R105" s="162">
        <v>32946641.200000003</v>
      </c>
      <c r="S105" s="162">
        <v>18449440</v>
      </c>
      <c r="T105" s="162">
        <v>29071034.719999999</v>
      </c>
      <c r="U105" s="162">
        <v>40939731.82</v>
      </c>
      <c r="V105" s="209">
        <v>203817283.13999999</v>
      </c>
    </row>
    <row r="106" spans="1:22" x14ac:dyDescent="0.3">
      <c r="A106" s="151">
        <v>286</v>
      </c>
      <c r="B106" s="32" t="s">
        <v>68</v>
      </c>
      <c r="C106" s="160">
        <v>3571</v>
      </c>
      <c r="D106" s="44">
        <v>711</v>
      </c>
      <c r="E106" s="44">
        <v>4639</v>
      </c>
      <c r="F106" s="44">
        <v>2481</v>
      </c>
      <c r="G106" s="44">
        <v>2515</v>
      </c>
      <c r="H106" s="44">
        <v>44047</v>
      </c>
      <c r="I106" s="44">
        <v>12844</v>
      </c>
      <c r="J106" s="44">
        <v>7382</v>
      </c>
      <c r="K106" s="44">
        <v>2997</v>
      </c>
      <c r="L106" s="41">
        <v>81187</v>
      </c>
      <c r="M106" s="162">
        <v>34686194.299999997</v>
      </c>
      <c r="N106" s="162">
        <v>7327359.8099999996</v>
      </c>
      <c r="O106" s="162">
        <v>39878235.699999996</v>
      </c>
      <c r="P106" s="162">
        <v>36553739.07</v>
      </c>
      <c r="Q106" s="162">
        <v>11891624.199999999</v>
      </c>
      <c r="R106" s="162">
        <v>50971188.399999999</v>
      </c>
      <c r="S106" s="162">
        <v>29620575.919999998</v>
      </c>
      <c r="T106" s="162">
        <v>47668231.519999996</v>
      </c>
      <c r="U106" s="162">
        <v>67010582.340000004</v>
      </c>
      <c r="V106" s="209">
        <v>325607731.25999999</v>
      </c>
    </row>
    <row r="107" spans="1:22" x14ac:dyDescent="0.3">
      <c r="A107" s="151">
        <v>287</v>
      </c>
      <c r="B107" s="32" t="s">
        <v>318</v>
      </c>
      <c r="C107" s="160">
        <v>274</v>
      </c>
      <c r="D107" s="44">
        <v>50</v>
      </c>
      <c r="E107" s="44">
        <v>345</v>
      </c>
      <c r="F107" s="44">
        <v>147</v>
      </c>
      <c r="G107" s="44">
        <v>146</v>
      </c>
      <c r="H107" s="44">
        <v>3092</v>
      </c>
      <c r="I107" s="44">
        <v>1270</v>
      </c>
      <c r="J107" s="44">
        <v>728</v>
      </c>
      <c r="K107" s="44">
        <v>352</v>
      </c>
      <c r="L107" s="41">
        <v>6404</v>
      </c>
      <c r="M107" s="162">
        <v>2661444.1999999997</v>
      </c>
      <c r="N107" s="162">
        <v>515285.49999999994</v>
      </c>
      <c r="O107" s="162">
        <v>2965723.4999999995</v>
      </c>
      <c r="P107" s="162">
        <v>2165820.09</v>
      </c>
      <c r="Q107" s="162">
        <v>690328.88</v>
      </c>
      <c r="R107" s="162">
        <v>3578062.4000000004</v>
      </c>
      <c r="S107" s="162">
        <v>2928848.5999999996</v>
      </c>
      <c r="T107" s="162">
        <v>4700958.08</v>
      </c>
      <c r="U107" s="162">
        <v>7870445.4400000004</v>
      </c>
      <c r="V107" s="209">
        <v>28076916.690000001</v>
      </c>
    </row>
    <row r="108" spans="1:22" x14ac:dyDescent="0.3">
      <c r="A108" s="151">
        <v>288</v>
      </c>
      <c r="B108" s="32" t="s">
        <v>319</v>
      </c>
      <c r="C108" s="160">
        <v>359</v>
      </c>
      <c r="D108" s="44">
        <v>67</v>
      </c>
      <c r="E108" s="44">
        <v>498</v>
      </c>
      <c r="F108" s="44">
        <v>246</v>
      </c>
      <c r="G108" s="44">
        <v>225</v>
      </c>
      <c r="H108" s="44">
        <v>3348</v>
      </c>
      <c r="I108" s="44">
        <v>882</v>
      </c>
      <c r="J108" s="44">
        <v>515</v>
      </c>
      <c r="K108" s="44">
        <v>276</v>
      </c>
      <c r="L108" s="41">
        <v>6416</v>
      </c>
      <c r="M108" s="162">
        <v>3487074.6999999997</v>
      </c>
      <c r="N108" s="162">
        <v>690482.57</v>
      </c>
      <c r="O108" s="162">
        <v>4280957.3999999994</v>
      </c>
      <c r="P108" s="162">
        <v>3624433.6199999996</v>
      </c>
      <c r="Q108" s="162">
        <v>1063863</v>
      </c>
      <c r="R108" s="162">
        <v>3874305.6</v>
      </c>
      <c r="S108" s="162">
        <v>2034050.7599999998</v>
      </c>
      <c r="T108" s="162">
        <v>3325540.4</v>
      </c>
      <c r="U108" s="162">
        <v>6171144.7200000007</v>
      </c>
      <c r="V108" s="209">
        <v>28551852.769999996</v>
      </c>
    </row>
    <row r="109" spans="1:22" x14ac:dyDescent="0.3">
      <c r="A109" s="151">
        <v>290</v>
      </c>
      <c r="B109" s="32" t="s">
        <v>69</v>
      </c>
      <c r="C109" s="160">
        <v>256</v>
      </c>
      <c r="D109" s="44">
        <v>50</v>
      </c>
      <c r="E109" s="44">
        <v>401</v>
      </c>
      <c r="F109" s="44">
        <v>239</v>
      </c>
      <c r="G109" s="44">
        <v>192</v>
      </c>
      <c r="H109" s="44">
        <v>3878</v>
      </c>
      <c r="I109" s="44">
        <v>1696</v>
      </c>
      <c r="J109" s="44">
        <v>961</v>
      </c>
      <c r="K109" s="44">
        <v>369</v>
      </c>
      <c r="L109" s="41">
        <v>8042</v>
      </c>
      <c r="M109" s="162">
        <v>2486604.7999999998</v>
      </c>
      <c r="N109" s="162">
        <v>515285.49999999994</v>
      </c>
      <c r="O109" s="162">
        <v>3447116.3</v>
      </c>
      <c r="P109" s="162">
        <v>3521299.33</v>
      </c>
      <c r="Q109" s="162">
        <v>907829.76000000001</v>
      </c>
      <c r="R109" s="162">
        <v>4487621.6000000006</v>
      </c>
      <c r="S109" s="162">
        <v>3911281.28</v>
      </c>
      <c r="T109" s="162">
        <v>6205522.96</v>
      </c>
      <c r="U109" s="162">
        <v>8250552.1800000006</v>
      </c>
      <c r="V109" s="209">
        <v>33733113.710000001</v>
      </c>
    </row>
    <row r="110" spans="1:22" x14ac:dyDescent="0.3">
      <c r="A110" s="151">
        <v>291</v>
      </c>
      <c r="B110" s="32" t="s">
        <v>70</v>
      </c>
      <c r="C110" s="160">
        <v>63</v>
      </c>
      <c r="D110" s="44">
        <v>12</v>
      </c>
      <c r="E110" s="44">
        <v>72</v>
      </c>
      <c r="F110" s="44">
        <v>43</v>
      </c>
      <c r="G110" s="44">
        <v>49</v>
      </c>
      <c r="H110" s="44">
        <v>973</v>
      </c>
      <c r="I110" s="44">
        <v>486</v>
      </c>
      <c r="J110" s="44">
        <v>322</v>
      </c>
      <c r="K110" s="44">
        <v>141</v>
      </c>
      <c r="L110" s="41">
        <v>2161</v>
      </c>
      <c r="M110" s="162">
        <v>611937.89999999991</v>
      </c>
      <c r="N110" s="162">
        <v>123668.51999999999</v>
      </c>
      <c r="O110" s="162">
        <v>618933.6</v>
      </c>
      <c r="P110" s="162">
        <v>633539.21</v>
      </c>
      <c r="Q110" s="162">
        <v>231685.72</v>
      </c>
      <c r="R110" s="162">
        <v>1125955.6000000001</v>
      </c>
      <c r="S110" s="162">
        <v>1120803.48</v>
      </c>
      <c r="T110" s="162">
        <v>2079269.92</v>
      </c>
      <c r="U110" s="162">
        <v>3152650.02</v>
      </c>
      <c r="V110" s="209">
        <v>9698443.9700000007</v>
      </c>
    </row>
    <row r="111" spans="1:22" x14ac:dyDescent="0.3">
      <c r="A111" s="151">
        <v>297</v>
      </c>
      <c r="B111" s="32" t="s">
        <v>71</v>
      </c>
      <c r="C111" s="160">
        <v>6449</v>
      </c>
      <c r="D111" s="44">
        <v>1207</v>
      </c>
      <c r="E111" s="44">
        <v>7370</v>
      </c>
      <c r="F111" s="44">
        <v>3573</v>
      </c>
      <c r="G111" s="44">
        <v>3751</v>
      </c>
      <c r="H111" s="44">
        <v>71758</v>
      </c>
      <c r="I111" s="44">
        <v>15051</v>
      </c>
      <c r="J111" s="44">
        <v>7894</v>
      </c>
      <c r="K111" s="44">
        <v>3157</v>
      </c>
      <c r="L111" s="41">
        <v>120210</v>
      </c>
      <c r="M111" s="162">
        <v>62641071.699999996</v>
      </c>
      <c r="N111" s="162">
        <v>12438991.969999999</v>
      </c>
      <c r="O111" s="162">
        <v>63354730.999999993</v>
      </c>
      <c r="P111" s="162">
        <v>52642688.309999995</v>
      </c>
      <c r="Q111" s="162">
        <v>17735778.279999997</v>
      </c>
      <c r="R111" s="162">
        <v>83038357.600000009</v>
      </c>
      <c r="S111" s="162">
        <v>34710315.18</v>
      </c>
      <c r="T111" s="162">
        <v>50974399.839999996</v>
      </c>
      <c r="U111" s="162">
        <v>70588057.540000007</v>
      </c>
      <c r="V111" s="209">
        <v>448124391.42000002</v>
      </c>
    </row>
    <row r="112" spans="1:22" x14ac:dyDescent="0.3">
      <c r="A112" s="147">
        <v>300</v>
      </c>
      <c r="B112" s="32" t="s">
        <v>72</v>
      </c>
      <c r="C112" s="161">
        <v>156</v>
      </c>
      <c r="D112" s="41">
        <v>25</v>
      </c>
      <c r="E112" s="41">
        <v>215</v>
      </c>
      <c r="F112" s="41">
        <v>132</v>
      </c>
      <c r="G112" s="41">
        <v>136</v>
      </c>
      <c r="H112" s="41">
        <v>1702</v>
      </c>
      <c r="I112" s="41">
        <v>604</v>
      </c>
      <c r="J112" s="41">
        <v>363</v>
      </c>
      <c r="K112" s="41">
        <v>201</v>
      </c>
      <c r="L112" s="41">
        <v>3534</v>
      </c>
      <c r="M112" s="162">
        <v>1515274.7999999998</v>
      </c>
      <c r="N112" s="162">
        <v>257642.74999999997</v>
      </c>
      <c r="O112" s="162">
        <v>1848204.4999999998</v>
      </c>
      <c r="P112" s="162">
        <v>1944818.0399999998</v>
      </c>
      <c r="Q112" s="162">
        <v>643046.07999999996</v>
      </c>
      <c r="R112" s="162">
        <v>1969554.4000000001</v>
      </c>
      <c r="S112" s="162">
        <v>1392932.72</v>
      </c>
      <c r="T112" s="162">
        <v>2344021.6799999997</v>
      </c>
      <c r="U112" s="162">
        <v>4494203.2200000007</v>
      </c>
      <c r="V112" s="209">
        <v>16409698.190000001</v>
      </c>
    </row>
    <row r="113" spans="1:22" x14ac:dyDescent="0.3">
      <c r="A113" s="151">
        <v>301</v>
      </c>
      <c r="B113" s="32" t="s">
        <v>73</v>
      </c>
      <c r="C113" s="160">
        <v>1007</v>
      </c>
      <c r="D113" s="44">
        <v>189</v>
      </c>
      <c r="E113" s="44">
        <v>1364</v>
      </c>
      <c r="F113" s="44">
        <v>695</v>
      </c>
      <c r="G113" s="44">
        <v>672</v>
      </c>
      <c r="H113" s="44">
        <v>10261</v>
      </c>
      <c r="I113" s="44">
        <v>3553</v>
      </c>
      <c r="J113" s="44">
        <v>1869</v>
      </c>
      <c r="K113" s="44">
        <v>846</v>
      </c>
      <c r="L113" s="41">
        <v>20456</v>
      </c>
      <c r="M113" s="162">
        <v>9781293.0999999996</v>
      </c>
      <c r="N113" s="162">
        <v>1947779.19</v>
      </c>
      <c r="O113" s="162">
        <v>11725353.199999999</v>
      </c>
      <c r="P113" s="162">
        <v>10239761.65</v>
      </c>
      <c r="Q113" s="162">
        <v>3177404.1599999997</v>
      </c>
      <c r="R113" s="162">
        <v>11874029.200000001</v>
      </c>
      <c r="S113" s="162">
        <v>8193857.5399999991</v>
      </c>
      <c r="T113" s="162">
        <v>12068805.84</v>
      </c>
      <c r="U113" s="162">
        <v>18915900.120000001</v>
      </c>
      <c r="V113" s="209">
        <v>87924184</v>
      </c>
    </row>
    <row r="114" spans="1:22" x14ac:dyDescent="0.3">
      <c r="A114" s="151">
        <v>304</v>
      </c>
      <c r="B114" s="32" t="s">
        <v>320</v>
      </c>
      <c r="C114" s="161">
        <v>31</v>
      </c>
      <c r="D114" s="161">
        <v>9</v>
      </c>
      <c r="E114" s="161">
        <v>37</v>
      </c>
      <c r="F114" s="161">
        <v>17</v>
      </c>
      <c r="G114" s="161">
        <v>11</v>
      </c>
      <c r="H114" s="161">
        <v>480</v>
      </c>
      <c r="I114" s="161">
        <v>226</v>
      </c>
      <c r="J114" s="161">
        <v>116</v>
      </c>
      <c r="K114" s="161">
        <v>35</v>
      </c>
      <c r="L114" s="41">
        <v>962</v>
      </c>
      <c r="M114" s="162">
        <v>301112.3</v>
      </c>
      <c r="N114" s="162">
        <v>92751.389999999985</v>
      </c>
      <c r="O114" s="162">
        <v>318063.09999999998</v>
      </c>
      <c r="P114" s="162">
        <v>250468.99</v>
      </c>
      <c r="Q114" s="162">
        <v>52011.079999999994</v>
      </c>
      <c r="R114" s="162">
        <v>555456</v>
      </c>
      <c r="S114" s="162">
        <v>521196.67999999993</v>
      </c>
      <c r="T114" s="162">
        <v>749053.76</v>
      </c>
      <c r="U114" s="162">
        <v>782572.70000000007</v>
      </c>
      <c r="V114" s="209">
        <v>3622686</v>
      </c>
    </row>
    <row r="115" spans="1:22" x14ac:dyDescent="0.3">
      <c r="A115" s="151">
        <v>305</v>
      </c>
      <c r="B115" s="32" t="s">
        <v>74</v>
      </c>
      <c r="C115" s="160">
        <v>753</v>
      </c>
      <c r="D115" s="44">
        <v>136</v>
      </c>
      <c r="E115" s="44">
        <v>1033</v>
      </c>
      <c r="F115" s="44">
        <v>533</v>
      </c>
      <c r="G115" s="44">
        <v>462</v>
      </c>
      <c r="H115" s="44">
        <v>7994</v>
      </c>
      <c r="I115" s="44">
        <v>2425</v>
      </c>
      <c r="J115" s="44">
        <v>1351</v>
      </c>
      <c r="K115" s="44">
        <v>526</v>
      </c>
      <c r="L115" s="41">
        <v>15213</v>
      </c>
      <c r="M115" s="162">
        <v>7314114.8999999994</v>
      </c>
      <c r="N115" s="162">
        <v>1401576.5599999998</v>
      </c>
      <c r="O115" s="162">
        <v>8879977.8999999985</v>
      </c>
      <c r="P115" s="162">
        <v>7852939.5099999998</v>
      </c>
      <c r="Q115" s="162">
        <v>2184465.36</v>
      </c>
      <c r="R115" s="162">
        <v>9250656.8000000007</v>
      </c>
      <c r="S115" s="162">
        <v>5592486.5</v>
      </c>
      <c r="T115" s="162">
        <v>8723893.3599999994</v>
      </c>
      <c r="U115" s="162">
        <v>11760949.720000001</v>
      </c>
      <c r="V115" s="209">
        <v>62961060.609999999</v>
      </c>
    </row>
    <row r="116" spans="1:22" x14ac:dyDescent="0.3">
      <c r="A116" s="151">
        <v>309</v>
      </c>
      <c r="B116" s="32" t="s">
        <v>75</v>
      </c>
      <c r="C116" s="160">
        <v>278</v>
      </c>
      <c r="D116" s="44">
        <v>59</v>
      </c>
      <c r="E116" s="44">
        <v>418</v>
      </c>
      <c r="F116" s="44">
        <v>218</v>
      </c>
      <c r="G116" s="44">
        <v>175</v>
      </c>
      <c r="H116" s="44">
        <v>3240</v>
      </c>
      <c r="I116" s="44">
        <v>1259</v>
      </c>
      <c r="J116" s="44">
        <v>654</v>
      </c>
      <c r="K116" s="44">
        <v>251</v>
      </c>
      <c r="L116" s="41">
        <v>6552</v>
      </c>
      <c r="M116" s="162">
        <v>2700297.4</v>
      </c>
      <c r="N116" s="162">
        <v>608036.8899999999</v>
      </c>
      <c r="O116" s="162">
        <v>3593253.4</v>
      </c>
      <c r="P116" s="162">
        <v>3211896.46</v>
      </c>
      <c r="Q116" s="162">
        <v>827449</v>
      </c>
      <c r="R116" s="162">
        <v>3749328</v>
      </c>
      <c r="S116" s="162">
        <v>2903480.6199999996</v>
      </c>
      <c r="T116" s="162">
        <v>4223113.4399999995</v>
      </c>
      <c r="U116" s="162">
        <v>5612164.2200000007</v>
      </c>
      <c r="V116" s="209">
        <v>27429019.43</v>
      </c>
    </row>
    <row r="117" spans="1:22" x14ac:dyDescent="0.3">
      <c r="A117" s="151">
        <v>312</v>
      </c>
      <c r="B117" s="32" t="s">
        <v>76</v>
      </c>
      <c r="C117" s="160">
        <v>64</v>
      </c>
      <c r="D117" s="44">
        <v>14</v>
      </c>
      <c r="E117" s="44">
        <v>95</v>
      </c>
      <c r="F117" s="44">
        <v>40</v>
      </c>
      <c r="G117" s="44">
        <v>37</v>
      </c>
      <c r="H117" s="44">
        <v>595</v>
      </c>
      <c r="I117" s="44">
        <v>254</v>
      </c>
      <c r="J117" s="44">
        <v>136</v>
      </c>
      <c r="K117" s="44">
        <v>53</v>
      </c>
      <c r="L117" s="41">
        <v>1288</v>
      </c>
      <c r="M117" s="162">
        <v>621651.19999999995</v>
      </c>
      <c r="N117" s="162">
        <v>144279.94</v>
      </c>
      <c r="O117" s="162">
        <v>816648.49999999988</v>
      </c>
      <c r="P117" s="162">
        <v>589338.79999999993</v>
      </c>
      <c r="Q117" s="162">
        <v>174946.36</v>
      </c>
      <c r="R117" s="162">
        <v>688534</v>
      </c>
      <c r="S117" s="162">
        <v>585769.72</v>
      </c>
      <c r="T117" s="162">
        <v>878200.96</v>
      </c>
      <c r="U117" s="162">
        <v>1185038.6600000001</v>
      </c>
      <c r="V117" s="209">
        <v>5684408.1399999997</v>
      </c>
    </row>
    <row r="118" spans="1:22" x14ac:dyDescent="0.3">
      <c r="A118" s="151">
        <v>316</v>
      </c>
      <c r="B118" s="32" t="s">
        <v>77</v>
      </c>
      <c r="C118" s="160">
        <v>175</v>
      </c>
      <c r="D118" s="44">
        <v>37</v>
      </c>
      <c r="E118" s="44">
        <v>263</v>
      </c>
      <c r="F118" s="44">
        <v>150</v>
      </c>
      <c r="G118" s="44">
        <v>129</v>
      </c>
      <c r="H118" s="44">
        <v>2355</v>
      </c>
      <c r="I118" s="44">
        <v>723</v>
      </c>
      <c r="J118" s="44">
        <v>369</v>
      </c>
      <c r="K118" s="44">
        <v>125</v>
      </c>
      <c r="L118" s="41">
        <v>4326</v>
      </c>
      <c r="M118" s="162">
        <v>1699827.4999999998</v>
      </c>
      <c r="N118" s="162">
        <v>381311.26999999996</v>
      </c>
      <c r="O118" s="162">
        <v>2260826.9</v>
      </c>
      <c r="P118" s="162">
        <v>2210020.5</v>
      </c>
      <c r="Q118" s="162">
        <v>609948.12</v>
      </c>
      <c r="R118" s="162">
        <v>2725206</v>
      </c>
      <c r="S118" s="162">
        <v>1667368.14</v>
      </c>
      <c r="T118" s="162">
        <v>2382765.84</v>
      </c>
      <c r="U118" s="162">
        <v>2794902.5</v>
      </c>
      <c r="V118" s="209">
        <v>16732176.77</v>
      </c>
    </row>
    <row r="119" spans="1:22" x14ac:dyDescent="0.3">
      <c r="A119" s="151">
        <v>317</v>
      </c>
      <c r="B119" s="32" t="s">
        <v>78</v>
      </c>
      <c r="C119" s="160">
        <v>132</v>
      </c>
      <c r="D119" s="44">
        <v>27</v>
      </c>
      <c r="E119" s="44">
        <v>216</v>
      </c>
      <c r="F119" s="44">
        <v>99</v>
      </c>
      <c r="G119" s="44">
        <v>109</v>
      </c>
      <c r="H119" s="44">
        <v>1234</v>
      </c>
      <c r="I119" s="44">
        <v>386</v>
      </c>
      <c r="J119" s="44">
        <v>244</v>
      </c>
      <c r="K119" s="44">
        <v>91</v>
      </c>
      <c r="L119" s="41">
        <v>2538</v>
      </c>
      <c r="M119" s="162">
        <v>1282155.5999999999</v>
      </c>
      <c r="N119" s="162">
        <v>278254.17</v>
      </c>
      <c r="O119" s="162">
        <v>1856800.7999999998</v>
      </c>
      <c r="P119" s="162">
        <v>1458613.53</v>
      </c>
      <c r="Q119" s="162">
        <v>515382.51999999996</v>
      </c>
      <c r="R119" s="162">
        <v>1427984.8</v>
      </c>
      <c r="S119" s="162">
        <v>890185.48</v>
      </c>
      <c r="T119" s="162">
        <v>1575595.8399999999</v>
      </c>
      <c r="U119" s="162">
        <v>2034689.02</v>
      </c>
      <c r="V119" s="209">
        <v>11319661.759999998</v>
      </c>
    </row>
    <row r="120" spans="1:22" x14ac:dyDescent="0.3">
      <c r="A120" s="151">
        <v>320</v>
      </c>
      <c r="B120" s="32" t="s">
        <v>79</v>
      </c>
      <c r="C120" s="160">
        <v>226</v>
      </c>
      <c r="D120" s="44">
        <v>48</v>
      </c>
      <c r="E120" s="44">
        <v>308</v>
      </c>
      <c r="F120" s="44">
        <v>152</v>
      </c>
      <c r="G120" s="44">
        <v>162</v>
      </c>
      <c r="H120" s="44">
        <v>3416</v>
      </c>
      <c r="I120" s="44">
        <v>1556</v>
      </c>
      <c r="J120" s="44">
        <v>929</v>
      </c>
      <c r="K120" s="44">
        <v>394</v>
      </c>
      <c r="L120" s="41">
        <v>7191</v>
      </c>
      <c r="M120" s="162">
        <v>2195205.7999999998</v>
      </c>
      <c r="N120" s="162">
        <v>494674.07999999996</v>
      </c>
      <c r="O120" s="162">
        <v>2647660.4</v>
      </c>
      <c r="P120" s="162">
        <v>2239487.44</v>
      </c>
      <c r="Q120" s="162">
        <v>765981.36</v>
      </c>
      <c r="R120" s="162">
        <v>3952995.2</v>
      </c>
      <c r="S120" s="162">
        <v>3588416.0799999996</v>
      </c>
      <c r="T120" s="162">
        <v>5998887.4399999995</v>
      </c>
      <c r="U120" s="162">
        <v>8809532.6799999997</v>
      </c>
      <c r="V120" s="209">
        <v>30692840.479999997</v>
      </c>
    </row>
    <row r="121" spans="1:22" x14ac:dyDescent="0.3">
      <c r="A121" s="151">
        <v>322</v>
      </c>
      <c r="B121" s="32" t="s">
        <v>321</v>
      </c>
      <c r="C121" s="160">
        <v>254</v>
      </c>
      <c r="D121" s="44">
        <v>56</v>
      </c>
      <c r="E121" s="44">
        <v>359</v>
      </c>
      <c r="F121" s="44">
        <v>186</v>
      </c>
      <c r="G121" s="44">
        <v>181</v>
      </c>
      <c r="H121" s="44">
        <v>3275</v>
      </c>
      <c r="I121" s="44">
        <v>1269</v>
      </c>
      <c r="J121" s="44">
        <v>694</v>
      </c>
      <c r="K121" s="44">
        <v>335</v>
      </c>
      <c r="L121" s="41">
        <v>6609</v>
      </c>
      <c r="M121" s="162">
        <v>2467178.1999999997</v>
      </c>
      <c r="N121" s="162">
        <v>577119.76</v>
      </c>
      <c r="O121" s="162">
        <v>3086071.6999999997</v>
      </c>
      <c r="P121" s="162">
        <v>2740425.42</v>
      </c>
      <c r="Q121" s="162">
        <v>855818.67999999993</v>
      </c>
      <c r="R121" s="162">
        <v>3789830</v>
      </c>
      <c r="S121" s="162">
        <v>2926542.42</v>
      </c>
      <c r="T121" s="162">
        <v>4481407.84</v>
      </c>
      <c r="U121" s="162">
        <v>7490338.7000000002</v>
      </c>
      <c r="V121" s="209">
        <v>28414732.719999999</v>
      </c>
    </row>
    <row r="122" spans="1:22" x14ac:dyDescent="0.3">
      <c r="A122" s="151">
        <v>398</v>
      </c>
      <c r="B122" s="32" t="s">
        <v>322</v>
      </c>
      <c r="C122" s="160">
        <v>6118</v>
      </c>
      <c r="D122" s="44">
        <v>1139</v>
      </c>
      <c r="E122" s="44">
        <v>7441</v>
      </c>
      <c r="F122" s="44">
        <v>3724</v>
      </c>
      <c r="G122" s="44">
        <v>3857</v>
      </c>
      <c r="H122" s="44">
        <v>67864</v>
      </c>
      <c r="I122" s="44">
        <v>16900</v>
      </c>
      <c r="J122" s="44">
        <v>9539</v>
      </c>
      <c r="K122" s="44">
        <v>3402</v>
      </c>
      <c r="L122" s="41">
        <v>119984</v>
      </c>
      <c r="M122" s="162">
        <v>59425969.399999999</v>
      </c>
      <c r="N122" s="162">
        <v>11738203.689999999</v>
      </c>
      <c r="O122" s="162">
        <v>63965068.299999997</v>
      </c>
      <c r="P122" s="162">
        <v>54867442.280000001</v>
      </c>
      <c r="Q122" s="162">
        <v>18236975.959999997</v>
      </c>
      <c r="R122" s="162">
        <v>78532220.799999997</v>
      </c>
      <c r="S122" s="162">
        <v>38974442</v>
      </c>
      <c r="T122" s="162">
        <v>61596757.039999999</v>
      </c>
      <c r="U122" s="162">
        <v>76066066.439999998</v>
      </c>
      <c r="V122" s="209">
        <v>463403145.91000003</v>
      </c>
    </row>
    <row r="123" spans="1:22" x14ac:dyDescent="0.3">
      <c r="A123" s="151">
        <v>399</v>
      </c>
      <c r="B123" s="32" t="s">
        <v>323</v>
      </c>
      <c r="C123" s="161">
        <v>495</v>
      </c>
      <c r="D123" s="161">
        <v>127</v>
      </c>
      <c r="E123" s="161">
        <v>754</v>
      </c>
      <c r="F123" s="161">
        <v>309</v>
      </c>
      <c r="G123" s="161">
        <v>294</v>
      </c>
      <c r="H123" s="161">
        <v>4141</v>
      </c>
      <c r="I123" s="161">
        <v>1098</v>
      </c>
      <c r="J123" s="161">
        <v>533</v>
      </c>
      <c r="K123" s="161">
        <v>245</v>
      </c>
      <c r="L123" s="41">
        <v>7996</v>
      </c>
      <c r="M123" s="162">
        <v>4808083.5</v>
      </c>
      <c r="N123" s="162">
        <v>1308825.17</v>
      </c>
      <c r="O123" s="162">
        <v>6481610.1999999993</v>
      </c>
      <c r="P123" s="162">
        <v>4552642.2299999995</v>
      </c>
      <c r="Q123" s="162">
        <v>1390114.3199999998</v>
      </c>
      <c r="R123" s="162">
        <v>4791965.2</v>
      </c>
      <c r="S123" s="162">
        <v>2532185.6399999997</v>
      </c>
      <c r="T123" s="162">
        <v>3441772.88</v>
      </c>
      <c r="U123" s="162">
        <v>5478008.9000000004</v>
      </c>
      <c r="V123" s="209">
        <v>34785208.039999999</v>
      </c>
    </row>
    <row r="124" spans="1:22" x14ac:dyDescent="0.3">
      <c r="A124" s="151">
        <v>400</v>
      </c>
      <c r="B124" s="32" t="s">
        <v>80</v>
      </c>
      <c r="C124" s="160">
        <v>458</v>
      </c>
      <c r="D124" s="44">
        <v>99</v>
      </c>
      <c r="E124" s="44">
        <v>635</v>
      </c>
      <c r="F124" s="44">
        <v>282</v>
      </c>
      <c r="G124" s="44">
        <v>279</v>
      </c>
      <c r="H124" s="44">
        <v>4570</v>
      </c>
      <c r="I124" s="44">
        <v>1168</v>
      </c>
      <c r="J124" s="44">
        <v>681</v>
      </c>
      <c r="K124" s="44">
        <v>296</v>
      </c>
      <c r="L124" s="41">
        <v>8468</v>
      </c>
      <c r="M124" s="162">
        <v>4448691.3999999994</v>
      </c>
      <c r="N124" s="162">
        <v>1020265.2899999999</v>
      </c>
      <c r="O124" s="162">
        <v>5458650.5</v>
      </c>
      <c r="P124" s="162">
        <v>4154838.54</v>
      </c>
      <c r="Q124" s="162">
        <v>1319190.1199999999</v>
      </c>
      <c r="R124" s="162">
        <v>5288404</v>
      </c>
      <c r="S124" s="162">
        <v>2693618.2399999998</v>
      </c>
      <c r="T124" s="162">
        <v>4397462.16</v>
      </c>
      <c r="U124" s="162">
        <v>6618329.1200000001</v>
      </c>
      <c r="V124" s="209">
        <v>35399449.369999997</v>
      </c>
    </row>
    <row r="125" spans="1:22" x14ac:dyDescent="0.3">
      <c r="A125" s="151">
        <v>402</v>
      </c>
      <c r="B125" s="32" t="s">
        <v>81</v>
      </c>
      <c r="C125" s="160">
        <v>430</v>
      </c>
      <c r="D125" s="44">
        <v>80</v>
      </c>
      <c r="E125" s="44">
        <v>646</v>
      </c>
      <c r="F125" s="44">
        <v>340</v>
      </c>
      <c r="G125" s="44">
        <v>316</v>
      </c>
      <c r="H125" s="44">
        <v>4875</v>
      </c>
      <c r="I125" s="44">
        <v>1584</v>
      </c>
      <c r="J125" s="44">
        <v>753</v>
      </c>
      <c r="K125" s="44">
        <v>334</v>
      </c>
      <c r="L125" s="41">
        <v>9358</v>
      </c>
      <c r="M125" s="162">
        <v>4176718.9999999995</v>
      </c>
      <c r="N125" s="162">
        <v>824456.79999999993</v>
      </c>
      <c r="O125" s="162">
        <v>5553209.7999999998</v>
      </c>
      <c r="P125" s="162">
        <v>5009379.8</v>
      </c>
      <c r="Q125" s="162">
        <v>1494136.48</v>
      </c>
      <c r="R125" s="162">
        <v>5641350</v>
      </c>
      <c r="S125" s="162">
        <v>3652989.1199999996</v>
      </c>
      <c r="T125" s="162">
        <v>4862392.08</v>
      </c>
      <c r="U125" s="162">
        <v>7467979.4800000004</v>
      </c>
      <c r="V125" s="209">
        <v>38682612.560000002</v>
      </c>
    </row>
    <row r="126" spans="1:22" x14ac:dyDescent="0.3">
      <c r="A126" s="151">
        <v>403</v>
      </c>
      <c r="B126" s="32" t="s">
        <v>82</v>
      </c>
      <c r="C126" s="160">
        <v>141</v>
      </c>
      <c r="D126" s="44">
        <v>27</v>
      </c>
      <c r="E126" s="44">
        <v>176</v>
      </c>
      <c r="F126" s="44">
        <v>87</v>
      </c>
      <c r="G126" s="44">
        <v>93</v>
      </c>
      <c r="H126" s="44">
        <v>1354</v>
      </c>
      <c r="I126" s="44">
        <v>551</v>
      </c>
      <c r="J126" s="44">
        <v>348</v>
      </c>
      <c r="K126" s="44">
        <v>148</v>
      </c>
      <c r="L126" s="41">
        <v>2925</v>
      </c>
      <c r="M126" s="162">
        <v>1369575.2999999998</v>
      </c>
      <c r="N126" s="162">
        <v>278254.17</v>
      </c>
      <c r="O126" s="162">
        <v>1512948.7999999998</v>
      </c>
      <c r="P126" s="162">
        <v>1281811.8899999999</v>
      </c>
      <c r="Q126" s="162">
        <v>439730.04</v>
      </c>
      <c r="R126" s="162">
        <v>1566848.8</v>
      </c>
      <c r="S126" s="162">
        <v>1270705.18</v>
      </c>
      <c r="T126" s="162">
        <v>2247161.2799999998</v>
      </c>
      <c r="U126" s="162">
        <v>3309164.56</v>
      </c>
      <c r="V126" s="209">
        <v>13276200.02</v>
      </c>
    </row>
    <row r="127" spans="1:22" x14ac:dyDescent="0.3">
      <c r="A127" s="151">
        <v>405</v>
      </c>
      <c r="B127" s="32" t="s">
        <v>324</v>
      </c>
      <c r="C127" s="160">
        <v>3388</v>
      </c>
      <c r="D127" s="44">
        <v>692</v>
      </c>
      <c r="E127" s="44">
        <v>4369</v>
      </c>
      <c r="F127" s="44">
        <v>2202</v>
      </c>
      <c r="G127" s="44">
        <v>2105</v>
      </c>
      <c r="H127" s="44">
        <v>42297</v>
      </c>
      <c r="I127" s="44">
        <v>9820</v>
      </c>
      <c r="J127" s="44">
        <v>5499</v>
      </c>
      <c r="K127" s="44">
        <v>2290</v>
      </c>
      <c r="L127" s="41">
        <v>72662</v>
      </c>
      <c r="M127" s="162">
        <v>32908660.399999999</v>
      </c>
      <c r="N127" s="162">
        <v>7131551.3199999994</v>
      </c>
      <c r="O127" s="162">
        <v>37557234.699999996</v>
      </c>
      <c r="P127" s="162">
        <v>32443100.939999998</v>
      </c>
      <c r="Q127" s="162">
        <v>9953029.4000000004</v>
      </c>
      <c r="R127" s="162">
        <v>48946088.399999999</v>
      </c>
      <c r="S127" s="162">
        <v>22646687.599999998</v>
      </c>
      <c r="T127" s="162">
        <v>35509022.640000001</v>
      </c>
      <c r="U127" s="162">
        <v>51202613.800000004</v>
      </c>
      <c r="V127" s="209">
        <v>278297989.19999999</v>
      </c>
    </row>
    <row r="128" spans="1:22" x14ac:dyDescent="0.3">
      <c r="A128" s="151">
        <v>407</v>
      </c>
      <c r="B128" s="32" t="s">
        <v>325</v>
      </c>
      <c r="C128" s="160">
        <v>134</v>
      </c>
      <c r="D128" s="44">
        <v>23</v>
      </c>
      <c r="E128" s="44">
        <v>163</v>
      </c>
      <c r="F128" s="44">
        <v>80</v>
      </c>
      <c r="G128" s="44">
        <v>86</v>
      </c>
      <c r="H128" s="44">
        <v>1355</v>
      </c>
      <c r="I128" s="44">
        <v>410</v>
      </c>
      <c r="J128" s="44">
        <v>255</v>
      </c>
      <c r="K128" s="44">
        <v>115</v>
      </c>
      <c r="L128" s="41">
        <v>2621</v>
      </c>
      <c r="M128" s="162">
        <v>1301582.2</v>
      </c>
      <c r="N128" s="162">
        <v>237031.33</v>
      </c>
      <c r="O128" s="162">
        <v>1401196.9</v>
      </c>
      <c r="P128" s="162">
        <v>1178677.5999999999</v>
      </c>
      <c r="Q128" s="162">
        <v>406632.07999999996</v>
      </c>
      <c r="R128" s="162">
        <v>1568006</v>
      </c>
      <c r="S128" s="162">
        <v>945533.79999999993</v>
      </c>
      <c r="T128" s="162">
        <v>1646626.7999999998</v>
      </c>
      <c r="U128" s="162">
        <v>2571310.3000000003</v>
      </c>
      <c r="V128" s="209">
        <v>11256597.01</v>
      </c>
    </row>
    <row r="129" spans="1:22" x14ac:dyDescent="0.3">
      <c r="A129" s="151">
        <v>408</v>
      </c>
      <c r="B129" s="32" t="s">
        <v>326</v>
      </c>
      <c r="C129" s="160">
        <v>868</v>
      </c>
      <c r="D129" s="44">
        <v>169</v>
      </c>
      <c r="E129" s="44">
        <v>1157</v>
      </c>
      <c r="F129" s="44">
        <v>542</v>
      </c>
      <c r="G129" s="44">
        <v>550</v>
      </c>
      <c r="H129" s="44">
        <v>7440</v>
      </c>
      <c r="I129" s="44">
        <v>1957</v>
      </c>
      <c r="J129" s="44">
        <v>1051</v>
      </c>
      <c r="K129" s="44">
        <v>487</v>
      </c>
      <c r="L129" s="41">
        <v>14221</v>
      </c>
      <c r="M129" s="162">
        <v>8431144.3999999985</v>
      </c>
      <c r="N129" s="162">
        <v>1741664.9899999998</v>
      </c>
      <c r="O129" s="162">
        <v>9945919.0999999996</v>
      </c>
      <c r="P129" s="162">
        <v>7985540.7399999993</v>
      </c>
      <c r="Q129" s="162">
        <v>2600554</v>
      </c>
      <c r="R129" s="162">
        <v>8609568</v>
      </c>
      <c r="S129" s="162">
        <v>4513194.26</v>
      </c>
      <c r="T129" s="162">
        <v>6786685.3599999994</v>
      </c>
      <c r="U129" s="162">
        <v>10888940.140000001</v>
      </c>
      <c r="V129" s="209">
        <v>61503210.989999995</v>
      </c>
    </row>
    <row r="130" spans="1:22" x14ac:dyDescent="0.3">
      <c r="A130" s="151">
        <v>410</v>
      </c>
      <c r="B130" s="32" t="s">
        <v>83</v>
      </c>
      <c r="C130" s="160">
        <v>1387</v>
      </c>
      <c r="D130" s="44">
        <v>324</v>
      </c>
      <c r="E130" s="44">
        <v>1879</v>
      </c>
      <c r="F130" s="44">
        <v>872</v>
      </c>
      <c r="G130" s="44">
        <v>719</v>
      </c>
      <c r="H130" s="44">
        <v>9772</v>
      </c>
      <c r="I130" s="44">
        <v>2299</v>
      </c>
      <c r="J130" s="44">
        <v>1152</v>
      </c>
      <c r="K130" s="44">
        <v>419</v>
      </c>
      <c r="L130" s="41">
        <v>18823</v>
      </c>
      <c r="M130" s="162">
        <v>13472347.1</v>
      </c>
      <c r="N130" s="162">
        <v>3339050.0399999996</v>
      </c>
      <c r="O130" s="162">
        <v>16152447.699999999</v>
      </c>
      <c r="P130" s="162">
        <v>12847585.84</v>
      </c>
      <c r="Q130" s="162">
        <v>3399633.32</v>
      </c>
      <c r="R130" s="162">
        <v>11308158.4</v>
      </c>
      <c r="S130" s="162">
        <v>5301907.8199999994</v>
      </c>
      <c r="T130" s="162">
        <v>7438878.7199999997</v>
      </c>
      <c r="U130" s="162">
        <v>9368513.1799999997</v>
      </c>
      <c r="V130" s="209">
        <v>82628522.120000005</v>
      </c>
    </row>
    <row r="131" spans="1:22" x14ac:dyDescent="0.3">
      <c r="A131" s="151">
        <v>416</v>
      </c>
      <c r="B131" s="32" t="s">
        <v>84</v>
      </c>
      <c r="C131" s="160">
        <v>163</v>
      </c>
      <c r="D131" s="44">
        <v>31</v>
      </c>
      <c r="E131" s="44">
        <v>254</v>
      </c>
      <c r="F131" s="44">
        <v>102</v>
      </c>
      <c r="G131" s="44">
        <v>96</v>
      </c>
      <c r="H131" s="44">
        <v>1553</v>
      </c>
      <c r="I131" s="44">
        <v>427</v>
      </c>
      <c r="J131" s="44">
        <v>230</v>
      </c>
      <c r="K131" s="44">
        <v>108</v>
      </c>
      <c r="L131" s="41">
        <v>2964</v>
      </c>
      <c r="M131" s="162">
        <v>1583267.9</v>
      </c>
      <c r="N131" s="162">
        <v>319477.00999999995</v>
      </c>
      <c r="O131" s="162">
        <v>2183460.1999999997</v>
      </c>
      <c r="P131" s="162">
        <v>1502813.94</v>
      </c>
      <c r="Q131" s="162">
        <v>453914.88</v>
      </c>
      <c r="R131" s="162">
        <v>1797131.6</v>
      </c>
      <c r="S131" s="162">
        <v>984738.86</v>
      </c>
      <c r="T131" s="162">
        <v>1485192.7999999998</v>
      </c>
      <c r="U131" s="162">
        <v>2414795.7600000002</v>
      </c>
      <c r="V131" s="209">
        <v>12724792.949999997</v>
      </c>
    </row>
    <row r="132" spans="1:22" x14ac:dyDescent="0.3">
      <c r="A132" s="151">
        <v>418</v>
      </c>
      <c r="B132" s="32" t="s">
        <v>85</v>
      </c>
      <c r="C132" s="160">
        <v>1759</v>
      </c>
      <c r="D132" s="44">
        <v>373</v>
      </c>
      <c r="E132" s="44">
        <v>2403</v>
      </c>
      <c r="F132" s="44">
        <v>1177</v>
      </c>
      <c r="G132" s="44">
        <v>938</v>
      </c>
      <c r="H132" s="44">
        <v>13156</v>
      </c>
      <c r="I132" s="44">
        <v>2379</v>
      </c>
      <c r="J132" s="44">
        <v>1217</v>
      </c>
      <c r="K132" s="44">
        <v>426</v>
      </c>
      <c r="L132" s="41">
        <v>23828</v>
      </c>
      <c r="M132" s="162">
        <v>17085694.699999999</v>
      </c>
      <c r="N132" s="162">
        <v>3844029.8299999996</v>
      </c>
      <c r="O132" s="162">
        <v>20656908.899999999</v>
      </c>
      <c r="P132" s="162">
        <v>17341294.189999998</v>
      </c>
      <c r="Q132" s="162">
        <v>4435126.6399999997</v>
      </c>
      <c r="R132" s="162">
        <v>15224123.200000001</v>
      </c>
      <c r="S132" s="162">
        <v>5486402.2199999997</v>
      </c>
      <c r="T132" s="162">
        <v>7858607.1199999992</v>
      </c>
      <c r="U132" s="162">
        <v>9525027.7200000007</v>
      </c>
      <c r="V132" s="209">
        <v>101457214.52</v>
      </c>
    </row>
    <row r="133" spans="1:22" x14ac:dyDescent="0.3">
      <c r="A133" s="151">
        <v>420</v>
      </c>
      <c r="B133" s="32" t="s">
        <v>86</v>
      </c>
      <c r="C133" s="160">
        <v>417</v>
      </c>
      <c r="D133" s="44">
        <v>68</v>
      </c>
      <c r="E133" s="44">
        <v>581</v>
      </c>
      <c r="F133" s="44">
        <v>286</v>
      </c>
      <c r="G133" s="44">
        <v>279</v>
      </c>
      <c r="H133" s="44">
        <v>4806</v>
      </c>
      <c r="I133" s="44">
        <v>1615</v>
      </c>
      <c r="J133" s="44">
        <v>946</v>
      </c>
      <c r="K133" s="44">
        <v>404</v>
      </c>
      <c r="L133" s="41">
        <v>9402</v>
      </c>
      <c r="M133" s="162">
        <v>4050446.0999999996</v>
      </c>
      <c r="N133" s="162">
        <v>700788.27999999991</v>
      </c>
      <c r="O133" s="162">
        <v>4994450.3</v>
      </c>
      <c r="P133" s="162">
        <v>4213772.42</v>
      </c>
      <c r="Q133" s="162">
        <v>1319190.1199999999</v>
      </c>
      <c r="R133" s="162">
        <v>5561503.2000000002</v>
      </c>
      <c r="S133" s="162">
        <v>3724480.6999999997</v>
      </c>
      <c r="T133" s="162">
        <v>6108662.5599999996</v>
      </c>
      <c r="U133" s="162">
        <v>9033124.8800000008</v>
      </c>
      <c r="V133" s="209">
        <v>39706418.559999995</v>
      </c>
    </row>
    <row r="134" spans="1:22" x14ac:dyDescent="0.3">
      <c r="A134" s="151">
        <v>421</v>
      </c>
      <c r="B134" s="32" t="s">
        <v>87</v>
      </c>
      <c r="C134" s="160">
        <v>44</v>
      </c>
      <c r="D134" s="44">
        <v>7</v>
      </c>
      <c r="E134" s="44">
        <v>43</v>
      </c>
      <c r="F134" s="44">
        <v>24</v>
      </c>
      <c r="G134" s="44">
        <v>22</v>
      </c>
      <c r="H134" s="44">
        <v>356</v>
      </c>
      <c r="I134" s="44">
        <v>135</v>
      </c>
      <c r="J134" s="44">
        <v>57</v>
      </c>
      <c r="K134" s="44">
        <v>34</v>
      </c>
      <c r="L134" s="41">
        <v>722</v>
      </c>
      <c r="M134" s="162">
        <v>427385.19999999995</v>
      </c>
      <c r="N134" s="162">
        <v>72139.97</v>
      </c>
      <c r="O134" s="162">
        <v>369640.89999999997</v>
      </c>
      <c r="P134" s="162">
        <v>353603.27999999997</v>
      </c>
      <c r="Q134" s="162">
        <v>104022.15999999999</v>
      </c>
      <c r="R134" s="162">
        <v>411963.2</v>
      </c>
      <c r="S134" s="162">
        <v>311334.3</v>
      </c>
      <c r="T134" s="162">
        <v>368069.51999999996</v>
      </c>
      <c r="U134" s="162">
        <v>760213.48</v>
      </c>
      <c r="V134" s="209">
        <v>3178372.01</v>
      </c>
    </row>
    <row r="135" spans="1:22" x14ac:dyDescent="0.3">
      <c r="A135" s="151">
        <v>422</v>
      </c>
      <c r="B135" s="32" t="s">
        <v>88</v>
      </c>
      <c r="C135" s="160">
        <v>340</v>
      </c>
      <c r="D135" s="44">
        <v>69</v>
      </c>
      <c r="E135" s="44">
        <v>493</v>
      </c>
      <c r="F135" s="44">
        <v>242</v>
      </c>
      <c r="G135" s="44">
        <v>265</v>
      </c>
      <c r="H135" s="44">
        <v>5229</v>
      </c>
      <c r="I135" s="44">
        <v>2319</v>
      </c>
      <c r="J135" s="44">
        <v>1276</v>
      </c>
      <c r="K135" s="44">
        <v>486</v>
      </c>
      <c r="L135" s="41">
        <v>10719</v>
      </c>
      <c r="M135" s="162">
        <v>3302521.9999999995</v>
      </c>
      <c r="N135" s="162">
        <v>711093.99</v>
      </c>
      <c r="O135" s="162">
        <v>4237975.8999999994</v>
      </c>
      <c r="P135" s="162">
        <v>3565499.7399999998</v>
      </c>
      <c r="Q135" s="162">
        <v>1252994.2</v>
      </c>
      <c r="R135" s="162">
        <v>6050998.7999999998</v>
      </c>
      <c r="S135" s="162">
        <v>5348031.42</v>
      </c>
      <c r="T135" s="162">
        <v>8239591.3599999994</v>
      </c>
      <c r="U135" s="162">
        <v>10866580.92</v>
      </c>
      <c r="V135" s="209">
        <v>43575288.329999998</v>
      </c>
    </row>
    <row r="136" spans="1:22" x14ac:dyDescent="0.3">
      <c r="A136" s="151">
        <v>423</v>
      </c>
      <c r="B136" s="32" t="s">
        <v>327</v>
      </c>
      <c r="C136" s="160">
        <v>1290</v>
      </c>
      <c r="D136" s="44">
        <v>299</v>
      </c>
      <c r="E136" s="44">
        <v>1787</v>
      </c>
      <c r="F136" s="44">
        <v>825</v>
      </c>
      <c r="G136" s="44">
        <v>795</v>
      </c>
      <c r="H136" s="44">
        <v>11177</v>
      </c>
      <c r="I136" s="44">
        <v>2287</v>
      </c>
      <c r="J136" s="44">
        <v>1234</v>
      </c>
      <c r="K136" s="44">
        <v>452</v>
      </c>
      <c r="L136" s="41">
        <v>20146</v>
      </c>
      <c r="M136" s="162">
        <v>12530156.999999998</v>
      </c>
      <c r="N136" s="162">
        <v>3081407.2899999996</v>
      </c>
      <c r="O136" s="162">
        <v>15361588.1</v>
      </c>
      <c r="P136" s="162">
        <v>12155112.75</v>
      </c>
      <c r="Q136" s="162">
        <v>3758982.5999999996</v>
      </c>
      <c r="R136" s="162">
        <v>12934024.4</v>
      </c>
      <c r="S136" s="162">
        <v>5274233.6599999992</v>
      </c>
      <c r="T136" s="162">
        <v>7968382.2399999993</v>
      </c>
      <c r="U136" s="162">
        <v>10106367.440000001</v>
      </c>
      <c r="V136" s="209">
        <v>83170255.479999989</v>
      </c>
    </row>
    <row r="137" spans="1:22" x14ac:dyDescent="0.3">
      <c r="A137" s="147">
        <v>425</v>
      </c>
      <c r="B137" s="32" t="s">
        <v>328</v>
      </c>
      <c r="C137" s="161">
        <v>1055</v>
      </c>
      <c r="D137" s="41">
        <v>216</v>
      </c>
      <c r="E137" s="41">
        <v>1484</v>
      </c>
      <c r="F137" s="41">
        <v>733</v>
      </c>
      <c r="G137" s="41">
        <v>600</v>
      </c>
      <c r="H137" s="41">
        <v>5074</v>
      </c>
      <c r="I137" s="41">
        <v>623</v>
      </c>
      <c r="J137" s="41">
        <v>324</v>
      </c>
      <c r="K137" s="41">
        <v>129</v>
      </c>
      <c r="L137" s="41">
        <v>10238</v>
      </c>
      <c r="M137" s="162">
        <v>10247531.5</v>
      </c>
      <c r="N137" s="162">
        <v>2226033.36</v>
      </c>
      <c r="O137" s="162">
        <v>12756909.199999999</v>
      </c>
      <c r="P137" s="162">
        <v>10799633.51</v>
      </c>
      <c r="Q137" s="162">
        <v>2836968</v>
      </c>
      <c r="R137" s="162">
        <v>5871632.7999999998</v>
      </c>
      <c r="S137" s="162">
        <v>1436750.14</v>
      </c>
      <c r="T137" s="162">
        <v>2092184.64</v>
      </c>
      <c r="U137" s="162">
        <v>2884339.3800000004</v>
      </c>
      <c r="V137" s="209">
        <v>51151982.530000001</v>
      </c>
    </row>
    <row r="138" spans="1:22" x14ac:dyDescent="0.3">
      <c r="A138" s="151">
        <v>426</v>
      </c>
      <c r="B138" s="32" t="s">
        <v>89</v>
      </c>
      <c r="C138" s="160">
        <v>727</v>
      </c>
      <c r="D138" s="44">
        <v>158</v>
      </c>
      <c r="E138" s="44">
        <v>988</v>
      </c>
      <c r="F138" s="44">
        <v>452</v>
      </c>
      <c r="G138" s="44">
        <v>380</v>
      </c>
      <c r="H138" s="44">
        <v>6587</v>
      </c>
      <c r="I138" s="44">
        <v>1602</v>
      </c>
      <c r="J138" s="44">
        <v>811</v>
      </c>
      <c r="K138" s="44">
        <v>289</v>
      </c>
      <c r="L138" s="41">
        <v>11994</v>
      </c>
      <c r="M138" s="162">
        <v>7061569.0999999996</v>
      </c>
      <c r="N138" s="162">
        <v>1628302.18</v>
      </c>
      <c r="O138" s="162">
        <v>8493144.3999999985</v>
      </c>
      <c r="P138" s="162">
        <v>6659528.4399999995</v>
      </c>
      <c r="Q138" s="162">
        <v>1796746.4</v>
      </c>
      <c r="R138" s="162">
        <v>7622476.4000000004</v>
      </c>
      <c r="S138" s="162">
        <v>3694500.36</v>
      </c>
      <c r="T138" s="162">
        <v>5236918.96</v>
      </c>
      <c r="U138" s="162">
        <v>6461814.5800000001</v>
      </c>
      <c r="V138" s="209">
        <v>48655000.819999993</v>
      </c>
    </row>
    <row r="139" spans="1:22" x14ac:dyDescent="0.3">
      <c r="A139" s="151">
        <v>430</v>
      </c>
      <c r="B139" s="32" t="s">
        <v>90</v>
      </c>
      <c r="C139" s="160">
        <v>713</v>
      </c>
      <c r="D139" s="44">
        <v>135</v>
      </c>
      <c r="E139" s="44">
        <v>955</v>
      </c>
      <c r="F139" s="44">
        <v>506</v>
      </c>
      <c r="G139" s="44">
        <v>492</v>
      </c>
      <c r="H139" s="44">
        <v>8135</v>
      </c>
      <c r="I139" s="44">
        <v>2608</v>
      </c>
      <c r="J139" s="44">
        <v>1485</v>
      </c>
      <c r="K139" s="44">
        <v>741</v>
      </c>
      <c r="L139" s="41">
        <v>15770</v>
      </c>
      <c r="M139" s="162">
        <v>6925582.8999999994</v>
      </c>
      <c r="N139" s="162">
        <v>1391270.8499999999</v>
      </c>
      <c r="O139" s="162">
        <v>8209466.4999999991</v>
      </c>
      <c r="P139" s="162">
        <v>7455135.8199999994</v>
      </c>
      <c r="Q139" s="162">
        <v>2326313.7599999998</v>
      </c>
      <c r="R139" s="162">
        <v>9413822</v>
      </c>
      <c r="S139" s="162">
        <v>6014517.4399999995</v>
      </c>
      <c r="T139" s="162">
        <v>9589179.5999999996</v>
      </c>
      <c r="U139" s="162">
        <v>16568182.020000001</v>
      </c>
      <c r="V139" s="209">
        <v>67893470.890000001</v>
      </c>
    </row>
    <row r="140" spans="1:22" x14ac:dyDescent="0.3">
      <c r="A140" s="151">
        <v>433</v>
      </c>
      <c r="B140" s="32" t="s">
        <v>91</v>
      </c>
      <c r="C140" s="160">
        <v>355</v>
      </c>
      <c r="D140" s="44">
        <v>89</v>
      </c>
      <c r="E140" s="44">
        <v>591</v>
      </c>
      <c r="F140" s="44">
        <v>333</v>
      </c>
      <c r="G140" s="44">
        <v>320</v>
      </c>
      <c r="H140" s="44">
        <v>4134</v>
      </c>
      <c r="I140" s="44">
        <v>1162</v>
      </c>
      <c r="J140" s="44">
        <v>648</v>
      </c>
      <c r="K140" s="44">
        <v>221</v>
      </c>
      <c r="L140" s="41">
        <v>7853</v>
      </c>
      <c r="M140" s="162">
        <v>3448221.4999999995</v>
      </c>
      <c r="N140" s="162">
        <v>917208.19</v>
      </c>
      <c r="O140" s="162">
        <v>5080413.3</v>
      </c>
      <c r="P140" s="162">
        <v>4906245.51</v>
      </c>
      <c r="Q140" s="162">
        <v>1513049.5999999999</v>
      </c>
      <c r="R140" s="162">
        <v>4783864.8</v>
      </c>
      <c r="S140" s="162">
        <v>2679781.1599999997</v>
      </c>
      <c r="T140" s="162">
        <v>4184369.28</v>
      </c>
      <c r="U140" s="162">
        <v>4941387.62</v>
      </c>
      <c r="V140" s="209">
        <v>32454540.960000001</v>
      </c>
    </row>
    <row r="141" spans="1:22" x14ac:dyDescent="0.3">
      <c r="A141" s="151">
        <v>434</v>
      </c>
      <c r="B141" s="32" t="s">
        <v>329</v>
      </c>
      <c r="C141" s="160">
        <v>629</v>
      </c>
      <c r="D141" s="44">
        <v>133</v>
      </c>
      <c r="E141" s="44">
        <v>898</v>
      </c>
      <c r="F141" s="44">
        <v>482</v>
      </c>
      <c r="G141" s="44">
        <v>423</v>
      </c>
      <c r="H141" s="44">
        <v>7831</v>
      </c>
      <c r="I141" s="44">
        <v>2485</v>
      </c>
      <c r="J141" s="44">
        <v>1318</v>
      </c>
      <c r="K141" s="44">
        <v>546</v>
      </c>
      <c r="L141" s="41">
        <v>14745</v>
      </c>
      <c r="M141" s="162">
        <v>6109665.6999999993</v>
      </c>
      <c r="N141" s="162">
        <v>1370659.43</v>
      </c>
      <c r="O141" s="162">
        <v>7719477.3999999994</v>
      </c>
      <c r="P141" s="162">
        <v>7101532.54</v>
      </c>
      <c r="Q141" s="162">
        <v>2000062.44</v>
      </c>
      <c r="R141" s="162">
        <v>9062033.2000000011</v>
      </c>
      <c r="S141" s="162">
        <v>5730857.2999999998</v>
      </c>
      <c r="T141" s="162">
        <v>8510800.4800000004</v>
      </c>
      <c r="U141" s="162">
        <v>12208134.120000001</v>
      </c>
      <c r="V141" s="209">
        <v>59813222.609999999</v>
      </c>
    </row>
    <row r="142" spans="1:22" x14ac:dyDescent="0.3">
      <c r="A142" s="151">
        <v>435</v>
      </c>
      <c r="B142" s="32" t="s">
        <v>92</v>
      </c>
      <c r="C142" s="160">
        <v>12</v>
      </c>
      <c r="D142" s="44">
        <v>10</v>
      </c>
      <c r="E142" s="44">
        <v>30</v>
      </c>
      <c r="F142" s="44">
        <v>10</v>
      </c>
      <c r="G142" s="44">
        <v>15</v>
      </c>
      <c r="H142" s="44">
        <v>331</v>
      </c>
      <c r="I142" s="44">
        <v>157</v>
      </c>
      <c r="J142" s="44">
        <v>87</v>
      </c>
      <c r="K142" s="44">
        <v>47</v>
      </c>
      <c r="L142" s="41">
        <v>699</v>
      </c>
      <c r="M142" s="162">
        <v>116559.59999999999</v>
      </c>
      <c r="N142" s="162">
        <v>103057.09999999999</v>
      </c>
      <c r="O142" s="162">
        <v>257888.99999999997</v>
      </c>
      <c r="P142" s="162">
        <v>147334.69999999998</v>
      </c>
      <c r="Q142" s="162">
        <v>70924.2</v>
      </c>
      <c r="R142" s="162">
        <v>383033.2</v>
      </c>
      <c r="S142" s="162">
        <v>362070.25999999995</v>
      </c>
      <c r="T142" s="162">
        <v>561790.31999999995</v>
      </c>
      <c r="U142" s="162">
        <v>1050883.3400000001</v>
      </c>
      <c r="V142" s="209">
        <v>3053541.7199999997</v>
      </c>
    </row>
    <row r="143" spans="1:22" x14ac:dyDescent="0.3">
      <c r="A143" s="151">
        <v>436</v>
      </c>
      <c r="B143" s="32" t="s">
        <v>93</v>
      </c>
      <c r="C143" s="160">
        <v>183</v>
      </c>
      <c r="D143" s="44">
        <v>26</v>
      </c>
      <c r="E143" s="44">
        <v>250</v>
      </c>
      <c r="F143" s="44">
        <v>130</v>
      </c>
      <c r="G143" s="44">
        <v>122</v>
      </c>
      <c r="H143" s="44">
        <v>946</v>
      </c>
      <c r="I143" s="44">
        <v>229</v>
      </c>
      <c r="J143" s="44">
        <v>98</v>
      </c>
      <c r="K143" s="44">
        <v>52</v>
      </c>
      <c r="L143" s="41">
        <v>2036</v>
      </c>
      <c r="M143" s="162">
        <v>1777533.9</v>
      </c>
      <c r="N143" s="162">
        <v>267948.45999999996</v>
      </c>
      <c r="O143" s="162">
        <v>2149075</v>
      </c>
      <c r="P143" s="162">
        <v>1915351.0999999999</v>
      </c>
      <c r="Q143" s="162">
        <v>576850.15999999992</v>
      </c>
      <c r="R143" s="162">
        <v>1094711.2</v>
      </c>
      <c r="S143" s="162">
        <v>528115.22</v>
      </c>
      <c r="T143" s="162">
        <v>632821.27999999991</v>
      </c>
      <c r="U143" s="162">
        <v>1162679.44</v>
      </c>
      <c r="V143" s="209">
        <v>10105085.759999998</v>
      </c>
    </row>
    <row r="144" spans="1:22" x14ac:dyDescent="0.3">
      <c r="A144" s="151">
        <v>440</v>
      </c>
      <c r="B144" s="32" t="s">
        <v>330</v>
      </c>
      <c r="C144" s="160">
        <v>657</v>
      </c>
      <c r="D144" s="44">
        <v>109</v>
      </c>
      <c r="E144" s="44">
        <v>658</v>
      </c>
      <c r="F144" s="44">
        <v>296</v>
      </c>
      <c r="G144" s="44">
        <v>274</v>
      </c>
      <c r="H144" s="44">
        <v>2729</v>
      </c>
      <c r="I144" s="44">
        <v>447</v>
      </c>
      <c r="J144" s="44">
        <v>248</v>
      </c>
      <c r="K144" s="44">
        <v>116</v>
      </c>
      <c r="L144" s="41">
        <v>5534</v>
      </c>
      <c r="M144" s="162">
        <v>6381638.0999999996</v>
      </c>
      <c r="N144" s="162">
        <v>1123322.3899999999</v>
      </c>
      <c r="O144" s="162">
        <v>5656365.3999999994</v>
      </c>
      <c r="P144" s="162">
        <v>4361107.12</v>
      </c>
      <c r="Q144" s="162">
        <v>1295548.72</v>
      </c>
      <c r="R144" s="162">
        <v>3157998.8000000003</v>
      </c>
      <c r="S144" s="162">
        <v>1030862.46</v>
      </c>
      <c r="T144" s="162">
        <v>1601425.28</v>
      </c>
      <c r="U144" s="162">
        <v>2593669.52</v>
      </c>
      <c r="V144" s="209">
        <v>27201937.789999999</v>
      </c>
    </row>
    <row r="145" spans="1:22" x14ac:dyDescent="0.3">
      <c r="A145" s="151">
        <v>441</v>
      </c>
      <c r="B145" s="32" t="s">
        <v>94</v>
      </c>
      <c r="C145" s="160">
        <v>173</v>
      </c>
      <c r="D145" s="44">
        <v>30</v>
      </c>
      <c r="E145" s="44">
        <v>262</v>
      </c>
      <c r="F145" s="44">
        <v>133</v>
      </c>
      <c r="G145" s="44">
        <v>116</v>
      </c>
      <c r="H145" s="44">
        <v>2254</v>
      </c>
      <c r="I145" s="44">
        <v>871</v>
      </c>
      <c r="J145" s="44">
        <v>472</v>
      </c>
      <c r="K145" s="44">
        <v>232</v>
      </c>
      <c r="L145" s="41">
        <v>4543</v>
      </c>
      <c r="M145" s="162">
        <v>1680400.9</v>
      </c>
      <c r="N145" s="162">
        <v>309171.3</v>
      </c>
      <c r="O145" s="162">
        <v>2252230.5999999996</v>
      </c>
      <c r="P145" s="162">
        <v>1959551.51</v>
      </c>
      <c r="Q145" s="162">
        <v>548480.48</v>
      </c>
      <c r="R145" s="162">
        <v>2608328.8000000003</v>
      </c>
      <c r="S145" s="162">
        <v>2008682.7799999998</v>
      </c>
      <c r="T145" s="162">
        <v>3047873.92</v>
      </c>
      <c r="U145" s="162">
        <v>5187339.04</v>
      </c>
      <c r="V145" s="209">
        <v>19602059.329999998</v>
      </c>
    </row>
    <row r="146" spans="1:22" x14ac:dyDescent="0.3">
      <c r="A146" s="151">
        <v>444</v>
      </c>
      <c r="B146" s="32" t="s">
        <v>331</v>
      </c>
      <c r="C146" s="160">
        <v>2262</v>
      </c>
      <c r="D146" s="44">
        <v>487</v>
      </c>
      <c r="E146" s="44">
        <v>3292</v>
      </c>
      <c r="F146" s="44">
        <v>1816</v>
      </c>
      <c r="G146" s="44">
        <v>1675</v>
      </c>
      <c r="H146" s="44">
        <v>25015</v>
      </c>
      <c r="I146" s="44">
        <v>6509</v>
      </c>
      <c r="J146" s="44">
        <v>3576</v>
      </c>
      <c r="K146" s="44">
        <v>1254</v>
      </c>
      <c r="L146" s="41">
        <v>45886</v>
      </c>
      <c r="M146" s="162">
        <v>21971484.599999998</v>
      </c>
      <c r="N146" s="162">
        <v>5018880.7699999996</v>
      </c>
      <c r="O146" s="162">
        <v>28299019.599999998</v>
      </c>
      <c r="P146" s="162">
        <v>26755981.52</v>
      </c>
      <c r="Q146" s="162">
        <v>7919869</v>
      </c>
      <c r="R146" s="162">
        <v>28947358</v>
      </c>
      <c r="S146" s="162">
        <v>15010925.619999999</v>
      </c>
      <c r="T146" s="162">
        <v>23091519.359999999</v>
      </c>
      <c r="U146" s="162">
        <v>28038461.880000003</v>
      </c>
      <c r="V146" s="209">
        <v>185053500.34999999</v>
      </c>
    </row>
    <row r="147" spans="1:22" x14ac:dyDescent="0.3">
      <c r="A147" s="151">
        <v>445</v>
      </c>
      <c r="B147" s="32" t="s">
        <v>332</v>
      </c>
      <c r="C147" s="160">
        <v>690</v>
      </c>
      <c r="D147" s="44">
        <v>154</v>
      </c>
      <c r="E147" s="44">
        <v>1071</v>
      </c>
      <c r="F147" s="44">
        <v>559</v>
      </c>
      <c r="G147" s="44">
        <v>525</v>
      </c>
      <c r="H147" s="44">
        <v>7858</v>
      </c>
      <c r="I147" s="44">
        <v>2422</v>
      </c>
      <c r="J147" s="44">
        <v>1325</v>
      </c>
      <c r="K147" s="44">
        <v>501</v>
      </c>
      <c r="L147" s="41">
        <v>15105</v>
      </c>
      <c r="M147" s="162">
        <v>6702176.9999999991</v>
      </c>
      <c r="N147" s="162">
        <v>1587079.3399999999</v>
      </c>
      <c r="O147" s="162">
        <v>9206637.2999999989</v>
      </c>
      <c r="P147" s="162">
        <v>8236009.7299999995</v>
      </c>
      <c r="Q147" s="162">
        <v>2482347</v>
      </c>
      <c r="R147" s="162">
        <v>9093277.5999999996</v>
      </c>
      <c r="S147" s="162">
        <v>5585567.96</v>
      </c>
      <c r="T147" s="162">
        <v>8556002</v>
      </c>
      <c r="U147" s="162">
        <v>11201969.220000001</v>
      </c>
      <c r="V147" s="209">
        <v>62651067.149999999</v>
      </c>
    </row>
    <row r="148" spans="1:22" x14ac:dyDescent="0.3">
      <c r="A148" s="151">
        <v>475</v>
      </c>
      <c r="B148" s="32" t="s">
        <v>333</v>
      </c>
      <c r="C148" s="160">
        <v>309</v>
      </c>
      <c r="D148" s="44">
        <v>45</v>
      </c>
      <c r="E148" s="44">
        <v>374</v>
      </c>
      <c r="F148" s="44">
        <v>158</v>
      </c>
      <c r="G148" s="44">
        <v>135</v>
      </c>
      <c r="H148" s="44">
        <v>2859</v>
      </c>
      <c r="I148" s="44">
        <v>798</v>
      </c>
      <c r="J148" s="44">
        <v>532</v>
      </c>
      <c r="K148" s="44">
        <v>241</v>
      </c>
      <c r="L148" s="41">
        <v>5451</v>
      </c>
      <c r="M148" s="162">
        <v>3001409.6999999997</v>
      </c>
      <c r="N148" s="162">
        <v>463756.94999999995</v>
      </c>
      <c r="O148" s="162">
        <v>3215016.1999999997</v>
      </c>
      <c r="P148" s="162">
        <v>2327888.2599999998</v>
      </c>
      <c r="Q148" s="162">
        <v>638317.79999999993</v>
      </c>
      <c r="R148" s="162">
        <v>3308434.8000000003</v>
      </c>
      <c r="S148" s="162">
        <v>1840331.64</v>
      </c>
      <c r="T148" s="162">
        <v>3435315.52</v>
      </c>
      <c r="U148" s="162">
        <v>5388572.0200000005</v>
      </c>
      <c r="V148" s="209">
        <v>23619042.890000001</v>
      </c>
    </row>
    <row r="149" spans="1:22" x14ac:dyDescent="0.3">
      <c r="A149" s="151">
        <v>480</v>
      </c>
      <c r="B149" s="32" t="s">
        <v>95</v>
      </c>
      <c r="C149" s="160">
        <v>106</v>
      </c>
      <c r="D149" s="44">
        <v>18</v>
      </c>
      <c r="E149" s="44">
        <v>155</v>
      </c>
      <c r="F149" s="44">
        <v>56</v>
      </c>
      <c r="G149" s="44">
        <v>61</v>
      </c>
      <c r="H149" s="44">
        <v>1048</v>
      </c>
      <c r="I149" s="44">
        <v>305</v>
      </c>
      <c r="J149" s="44">
        <v>178</v>
      </c>
      <c r="K149" s="44">
        <v>72</v>
      </c>
      <c r="L149" s="41">
        <v>1999</v>
      </c>
      <c r="M149" s="162">
        <v>1029609.7999999999</v>
      </c>
      <c r="N149" s="162">
        <v>185502.77999999997</v>
      </c>
      <c r="O149" s="162">
        <v>1332426.5</v>
      </c>
      <c r="P149" s="162">
        <v>825074.32</v>
      </c>
      <c r="Q149" s="162">
        <v>288425.07999999996</v>
      </c>
      <c r="R149" s="162">
        <v>1212745.6000000001</v>
      </c>
      <c r="S149" s="162">
        <v>703384.89999999991</v>
      </c>
      <c r="T149" s="162">
        <v>1149410.0799999998</v>
      </c>
      <c r="U149" s="162">
        <v>1609863.84</v>
      </c>
      <c r="V149" s="209">
        <v>8336442.9000000004</v>
      </c>
    </row>
    <row r="150" spans="1:22" x14ac:dyDescent="0.3">
      <c r="A150" s="151">
        <v>481</v>
      </c>
      <c r="B150" s="32" t="s">
        <v>96</v>
      </c>
      <c r="C150" s="160">
        <v>629</v>
      </c>
      <c r="D150" s="44">
        <v>131</v>
      </c>
      <c r="E150" s="44">
        <v>858</v>
      </c>
      <c r="F150" s="44">
        <v>449</v>
      </c>
      <c r="G150" s="44">
        <v>374</v>
      </c>
      <c r="H150" s="44">
        <v>5296</v>
      </c>
      <c r="I150" s="44">
        <v>1069</v>
      </c>
      <c r="J150" s="44">
        <v>561</v>
      </c>
      <c r="K150" s="44">
        <v>176</v>
      </c>
      <c r="L150" s="41">
        <v>9543</v>
      </c>
      <c r="M150" s="162">
        <v>6109665.6999999993</v>
      </c>
      <c r="N150" s="162">
        <v>1350048.0099999998</v>
      </c>
      <c r="O150" s="162">
        <v>7375625.3999999994</v>
      </c>
      <c r="P150" s="162">
        <v>6615328.0299999993</v>
      </c>
      <c r="Q150" s="162">
        <v>1768376.72</v>
      </c>
      <c r="R150" s="162">
        <v>6128531.2000000002</v>
      </c>
      <c r="S150" s="162">
        <v>2465306.42</v>
      </c>
      <c r="T150" s="162">
        <v>3622578.96</v>
      </c>
      <c r="U150" s="162">
        <v>3935222.72</v>
      </c>
      <c r="V150" s="209">
        <v>39370683.159999996</v>
      </c>
    </row>
    <row r="151" spans="1:22" x14ac:dyDescent="0.3">
      <c r="A151" s="151">
        <v>483</v>
      </c>
      <c r="B151" s="32" t="s">
        <v>97</v>
      </c>
      <c r="C151" s="160">
        <v>113</v>
      </c>
      <c r="D151" s="44">
        <v>19</v>
      </c>
      <c r="E151" s="44">
        <v>101</v>
      </c>
      <c r="F151" s="44">
        <v>52</v>
      </c>
      <c r="G151" s="44">
        <v>47</v>
      </c>
      <c r="H151" s="44">
        <v>481</v>
      </c>
      <c r="I151" s="44">
        <v>161</v>
      </c>
      <c r="J151" s="44">
        <v>61</v>
      </c>
      <c r="K151" s="44">
        <v>43</v>
      </c>
      <c r="L151" s="41">
        <v>1078</v>
      </c>
      <c r="M151" s="162">
        <v>1097602.8999999999</v>
      </c>
      <c r="N151" s="162">
        <v>195808.49</v>
      </c>
      <c r="O151" s="162">
        <v>868226.29999999993</v>
      </c>
      <c r="P151" s="162">
        <v>766140.44</v>
      </c>
      <c r="Q151" s="162">
        <v>222229.15999999997</v>
      </c>
      <c r="R151" s="162">
        <v>556613.20000000007</v>
      </c>
      <c r="S151" s="162">
        <v>371294.98</v>
      </c>
      <c r="T151" s="162">
        <v>393898.95999999996</v>
      </c>
      <c r="U151" s="162">
        <v>961446.46000000008</v>
      </c>
      <c r="V151" s="209">
        <v>5433260.8899999997</v>
      </c>
    </row>
    <row r="152" spans="1:22" x14ac:dyDescent="0.3">
      <c r="A152" s="151">
        <v>484</v>
      </c>
      <c r="B152" s="32" t="s">
        <v>334</v>
      </c>
      <c r="C152" s="160">
        <v>154</v>
      </c>
      <c r="D152" s="44">
        <v>45</v>
      </c>
      <c r="E152" s="44">
        <v>167</v>
      </c>
      <c r="F152" s="44">
        <v>92</v>
      </c>
      <c r="G152" s="44">
        <v>94</v>
      </c>
      <c r="H152" s="44">
        <v>1425</v>
      </c>
      <c r="I152" s="44">
        <v>582</v>
      </c>
      <c r="J152" s="44">
        <v>321</v>
      </c>
      <c r="K152" s="44">
        <v>186</v>
      </c>
      <c r="L152" s="41">
        <v>3066</v>
      </c>
      <c r="M152" s="162">
        <v>1495848.2</v>
      </c>
      <c r="N152" s="162">
        <v>463756.94999999995</v>
      </c>
      <c r="O152" s="162">
        <v>1435582.0999999999</v>
      </c>
      <c r="P152" s="162">
        <v>1355479.24</v>
      </c>
      <c r="Q152" s="162">
        <v>444458.31999999995</v>
      </c>
      <c r="R152" s="162">
        <v>1649010</v>
      </c>
      <c r="S152" s="162">
        <v>1342196.76</v>
      </c>
      <c r="T152" s="162">
        <v>2072812.5599999998</v>
      </c>
      <c r="U152" s="162">
        <v>4158814.9200000004</v>
      </c>
      <c r="V152" s="209">
        <v>14417959.050000001</v>
      </c>
    </row>
    <row r="153" spans="1:22" x14ac:dyDescent="0.3">
      <c r="A153" s="151">
        <v>489</v>
      </c>
      <c r="B153" s="32" t="s">
        <v>98</v>
      </c>
      <c r="C153" s="160">
        <v>46</v>
      </c>
      <c r="D153" s="44">
        <v>10</v>
      </c>
      <c r="E153" s="44">
        <v>93</v>
      </c>
      <c r="F153" s="44">
        <v>59</v>
      </c>
      <c r="G153" s="44">
        <v>57</v>
      </c>
      <c r="H153" s="44">
        <v>900</v>
      </c>
      <c r="I153" s="44">
        <v>370</v>
      </c>
      <c r="J153" s="44">
        <v>230</v>
      </c>
      <c r="K153" s="44">
        <v>103</v>
      </c>
      <c r="L153" s="41">
        <v>1868</v>
      </c>
      <c r="M153" s="162">
        <v>446811.8</v>
      </c>
      <c r="N153" s="162">
        <v>103057.09999999999</v>
      </c>
      <c r="O153" s="162">
        <v>799455.89999999991</v>
      </c>
      <c r="P153" s="162">
        <v>869274.73</v>
      </c>
      <c r="Q153" s="162">
        <v>269511.95999999996</v>
      </c>
      <c r="R153" s="162">
        <v>1041480</v>
      </c>
      <c r="S153" s="162">
        <v>853286.6</v>
      </c>
      <c r="T153" s="162">
        <v>1485192.7999999998</v>
      </c>
      <c r="U153" s="162">
        <v>2302999.66</v>
      </c>
      <c r="V153" s="209">
        <v>8171070.5499999998</v>
      </c>
    </row>
    <row r="154" spans="1:22" x14ac:dyDescent="0.3">
      <c r="A154" s="151">
        <v>491</v>
      </c>
      <c r="B154" s="32" t="s">
        <v>335</v>
      </c>
      <c r="C154" s="160">
        <v>2553</v>
      </c>
      <c r="D154" s="44">
        <v>514</v>
      </c>
      <c r="E154" s="44">
        <v>3140</v>
      </c>
      <c r="F154" s="44">
        <v>1664</v>
      </c>
      <c r="G154" s="44">
        <v>1678</v>
      </c>
      <c r="H154" s="44">
        <v>28742</v>
      </c>
      <c r="I154" s="44">
        <v>7933</v>
      </c>
      <c r="J154" s="44">
        <v>4559</v>
      </c>
      <c r="K154" s="44">
        <v>1800</v>
      </c>
      <c r="L154" s="41">
        <v>52583</v>
      </c>
      <c r="M154" s="162">
        <v>24798054.899999999</v>
      </c>
      <c r="N154" s="162">
        <v>5297134.9399999995</v>
      </c>
      <c r="O154" s="162">
        <v>26992381.999999996</v>
      </c>
      <c r="P154" s="162">
        <v>24516494.079999998</v>
      </c>
      <c r="Q154" s="162">
        <v>7934053.8399999999</v>
      </c>
      <c r="R154" s="162">
        <v>33260242.400000002</v>
      </c>
      <c r="S154" s="162">
        <v>18294925.939999998</v>
      </c>
      <c r="T154" s="162">
        <v>29439104.239999998</v>
      </c>
      <c r="U154" s="162">
        <v>40246596</v>
      </c>
      <c r="V154" s="209">
        <v>210778988.34</v>
      </c>
    </row>
    <row r="155" spans="1:22" x14ac:dyDescent="0.3">
      <c r="A155" s="151">
        <v>494</v>
      </c>
      <c r="B155" s="32" t="s">
        <v>99</v>
      </c>
      <c r="C155" s="160">
        <v>694</v>
      </c>
      <c r="D155" s="44">
        <v>135</v>
      </c>
      <c r="E155" s="44">
        <v>927</v>
      </c>
      <c r="F155" s="44">
        <v>477</v>
      </c>
      <c r="G155" s="44">
        <v>455</v>
      </c>
      <c r="H155" s="44">
        <v>4577</v>
      </c>
      <c r="I155" s="44">
        <v>956</v>
      </c>
      <c r="J155" s="44">
        <v>466</v>
      </c>
      <c r="K155" s="44">
        <v>216</v>
      </c>
      <c r="L155" s="41">
        <v>8903</v>
      </c>
      <c r="M155" s="162">
        <v>6741030.1999999993</v>
      </c>
      <c r="N155" s="162">
        <v>1391270.8499999999</v>
      </c>
      <c r="O155" s="162">
        <v>7968770.0999999996</v>
      </c>
      <c r="P155" s="162">
        <v>7027865.1899999995</v>
      </c>
      <c r="Q155" s="162">
        <v>2151367.4</v>
      </c>
      <c r="R155" s="162">
        <v>5296504.4000000004</v>
      </c>
      <c r="S155" s="162">
        <v>2204708.08</v>
      </c>
      <c r="T155" s="162">
        <v>3009129.76</v>
      </c>
      <c r="U155" s="162">
        <v>4829591.5200000005</v>
      </c>
      <c r="V155" s="209">
        <v>40620237.499999993</v>
      </c>
    </row>
    <row r="156" spans="1:22" x14ac:dyDescent="0.3">
      <c r="A156" s="151">
        <v>495</v>
      </c>
      <c r="B156" s="32" t="s">
        <v>100</v>
      </c>
      <c r="C156" s="160">
        <v>60</v>
      </c>
      <c r="D156" s="44">
        <v>11</v>
      </c>
      <c r="E156" s="44">
        <v>111</v>
      </c>
      <c r="F156" s="44">
        <v>50</v>
      </c>
      <c r="G156" s="44">
        <v>44</v>
      </c>
      <c r="H156" s="44">
        <v>727</v>
      </c>
      <c r="I156" s="44">
        <v>293</v>
      </c>
      <c r="J156" s="44">
        <v>156</v>
      </c>
      <c r="K156" s="44">
        <v>106</v>
      </c>
      <c r="L156" s="41">
        <v>1558</v>
      </c>
      <c r="M156" s="162">
        <v>582798</v>
      </c>
      <c r="N156" s="162">
        <v>113362.81</v>
      </c>
      <c r="O156" s="162">
        <v>954189.29999999993</v>
      </c>
      <c r="P156" s="162">
        <v>736673.5</v>
      </c>
      <c r="Q156" s="162">
        <v>208044.31999999998</v>
      </c>
      <c r="R156" s="162">
        <v>841284.4</v>
      </c>
      <c r="S156" s="162">
        <v>675710.74</v>
      </c>
      <c r="T156" s="162">
        <v>1007348.1599999999</v>
      </c>
      <c r="U156" s="162">
        <v>2370077.3200000003</v>
      </c>
      <c r="V156" s="209">
        <v>7489488.5499999998</v>
      </c>
    </row>
    <row r="157" spans="1:22" x14ac:dyDescent="0.3">
      <c r="A157" s="151">
        <v>498</v>
      </c>
      <c r="B157" s="32" t="s">
        <v>101</v>
      </c>
      <c r="C157" s="160">
        <v>105</v>
      </c>
      <c r="D157" s="44">
        <v>19</v>
      </c>
      <c r="E157" s="44">
        <v>171</v>
      </c>
      <c r="F157" s="44">
        <v>75</v>
      </c>
      <c r="G157" s="44">
        <v>60</v>
      </c>
      <c r="H157" s="44">
        <v>1216</v>
      </c>
      <c r="I157" s="44">
        <v>366</v>
      </c>
      <c r="J157" s="44">
        <v>214</v>
      </c>
      <c r="K157" s="44">
        <v>71</v>
      </c>
      <c r="L157" s="41">
        <v>2297</v>
      </c>
      <c r="M157" s="162">
        <v>1019896.4999999999</v>
      </c>
      <c r="N157" s="162">
        <v>195808.49</v>
      </c>
      <c r="O157" s="162">
        <v>1469967.2999999998</v>
      </c>
      <c r="P157" s="162">
        <v>1105010.25</v>
      </c>
      <c r="Q157" s="162">
        <v>283696.8</v>
      </c>
      <c r="R157" s="162">
        <v>1407155.2</v>
      </c>
      <c r="S157" s="162">
        <v>844061.87999999989</v>
      </c>
      <c r="T157" s="162">
        <v>1381875.04</v>
      </c>
      <c r="U157" s="162">
        <v>1587504.62</v>
      </c>
      <c r="V157" s="209">
        <v>9294976.0799999982</v>
      </c>
    </row>
    <row r="158" spans="1:22" x14ac:dyDescent="0.3">
      <c r="A158" s="151">
        <v>499</v>
      </c>
      <c r="B158" s="32" t="s">
        <v>336</v>
      </c>
      <c r="C158" s="160">
        <v>1343</v>
      </c>
      <c r="D158" s="44">
        <v>301</v>
      </c>
      <c r="E158" s="44">
        <v>1655</v>
      </c>
      <c r="F158" s="44">
        <v>788</v>
      </c>
      <c r="G158" s="44">
        <v>693</v>
      </c>
      <c r="H158" s="44">
        <v>10341</v>
      </c>
      <c r="I158" s="44">
        <v>2349</v>
      </c>
      <c r="J158" s="44">
        <v>1333</v>
      </c>
      <c r="K158" s="44">
        <v>650</v>
      </c>
      <c r="L158" s="41">
        <v>19453</v>
      </c>
      <c r="M158" s="162">
        <v>13044961.899999999</v>
      </c>
      <c r="N158" s="162">
        <v>3102018.71</v>
      </c>
      <c r="O158" s="162">
        <v>14226876.499999998</v>
      </c>
      <c r="P158" s="162">
        <v>11609974.359999999</v>
      </c>
      <c r="Q158" s="162">
        <v>3276698.04</v>
      </c>
      <c r="R158" s="162">
        <v>11966605.200000001</v>
      </c>
      <c r="S158" s="162">
        <v>5417216.8199999994</v>
      </c>
      <c r="T158" s="162">
        <v>8607660.879999999</v>
      </c>
      <c r="U158" s="162">
        <v>14533493</v>
      </c>
      <c r="V158" s="209">
        <v>85785505.409999996</v>
      </c>
    </row>
    <row r="159" spans="1:22" x14ac:dyDescent="0.3">
      <c r="A159" s="151">
        <v>500</v>
      </c>
      <c r="B159" s="32" t="s">
        <v>102</v>
      </c>
      <c r="C159" s="160">
        <v>702</v>
      </c>
      <c r="D159" s="44">
        <v>170</v>
      </c>
      <c r="E159" s="44">
        <v>1006</v>
      </c>
      <c r="F159" s="44">
        <v>484</v>
      </c>
      <c r="G159" s="44">
        <v>433</v>
      </c>
      <c r="H159" s="44">
        <v>5542</v>
      </c>
      <c r="I159" s="44">
        <v>1184</v>
      </c>
      <c r="J159" s="44">
        <v>577</v>
      </c>
      <c r="K159" s="44">
        <v>169</v>
      </c>
      <c r="L159" s="41">
        <v>10267</v>
      </c>
      <c r="M159" s="162">
        <v>6818736.5999999996</v>
      </c>
      <c r="N159" s="162">
        <v>1751970.7</v>
      </c>
      <c r="O159" s="162">
        <v>8647877.7999999989</v>
      </c>
      <c r="P159" s="162">
        <v>7130999.4799999995</v>
      </c>
      <c r="Q159" s="162">
        <v>2047345.24</v>
      </c>
      <c r="R159" s="162">
        <v>6413202.4000000004</v>
      </c>
      <c r="S159" s="162">
        <v>2730517.1199999996</v>
      </c>
      <c r="T159" s="162">
        <v>3725896.7199999997</v>
      </c>
      <c r="U159" s="162">
        <v>3778708.18</v>
      </c>
      <c r="V159" s="209">
        <v>43045254.239999995</v>
      </c>
    </row>
    <row r="160" spans="1:22" x14ac:dyDescent="0.3">
      <c r="A160" s="151">
        <v>503</v>
      </c>
      <c r="B160" s="32" t="s">
        <v>103</v>
      </c>
      <c r="C160" s="160">
        <v>404</v>
      </c>
      <c r="D160" s="44">
        <v>77</v>
      </c>
      <c r="E160" s="44">
        <v>498</v>
      </c>
      <c r="F160" s="44">
        <v>260</v>
      </c>
      <c r="G160" s="44">
        <v>242</v>
      </c>
      <c r="H160" s="44">
        <v>4086</v>
      </c>
      <c r="I160" s="44">
        <v>1151</v>
      </c>
      <c r="J160" s="44">
        <v>644</v>
      </c>
      <c r="K160" s="44">
        <v>283</v>
      </c>
      <c r="L160" s="41">
        <v>7645</v>
      </c>
      <c r="M160" s="162">
        <v>3924173.1999999997</v>
      </c>
      <c r="N160" s="162">
        <v>793539.66999999993</v>
      </c>
      <c r="O160" s="162">
        <v>4280957.3999999994</v>
      </c>
      <c r="P160" s="162">
        <v>3830702.1999999997</v>
      </c>
      <c r="Q160" s="162">
        <v>1144243.76</v>
      </c>
      <c r="R160" s="162">
        <v>4728319.2</v>
      </c>
      <c r="S160" s="162">
        <v>2654413.1799999997</v>
      </c>
      <c r="T160" s="162">
        <v>4158539.84</v>
      </c>
      <c r="U160" s="162">
        <v>6327659.2600000007</v>
      </c>
      <c r="V160" s="209">
        <v>31842547.710000001</v>
      </c>
    </row>
    <row r="161" spans="1:22" x14ac:dyDescent="0.3">
      <c r="A161" s="151">
        <v>504</v>
      </c>
      <c r="B161" s="32" t="s">
        <v>337</v>
      </c>
      <c r="C161" s="160">
        <v>87</v>
      </c>
      <c r="D161" s="44">
        <v>27</v>
      </c>
      <c r="E161" s="44">
        <v>129</v>
      </c>
      <c r="F161" s="44">
        <v>68</v>
      </c>
      <c r="G161" s="44">
        <v>47</v>
      </c>
      <c r="H161" s="44">
        <v>962</v>
      </c>
      <c r="I161" s="44">
        <v>301</v>
      </c>
      <c r="J161" s="44">
        <v>184</v>
      </c>
      <c r="K161" s="44">
        <v>66</v>
      </c>
      <c r="L161" s="41">
        <v>1871</v>
      </c>
      <c r="M161" s="162">
        <v>845057.1</v>
      </c>
      <c r="N161" s="162">
        <v>278254.17</v>
      </c>
      <c r="O161" s="162">
        <v>1108922.7</v>
      </c>
      <c r="P161" s="162">
        <v>1001875.96</v>
      </c>
      <c r="Q161" s="162">
        <v>222229.15999999997</v>
      </c>
      <c r="R161" s="162">
        <v>1113226.4000000001</v>
      </c>
      <c r="S161" s="162">
        <v>694160.17999999993</v>
      </c>
      <c r="T161" s="162">
        <v>1188154.24</v>
      </c>
      <c r="U161" s="162">
        <v>1475708.52</v>
      </c>
      <c r="V161" s="209">
        <v>7927588.4299999997</v>
      </c>
    </row>
    <row r="162" spans="1:22" x14ac:dyDescent="0.3">
      <c r="A162" s="151">
        <v>505</v>
      </c>
      <c r="B162" s="32" t="s">
        <v>104</v>
      </c>
      <c r="C162" s="160">
        <v>1301</v>
      </c>
      <c r="D162" s="44">
        <v>290</v>
      </c>
      <c r="E162" s="44">
        <v>1824</v>
      </c>
      <c r="F162" s="44">
        <v>908</v>
      </c>
      <c r="G162" s="44">
        <v>845</v>
      </c>
      <c r="H162" s="44">
        <v>11539</v>
      </c>
      <c r="I162" s="44">
        <v>2439</v>
      </c>
      <c r="J162" s="44">
        <v>1201</v>
      </c>
      <c r="K162" s="44">
        <v>436</v>
      </c>
      <c r="L162" s="41">
        <v>20783</v>
      </c>
      <c r="M162" s="162">
        <v>12637003.299999999</v>
      </c>
      <c r="N162" s="162">
        <v>2988655.9</v>
      </c>
      <c r="O162" s="162">
        <v>15679651.199999999</v>
      </c>
      <c r="P162" s="162">
        <v>13377990.76</v>
      </c>
      <c r="Q162" s="162">
        <v>3995396.5999999996</v>
      </c>
      <c r="R162" s="162">
        <v>13352930.800000001</v>
      </c>
      <c r="S162" s="162">
        <v>5624773.0199999996</v>
      </c>
      <c r="T162" s="162">
        <v>7755289.3599999994</v>
      </c>
      <c r="U162" s="162">
        <v>9748619.9199999999</v>
      </c>
      <c r="V162" s="209">
        <v>85160310.859999999</v>
      </c>
    </row>
    <row r="163" spans="1:22" x14ac:dyDescent="0.3">
      <c r="A163" s="151">
        <v>507</v>
      </c>
      <c r="B163" s="32" t="s">
        <v>105</v>
      </c>
      <c r="C163" s="160">
        <v>197</v>
      </c>
      <c r="D163" s="44">
        <v>44</v>
      </c>
      <c r="E163" s="44">
        <v>305</v>
      </c>
      <c r="F163" s="44">
        <v>155</v>
      </c>
      <c r="G163" s="44">
        <v>139</v>
      </c>
      <c r="H163" s="44">
        <v>2710</v>
      </c>
      <c r="I163" s="44">
        <v>1187</v>
      </c>
      <c r="J163" s="44">
        <v>673</v>
      </c>
      <c r="K163" s="44">
        <v>266</v>
      </c>
      <c r="L163" s="41">
        <v>5676</v>
      </c>
      <c r="M163" s="162">
        <v>1913520.0999999999</v>
      </c>
      <c r="N163" s="162">
        <v>453451.24</v>
      </c>
      <c r="O163" s="162">
        <v>2621871.5</v>
      </c>
      <c r="P163" s="162">
        <v>2283687.85</v>
      </c>
      <c r="Q163" s="162">
        <v>657230.91999999993</v>
      </c>
      <c r="R163" s="162">
        <v>3136012</v>
      </c>
      <c r="S163" s="162">
        <v>2737435.6599999997</v>
      </c>
      <c r="T163" s="162">
        <v>4345803.2799999993</v>
      </c>
      <c r="U163" s="162">
        <v>5947552.5200000005</v>
      </c>
      <c r="V163" s="209">
        <v>24096565.069999997</v>
      </c>
    </row>
    <row r="164" spans="1:22" x14ac:dyDescent="0.3">
      <c r="A164" s="151">
        <v>508</v>
      </c>
      <c r="B164" s="32" t="s">
        <v>106</v>
      </c>
      <c r="C164" s="160">
        <v>367</v>
      </c>
      <c r="D164" s="44">
        <v>65</v>
      </c>
      <c r="E164" s="44">
        <v>517</v>
      </c>
      <c r="F164" s="44">
        <v>253</v>
      </c>
      <c r="G164" s="44">
        <v>269</v>
      </c>
      <c r="H164" s="44">
        <v>4750</v>
      </c>
      <c r="I164" s="44">
        <v>1922</v>
      </c>
      <c r="J164" s="44">
        <v>1062</v>
      </c>
      <c r="K164" s="44">
        <v>468</v>
      </c>
      <c r="L164" s="41">
        <v>9673</v>
      </c>
      <c r="M164" s="162">
        <v>3564781.0999999996</v>
      </c>
      <c r="N164" s="162">
        <v>669871.14999999991</v>
      </c>
      <c r="O164" s="162">
        <v>4444287.0999999996</v>
      </c>
      <c r="P164" s="162">
        <v>3727567.9099999997</v>
      </c>
      <c r="Q164" s="162">
        <v>1271907.3199999998</v>
      </c>
      <c r="R164" s="162">
        <v>5496700</v>
      </c>
      <c r="S164" s="162">
        <v>4432477.96</v>
      </c>
      <c r="T164" s="162">
        <v>6857716.3199999994</v>
      </c>
      <c r="U164" s="162">
        <v>10464114.960000001</v>
      </c>
      <c r="V164" s="209">
        <v>40929423.82</v>
      </c>
    </row>
    <row r="165" spans="1:22" x14ac:dyDescent="0.3">
      <c r="A165" s="151">
        <v>529</v>
      </c>
      <c r="B165" s="32" t="s">
        <v>338</v>
      </c>
      <c r="C165" s="160">
        <v>920</v>
      </c>
      <c r="D165" s="44">
        <v>199</v>
      </c>
      <c r="E165" s="44">
        <v>1282</v>
      </c>
      <c r="F165" s="44">
        <v>716</v>
      </c>
      <c r="G165" s="44">
        <v>666</v>
      </c>
      <c r="H165" s="44">
        <v>10526</v>
      </c>
      <c r="I165" s="44">
        <v>3033</v>
      </c>
      <c r="J165" s="44">
        <v>1562</v>
      </c>
      <c r="K165" s="44">
        <v>523</v>
      </c>
      <c r="L165" s="41">
        <v>19427</v>
      </c>
      <c r="M165" s="162">
        <v>8936236</v>
      </c>
      <c r="N165" s="162">
        <v>2050836.2899999998</v>
      </c>
      <c r="O165" s="162">
        <v>11020456.6</v>
      </c>
      <c r="P165" s="162">
        <v>10549164.52</v>
      </c>
      <c r="Q165" s="162">
        <v>3149034.48</v>
      </c>
      <c r="R165" s="162">
        <v>12180687.200000001</v>
      </c>
      <c r="S165" s="162">
        <v>6994643.9399999995</v>
      </c>
      <c r="T165" s="162">
        <v>10086396.32</v>
      </c>
      <c r="U165" s="162">
        <v>11693872.060000001</v>
      </c>
      <c r="V165" s="209">
        <v>76661327.409999996</v>
      </c>
    </row>
    <row r="166" spans="1:22" x14ac:dyDescent="0.3">
      <c r="A166" s="151">
        <v>531</v>
      </c>
      <c r="B166" s="32" t="s">
        <v>107</v>
      </c>
      <c r="C166" s="160">
        <v>229</v>
      </c>
      <c r="D166" s="44">
        <v>60</v>
      </c>
      <c r="E166" s="44">
        <v>359</v>
      </c>
      <c r="F166" s="44">
        <v>193</v>
      </c>
      <c r="G166" s="44">
        <v>190</v>
      </c>
      <c r="H166" s="44">
        <v>2717</v>
      </c>
      <c r="I166" s="44">
        <v>809</v>
      </c>
      <c r="J166" s="44">
        <v>515</v>
      </c>
      <c r="K166" s="44">
        <v>184</v>
      </c>
      <c r="L166" s="41">
        <v>5256</v>
      </c>
      <c r="M166" s="162">
        <v>2224345.6999999997</v>
      </c>
      <c r="N166" s="162">
        <v>618342.6</v>
      </c>
      <c r="O166" s="162">
        <v>3086071.6999999997</v>
      </c>
      <c r="P166" s="162">
        <v>2843559.71</v>
      </c>
      <c r="Q166" s="162">
        <v>898373.2</v>
      </c>
      <c r="R166" s="162">
        <v>3144112.4</v>
      </c>
      <c r="S166" s="162">
        <v>1865699.6199999999</v>
      </c>
      <c r="T166" s="162">
        <v>3325540.4</v>
      </c>
      <c r="U166" s="162">
        <v>4114096.4800000004</v>
      </c>
      <c r="V166" s="209">
        <v>22120141.809999999</v>
      </c>
    </row>
    <row r="167" spans="1:22" x14ac:dyDescent="0.3">
      <c r="A167" s="151">
        <v>535</v>
      </c>
      <c r="B167" s="32" t="s">
        <v>108</v>
      </c>
      <c r="C167" s="160">
        <v>784</v>
      </c>
      <c r="D167" s="44">
        <v>157</v>
      </c>
      <c r="E167" s="44">
        <v>1081</v>
      </c>
      <c r="F167" s="44">
        <v>504</v>
      </c>
      <c r="G167" s="44">
        <v>476</v>
      </c>
      <c r="H167" s="44">
        <v>5049</v>
      </c>
      <c r="I167" s="44">
        <v>1369</v>
      </c>
      <c r="J167" s="44">
        <v>744</v>
      </c>
      <c r="K167" s="44">
        <v>336</v>
      </c>
      <c r="L167" s="41">
        <v>10500</v>
      </c>
      <c r="M167" s="162">
        <v>7615227.1999999993</v>
      </c>
      <c r="N167" s="162">
        <v>1617996.47</v>
      </c>
      <c r="O167" s="162">
        <v>9292600.2999999989</v>
      </c>
      <c r="P167" s="162">
        <v>7425668.8799999999</v>
      </c>
      <c r="Q167" s="162">
        <v>2250661.2799999998</v>
      </c>
      <c r="R167" s="162">
        <v>5842702.7999999998</v>
      </c>
      <c r="S167" s="162">
        <v>3157160.42</v>
      </c>
      <c r="T167" s="162">
        <v>4804275.84</v>
      </c>
      <c r="U167" s="162">
        <v>7512697.9199999999</v>
      </c>
      <c r="V167" s="209">
        <v>49518991.109999999</v>
      </c>
    </row>
    <row r="168" spans="1:22" x14ac:dyDescent="0.3">
      <c r="A168" s="151">
        <v>536</v>
      </c>
      <c r="B168" s="32" t="s">
        <v>109</v>
      </c>
      <c r="C168" s="160">
        <v>2083</v>
      </c>
      <c r="D168" s="44">
        <v>425</v>
      </c>
      <c r="E168" s="44">
        <v>2881</v>
      </c>
      <c r="F168" s="44">
        <v>1418</v>
      </c>
      <c r="G168" s="44">
        <v>1218</v>
      </c>
      <c r="H168" s="44">
        <v>19287</v>
      </c>
      <c r="I168" s="44">
        <v>4174</v>
      </c>
      <c r="J168" s="44">
        <v>2130</v>
      </c>
      <c r="K168" s="44">
        <v>860</v>
      </c>
      <c r="L168" s="41">
        <v>34476</v>
      </c>
      <c r="M168" s="162">
        <v>20232803.899999999</v>
      </c>
      <c r="N168" s="162">
        <v>4379926.75</v>
      </c>
      <c r="O168" s="162">
        <v>24765940.299999997</v>
      </c>
      <c r="P168" s="162">
        <v>20892060.460000001</v>
      </c>
      <c r="Q168" s="162">
        <v>5759045.04</v>
      </c>
      <c r="R168" s="162">
        <v>22318916.400000002</v>
      </c>
      <c r="S168" s="162">
        <v>9625995.3199999984</v>
      </c>
      <c r="T168" s="162">
        <v>13754176.799999999</v>
      </c>
      <c r="U168" s="162">
        <v>19228929.199999999</v>
      </c>
      <c r="V168" s="209">
        <v>140957794.16999999</v>
      </c>
    </row>
    <row r="169" spans="1:22" x14ac:dyDescent="0.3">
      <c r="A169" s="151">
        <v>538</v>
      </c>
      <c r="B169" s="32" t="s">
        <v>339</v>
      </c>
      <c r="C169" s="160">
        <v>279</v>
      </c>
      <c r="D169" s="44">
        <v>52</v>
      </c>
      <c r="E169" s="44">
        <v>417</v>
      </c>
      <c r="F169" s="44">
        <v>219</v>
      </c>
      <c r="G169" s="44">
        <v>174</v>
      </c>
      <c r="H169" s="44">
        <v>2583</v>
      </c>
      <c r="I169" s="44">
        <v>583</v>
      </c>
      <c r="J169" s="44">
        <v>259</v>
      </c>
      <c r="K169" s="44">
        <v>127</v>
      </c>
      <c r="L169" s="41">
        <v>4693</v>
      </c>
      <c r="M169" s="162">
        <v>2710010.6999999997</v>
      </c>
      <c r="N169" s="162">
        <v>535896.91999999993</v>
      </c>
      <c r="O169" s="162">
        <v>3584657.0999999996</v>
      </c>
      <c r="P169" s="162">
        <v>3226629.9299999997</v>
      </c>
      <c r="Q169" s="162">
        <v>822720.72</v>
      </c>
      <c r="R169" s="162">
        <v>2989047.6</v>
      </c>
      <c r="S169" s="162">
        <v>1344502.94</v>
      </c>
      <c r="T169" s="162">
        <v>1672456.24</v>
      </c>
      <c r="U169" s="162">
        <v>2839620.94</v>
      </c>
      <c r="V169" s="209">
        <v>19725543.09</v>
      </c>
    </row>
    <row r="170" spans="1:22" x14ac:dyDescent="0.3">
      <c r="A170" s="151">
        <v>541</v>
      </c>
      <c r="B170" s="32" t="s">
        <v>110</v>
      </c>
      <c r="C170" s="160">
        <v>349</v>
      </c>
      <c r="D170" s="44">
        <v>82</v>
      </c>
      <c r="E170" s="44">
        <v>472</v>
      </c>
      <c r="F170" s="44">
        <v>288</v>
      </c>
      <c r="G170" s="44">
        <v>274</v>
      </c>
      <c r="H170" s="44">
        <v>4632</v>
      </c>
      <c r="I170" s="44">
        <v>1879</v>
      </c>
      <c r="J170" s="44">
        <v>1057</v>
      </c>
      <c r="K170" s="44">
        <v>468</v>
      </c>
      <c r="L170" s="41">
        <v>9501</v>
      </c>
      <c r="M170" s="162">
        <v>3389941.6999999997</v>
      </c>
      <c r="N170" s="162">
        <v>845068.22</v>
      </c>
      <c r="O170" s="162">
        <v>4057453.5999999996</v>
      </c>
      <c r="P170" s="162">
        <v>4243239.3599999994</v>
      </c>
      <c r="Q170" s="162">
        <v>1295548.72</v>
      </c>
      <c r="R170" s="162">
        <v>5360150.4000000004</v>
      </c>
      <c r="S170" s="162">
        <v>4333312.22</v>
      </c>
      <c r="T170" s="162">
        <v>6825429.5199999996</v>
      </c>
      <c r="U170" s="162">
        <v>10464114.960000001</v>
      </c>
      <c r="V170" s="209">
        <v>40814258.700000003</v>
      </c>
    </row>
    <row r="171" spans="1:22" x14ac:dyDescent="0.3">
      <c r="A171" s="151">
        <v>543</v>
      </c>
      <c r="B171" s="32" t="s">
        <v>111</v>
      </c>
      <c r="C171" s="160">
        <v>2849</v>
      </c>
      <c r="D171" s="44">
        <v>621</v>
      </c>
      <c r="E171" s="44">
        <v>3833</v>
      </c>
      <c r="F171" s="44">
        <v>1968</v>
      </c>
      <c r="G171" s="44">
        <v>1889</v>
      </c>
      <c r="H171" s="44">
        <v>25063</v>
      </c>
      <c r="I171" s="44">
        <v>4383</v>
      </c>
      <c r="J171" s="44">
        <v>2385</v>
      </c>
      <c r="K171" s="44">
        <v>672</v>
      </c>
      <c r="L171" s="41">
        <v>43663</v>
      </c>
      <c r="M171" s="162">
        <v>27673191.699999999</v>
      </c>
      <c r="N171" s="162">
        <v>6399845.9099999992</v>
      </c>
      <c r="O171" s="162">
        <v>32949617.899999999</v>
      </c>
      <c r="P171" s="162">
        <v>28995468.959999997</v>
      </c>
      <c r="Q171" s="162">
        <v>8931720.9199999999</v>
      </c>
      <c r="R171" s="162">
        <v>29002903.600000001</v>
      </c>
      <c r="S171" s="162">
        <v>10107986.939999999</v>
      </c>
      <c r="T171" s="162">
        <v>15400803.6</v>
      </c>
      <c r="U171" s="162">
        <v>15025395.84</v>
      </c>
      <c r="V171" s="209">
        <v>174486935.37</v>
      </c>
    </row>
    <row r="172" spans="1:22" x14ac:dyDescent="0.3">
      <c r="A172" s="151">
        <v>545</v>
      </c>
      <c r="B172" s="32" t="s">
        <v>340</v>
      </c>
      <c r="C172" s="160">
        <v>603</v>
      </c>
      <c r="D172" s="44">
        <v>111</v>
      </c>
      <c r="E172" s="44">
        <v>597</v>
      </c>
      <c r="F172" s="44">
        <v>282</v>
      </c>
      <c r="G172" s="44">
        <v>260</v>
      </c>
      <c r="H172" s="44">
        <v>4961</v>
      </c>
      <c r="I172" s="44">
        <v>1339</v>
      </c>
      <c r="J172" s="44">
        <v>894</v>
      </c>
      <c r="K172" s="44">
        <v>511</v>
      </c>
      <c r="L172" s="41">
        <v>9558</v>
      </c>
      <c r="M172" s="162">
        <v>5857119.8999999994</v>
      </c>
      <c r="N172" s="162">
        <v>1143933.8099999998</v>
      </c>
      <c r="O172" s="162">
        <v>5131991.0999999996</v>
      </c>
      <c r="P172" s="162">
        <v>4154838.54</v>
      </c>
      <c r="Q172" s="162">
        <v>1229352.8</v>
      </c>
      <c r="R172" s="162">
        <v>5740869.2000000002</v>
      </c>
      <c r="S172" s="162">
        <v>3087975.0199999996</v>
      </c>
      <c r="T172" s="162">
        <v>5772879.8399999999</v>
      </c>
      <c r="U172" s="162">
        <v>11425561.42</v>
      </c>
      <c r="V172" s="209">
        <v>43544521.629999995</v>
      </c>
    </row>
    <row r="173" spans="1:22" x14ac:dyDescent="0.3">
      <c r="A173" s="151">
        <v>560</v>
      </c>
      <c r="B173" s="32" t="s">
        <v>112</v>
      </c>
      <c r="C173" s="160">
        <v>883</v>
      </c>
      <c r="D173" s="44">
        <v>174</v>
      </c>
      <c r="E173" s="44">
        <v>1168</v>
      </c>
      <c r="F173" s="44">
        <v>601</v>
      </c>
      <c r="G173" s="44">
        <v>544</v>
      </c>
      <c r="H173" s="44">
        <v>8450</v>
      </c>
      <c r="I173" s="44">
        <v>2329</v>
      </c>
      <c r="J173" s="44">
        <v>1248</v>
      </c>
      <c r="K173" s="44">
        <v>485</v>
      </c>
      <c r="L173" s="41">
        <v>15882</v>
      </c>
      <c r="M173" s="162">
        <v>8576843.8999999985</v>
      </c>
      <c r="N173" s="162">
        <v>1793193.5399999998</v>
      </c>
      <c r="O173" s="162">
        <v>10040478.399999999</v>
      </c>
      <c r="P173" s="162">
        <v>8854815.4699999988</v>
      </c>
      <c r="Q173" s="162">
        <v>2572184.3199999998</v>
      </c>
      <c r="R173" s="162">
        <v>9778340</v>
      </c>
      <c r="S173" s="162">
        <v>5371093.2199999997</v>
      </c>
      <c r="T173" s="162">
        <v>8058785.2799999993</v>
      </c>
      <c r="U173" s="162">
        <v>10844221.700000001</v>
      </c>
      <c r="V173" s="209">
        <v>65889955.829999998</v>
      </c>
    </row>
    <row r="174" spans="1:22" x14ac:dyDescent="0.3">
      <c r="A174" s="151">
        <v>561</v>
      </c>
      <c r="B174" s="32" t="s">
        <v>113</v>
      </c>
      <c r="C174" s="160">
        <v>66</v>
      </c>
      <c r="D174" s="44">
        <v>21</v>
      </c>
      <c r="E174" s="44">
        <v>104</v>
      </c>
      <c r="F174" s="44">
        <v>45</v>
      </c>
      <c r="G174" s="44">
        <v>60</v>
      </c>
      <c r="H174" s="44">
        <v>667</v>
      </c>
      <c r="I174" s="44">
        <v>194</v>
      </c>
      <c r="J174" s="44">
        <v>106</v>
      </c>
      <c r="K174" s="44">
        <v>71</v>
      </c>
      <c r="L174" s="41">
        <v>1334</v>
      </c>
      <c r="M174" s="162">
        <v>641077.79999999993</v>
      </c>
      <c r="N174" s="162">
        <v>216419.90999999997</v>
      </c>
      <c r="O174" s="162">
        <v>894015.2</v>
      </c>
      <c r="P174" s="162">
        <v>663006.15</v>
      </c>
      <c r="Q174" s="162">
        <v>283696.8</v>
      </c>
      <c r="R174" s="162">
        <v>771852.4</v>
      </c>
      <c r="S174" s="162">
        <v>447398.92</v>
      </c>
      <c r="T174" s="162">
        <v>684480.15999999992</v>
      </c>
      <c r="U174" s="162">
        <v>1587504.62</v>
      </c>
      <c r="V174" s="209">
        <v>6189451.96</v>
      </c>
    </row>
    <row r="175" spans="1:22" x14ac:dyDescent="0.3">
      <c r="A175" s="151">
        <v>562</v>
      </c>
      <c r="B175" s="32" t="s">
        <v>114</v>
      </c>
      <c r="C175" s="160">
        <v>415</v>
      </c>
      <c r="D175" s="44">
        <v>93</v>
      </c>
      <c r="E175" s="44">
        <v>592</v>
      </c>
      <c r="F175" s="44">
        <v>324</v>
      </c>
      <c r="G175" s="44">
        <v>279</v>
      </c>
      <c r="H175" s="44">
        <v>4594</v>
      </c>
      <c r="I175" s="44">
        <v>1483</v>
      </c>
      <c r="J175" s="44">
        <v>841</v>
      </c>
      <c r="K175" s="44">
        <v>387</v>
      </c>
      <c r="L175" s="41">
        <v>9008</v>
      </c>
      <c r="M175" s="162">
        <v>4031019.4999999995</v>
      </c>
      <c r="N175" s="162">
        <v>958431.02999999991</v>
      </c>
      <c r="O175" s="162">
        <v>5089009.5999999996</v>
      </c>
      <c r="P175" s="162">
        <v>4773644.2799999993</v>
      </c>
      <c r="Q175" s="162">
        <v>1319190.1199999999</v>
      </c>
      <c r="R175" s="162">
        <v>5316176.8</v>
      </c>
      <c r="S175" s="162">
        <v>3420064.94</v>
      </c>
      <c r="T175" s="162">
        <v>5430639.7599999998</v>
      </c>
      <c r="U175" s="162">
        <v>8653018.1400000006</v>
      </c>
      <c r="V175" s="209">
        <v>38991194.170000002</v>
      </c>
    </row>
    <row r="176" spans="1:22" x14ac:dyDescent="0.3">
      <c r="A176" s="151">
        <v>563</v>
      </c>
      <c r="B176" s="32" t="s">
        <v>115</v>
      </c>
      <c r="C176" s="160">
        <v>384</v>
      </c>
      <c r="D176" s="44">
        <v>90</v>
      </c>
      <c r="E176" s="44">
        <v>568</v>
      </c>
      <c r="F176" s="44">
        <v>310</v>
      </c>
      <c r="G176" s="44">
        <v>296</v>
      </c>
      <c r="H176" s="44">
        <v>3532</v>
      </c>
      <c r="I176" s="44">
        <v>1049</v>
      </c>
      <c r="J176" s="44">
        <v>600</v>
      </c>
      <c r="K176" s="44">
        <v>326</v>
      </c>
      <c r="L176" s="41">
        <v>7155</v>
      </c>
      <c r="M176" s="162">
        <v>3729907.1999999997</v>
      </c>
      <c r="N176" s="162">
        <v>927513.89999999991</v>
      </c>
      <c r="O176" s="162">
        <v>4882698.3999999994</v>
      </c>
      <c r="P176" s="162">
        <v>4567375.7</v>
      </c>
      <c r="Q176" s="162">
        <v>1399570.88</v>
      </c>
      <c r="R176" s="162">
        <v>4087230.4000000004</v>
      </c>
      <c r="S176" s="162">
        <v>2419182.8199999998</v>
      </c>
      <c r="T176" s="162">
        <v>3874416</v>
      </c>
      <c r="U176" s="162">
        <v>7289105.7200000007</v>
      </c>
      <c r="V176" s="209">
        <v>33177001.019999996</v>
      </c>
    </row>
    <row r="177" spans="1:22" x14ac:dyDescent="0.3">
      <c r="A177" s="151">
        <v>564</v>
      </c>
      <c r="B177" s="32" t="s">
        <v>341</v>
      </c>
      <c r="C177" s="160">
        <v>12744</v>
      </c>
      <c r="D177" s="44">
        <v>2425</v>
      </c>
      <c r="E177" s="44">
        <v>15777</v>
      </c>
      <c r="F177" s="44">
        <v>7779</v>
      </c>
      <c r="G177" s="44">
        <v>7739</v>
      </c>
      <c r="H177" s="44">
        <v>126508</v>
      </c>
      <c r="I177" s="44">
        <v>20127</v>
      </c>
      <c r="J177" s="44">
        <v>10269</v>
      </c>
      <c r="K177" s="44">
        <v>3959</v>
      </c>
      <c r="L177" s="41">
        <v>207327</v>
      </c>
      <c r="M177" s="162">
        <v>123786295.19999999</v>
      </c>
      <c r="N177" s="162">
        <v>24991346.749999996</v>
      </c>
      <c r="O177" s="162">
        <v>135623825.09999999</v>
      </c>
      <c r="P177" s="162">
        <v>114611663.13</v>
      </c>
      <c r="Q177" s="162">
        <v>36592158.919999994</v>
      </c>
      <c r="R177" s="162">
        <v>146395057.59999999</v>
      </c>
      <c r="S177" s="162">
        <v>46416484.859999999</v>
      </c>
      <c r="T177" s="162">
        <v>66310629.839999996</v>
      </c>
      <c r="U177" s="162">
        <v>88520151.980000004</v>
      </c>
      <c r="V177" s="209">
        <v>783247613.38</v>
      </c>
    </row>
    <row r="178" spans="1:22" x14ac:dyDescent="0.3">
      <c r="A178" s="151">
        <v>576</v>
      </c>
      <c r="B178" s="32" t="s">
        <v>116</v>
      </c>
      <c r="C178" s="160">
        <v>87</v>
      </c>
      <c r="D178" s="44">
        <v>15</v>
      </c>
      <c r="E178" s="44">
        <v>128</v>
      </c>
      <c r="F178" s="44">
        <v>78</v>
      </c>
      <c r="G178" s="44">
        <v>79</v>
      </c>
      <c r="H178" s="44">
        <v>1292</v>
      </c>
      <c r="I178" s="44">
        <v>633</v>
      </c>
      <c r="J178" s="44">
        <v>391</v>
      </c>
      <c r="K178" s="44">
        <v>158</v>
      </c>
      <c r="L178" s="41">
        <v>2861</v>
      </c>
      <c r="M178" s="162">
        <v>845057.1</v>
      </c>
      <c r="N178" s="162">
        <v>154585.65</v>
      </c>
      <c r="O178" s="162">
        <v>1100326.3999999999</v>
      </c>
      <c r="P178" s="162">
        <v>1149210.6599999999</v>
      </c>
      <c r="Q178" s="162">
        <v>373534.12</v>
      </c>
      <c r="R178" s="162">
        <v>1495102.4000000001</v>
      </c>
      <c r="S178" s="162">
        <v>1459811.94</v>
      </c>
      <c r="T178" s="162">
        <v>2524827.7599999998</v>
      </c>
      <c r="U178" s="162">
        <v>3532756.7600000002</v>
      </c>
      <c r="V178" s="209">
        <v>12635212.789999999</v>
      </c>
    </row>
    <row r="179" spans="1:22" x14ac:dyDescent="0.3">
      <c r="A179" s="151">
        <v>577</v>
      </c>
      <c r="B179" s="32" t="s">
        <v>342</v>
      </c>
      <c r="C179" s="160">
        <v>751</v>
      </c>
      <c r="D179" s="44">
        <v>149</v>
      </c>
      <c r="E179" s="44">
        <v>919</v>
      </c>
      <c r="F179" s="44">
        <v>408</v>
      </c>
      <c r="G179" s="44">
        <v>371</v>
      </c>
      <c r="H179" s="44">
        <v>5889</v>
      </c>
      <c r="I179" s="44">
        <v>1431</v>
      </c>
      <c r="J179" s="44">
        <v>719</v>
      </c>
      <c r="K179" s="44">
        <v>285</v>
      </c>
      <c r="L179" s="41">
        <v>10922</v>
      </c>
      <c r="M179" s="162">
        <v>7294688.2999999998</v>
      </c>
      <c r="N179" s="162">
        <v>1535550.7899999998</v>
      </c>
      <c r="O179" s="162">
        <v>7899999.6999999993</v>
      </c>
      <c r="P179" s="162">
        <v>6011255.7599999998</v>
      </c>
      <c r="Q179" s="162">
        <v>1754191.88</v>
      </c>
      <c r="R179" s="162">
        <v>6814750.7999999998</v>
      </c>
      <c r="S179" s="162">
        <v>3300143.5799999996</v>
      </c>
      <c r="T179" s="162">
        <v>4642841.84</v>
      </c>
      <c r="U179" s="162">
        <v>6372377.7000000002</v>
      </c>
      <c r="V179" s="209">
        <v>45625800.349999994</v>
      </c>
    </row>
    <row r="180" spans="1:22" x14ac:dyDescent="0.3">
      <c r="A180" s="151">
        <v>578</v>
      </c>
      <c r="B180" s="32" t="s">
        <v>117</v>
      </c>
      <c r="C180" s="160">
        <v>114</v>
      </c>
      <c r="D180" s="44">
        <v>38</v>
      </c>
      <c r="E180" s="44">
        <v>182</v>
      </c>
      <c r="F180" s="44">
        <v>100</v>
      </c>
      <c r="G180" s="44">
        <v>94</v>
      </c>
      <c r="H180" s="44">
        <v>1605</v>
      </c>
      <c r="I180" s="44">
        <v>624</v>
      </c>
      <c r="J180" s="44">
        <v>345</v>
      </c>
      <c r="K180" s="44">
        <v>133</v>
      </c>
      <c r="L180" s="41">
        <v>3235</v>
      </c>
      <c r="M180" s="162">
        <v>1107316.2</v>
      </c>
      <c r="N180" s="162">
        <v>391616.98</v>
      </c>
      <c r="O180" s="162">
        <v>1564526.5999999999</v>
      </c>
      <c r="P180" s="162">
        <v>1473347</v>
      </c>
      <c r="Q180" s="162">
        <v>444458.31999999995</v>
      </c>
      <c r="R180" s="162">
        <v>1857306</v>
      </c>
      <c r="S180" s="162">
        <v>1439056.3199999998</v>
      </c>
      <c r="T180" s="162">
        <v>2227789.1999999997</v>
      </c>
      <c r="U180" s="162">
        <v>2973776.2600000002</v>
      </c>
      <c r="V180" s="209">
        <v>13479192.879999999</v>
      </c>
    </row>
    <row r="181" spans="1:22" x14ac:dyDescent="0.3">
      <c r="A181" s="151">
        <v>580</v>
      </c>
      <c r="B181" s="32" t="s">
        <v>118</v>
      </c>
      <c r="C181" s="160">
        <v>163</v>
      </c>
      <c r="D181" s="44">
        <v>33</v>
      </c>
      <c r="E181" s="44">
        <v>206</v>
      </c>
      <c r="F181" s="44">
        <v>104</v>
      </c>
      <c r="G181" s="44">
        <v>85</v>
      </c>
      <c r="H181" s="44">
        <v>2167</v>
      </c>
      <c r="I181" s="44">
        <v>1041</v>
      </c>
      <c r="J181" s="44">
        <v>623</v>
      </c>
      <c r="K181" s="44">
        <v>233</v>
      </c>
      <c r="L181" s="41">
        <v>4655</v>
      </c>
      <c r="M181" s="162">
        <v>1583267.9</v>
      </c>
      <c r="N181" s="162">
        <v>340088.43</v>
      </c>
      <c r="O181" s="162">
        <v>1770837.7999999998</v>
      </c>
      <c r="P181" s="162">
        <v>1532280.88</v>
      </c>
      <c r="Q181" s="162">
        <v>401903.8</v>
      </c>
      <c r="R181" s="162">
        <v>2507652.4</v>
      </c>
      <c r="S181" s="162">
        <v>2400733.38</v>
      </c>
      <c r="T181" s="162">
        <v>4022935.28</v>
      </c>
      <c r="U181" s="162">
        <v>5209698.2600000007</v>
      </c>
      <c r="V181" s="209">
        <v>19769398.129999999</v>
      </c>
    </row>
    <row r="182" spans="1:22" x14ac:dyDescent="0.3">
      <c r="A182" s="151">
        <v>581</v>
      </c>
      <c r="B182" s="32" t="s">
        <v>119</v>
      </c>
      <c r="C182" s="160">
        <v>307</v>
      </c>
      <c r="D182" s="44">
        <v>60</v>
      </c>
      <c r="E182" s="44">
        <v>369</v>
      </c>
      <c r="F182" s="44">
        <v>200</v>
      </c>
      <c r="G182" s="44">
        <v>180</v>
      </c>
      <c r="H182" s="44">
        <v>3119</v>
      </c>
      <c r="I182" s="44">
        <v>1179</v>
      </c>
      <c r="J182" s="44">
        <v>678</v>
      </c>
      <c r="K182" s="44">
        <v>260</v>
      </c>
      <c r="L182" s="41">
        <v>6352</v>
      </c>
      <c r="M182" s="162">
        <v>2981983.0999999996</v>
      </c>
      <c r="N182" s="162">
        <v>618342.6</v>
      </c>
      <c r="O182" s="162">
        <v>3172034.6999999997</v>
      </c>
      <c r="P182" s="162">
        <v>2946694</v>
      </c>
      <c r="Q182" s="162">
        <v>851090.39999999991</v>
      </c>
      <c r="R182" s="162">
        <v>3609306.8000000003</v>
      </c>
      <c r="S182" s="162">
        <v>2718986.2199999997</v>
      </c>
      <c r="T182" s="162">
        <v>4378090.08</v>
      </c>
      <c r="U182" s="162">
        <v>5813397.2000000002</v>
      </c>
      <c r="V182" s="209">
        <v>27089925.099999998</v>
      </c>
    </row>
    <row r="183" spans="1:22" x14ac:dyDescent="0.3">
      <c r="A183" s="151">
        <v>583</v>
      </c>
      <c r="B183" s="32" t="s">
        <v>120</v>
      </c>
      <c r="C183" s="160">
        <v>37</v>
      </c>
      <c r="D183" s="44">
        <v>8</v>
      </c>
      <c r="E183" s="44">
        <v>29</v>
      </c>
      <c r="F183" s="44">
        <v>20</v>
      </c>
      <c r="G183" s="44">
        <v>9</v>
      </c>
      <c r="H183" s="44">
        <v>483</v>
      </c>
      <c r="I183" s="44">
        <v>207</v>
      </c>
      <c r="J183" s="44">
        <v>94</v>
      </c>
      <c r="K183" s="44">
        <v>44</v>
      </c>
      <c r="L183" s="41">
        <v>931</v>
      </c>
      <c r="M183" s="162">
        <v>359392.1</v>
      </c>
      <c r="N183" s="162">
        <v>82445.679999999993</v>
      </c>
      <c r="O183" s="162">
        <v>249292.69999999998</v>
      </c>
      <c r="P183" s="162">
        <v>294669.39999999997</v>
      </c>
      <c r="Q183" s="162">
        <v>42554.52</v>
      </c>
      <c r="R183" s="162">
        <v>558927.6</v>
      </c>
      <c r="S183" s="162">
        <v>477379.25999999995</v>
      </c>
      <c r="T183" s="162">
        <v>606991.84</v>
      </c>
      <c r="U183" s="162">
        <v>983805.68</v>
      </c>
      <c r="V183" s="209">
        <v>3655458.7800000003</v>
      </c>
    </row>
    <row r="184" spans="1:22" x14ac:dyDescent="0.3">
      <c r="A184" s="151">
        <v>584</v>
      </c>
      <c r="B184" s="32" t="s">
        <v>121</v>
      </c>
      <c r="C184" s="160">
        <v>235</v>
      </c>
      <c r="D184" s="44">
        <v>50</v>
      </c>
      <c r="E184" s="44">
        <v>295</v>
      </c>
      <c r="F184" s="44">
        <v>161</v>
      </c>
      <c r="G184" s="44">
        <v>118</v>
      </c>
      <c r="H184" s="44">
        <v>1182</v>
      </c>
      <c r="I184" s="44">
        <v>390</v>
      </c>
      <c r="J184" s="44">
        <v>187</v>
      </c>
      <c r="K184" s="44">
        <v>88</v>
      </c>
      <c r="L184" s="41">
        <v>2706</v>
      </c>
      <c r="M184" s="162">
        <v>2282625.5</v>
      </c>
      <c r="N184" s="162">
        <v>515285.49999999994</v>
      </c>
      <c r="O184" s="162">
        <v>2535908.5</v>
      </c>
      <c r="P184" s="162">
        <v>2372088.67</v>
      </c>
      <c r="Q184" s="162">
        <v>557937.03999999992</v>
      </c>
      <c r="R184" s="162">
        <v>1367810.4000000001</v>
      </c>
      <c r="S184" s="162">
        <v>899410.2</v>
      </c>
      <c r="T184" s="162">
        <v>1207526.3199999998</v>
      </c>
      <c r="U184" s="162">
        <v>1967611.36</v>
      </c>
      <c r="V184" s="209">
        <v>13706203.489999998</v>
      </c>
    </row>
    <row r="185" spans="1:22" x14ac:dyDescent="0.3">
      <c r="A185" s="151">
        <v>588</v>
      </c>
      <c r="B185" s="32" t="s">
        <v>122</v>
      </c>
      <c r="C185" s="160">
        <v>52</v>
      </c>
      <c r="D185" s="44">
        <v>8</v>
      </c>
      <c r="E185" s="44">
        <v>73</v>
      </c>
      <c r="F185" s="44">
        <v>54</v>
      </c>
      <c r="G185" s="44">
        <v>41</v>
      </c>
      <c r="H185" s="44">
        <v>786</v>
      </c>
      <c r="I185" s="44">
        <v>340</v>
      </c>
      <c r="J185" s="44">
        <v>207</v>
      </c>
      <c r="K185" s="44">
        <v>93</v>
      </c>
      <c r="L185" s="41">
        <v>1654</v>
      </c>
      <c r="M185" s="162">
        <v>505091.6</v>
      </c>
      <c r="N185" s="162">
        <v>82445.679999999993</v>
      </c>
      <c r="O185" s="162">
        <v>627529.89999999991</v>
      </c>
      <c r="P185" s="162">
        <v>795607.38</v>
      </c>
      <c r="Q185" s="162">
        <v>193859.47999999998</v>
      </c>
      <c r="R185" s="162">
        <v>909559.20000000007</v>
      </c>
      <c r="S185" s="162">
        <v>784101.2</v>
      </c>
      <c r="T185" s="162">
        <v>1336673.52</v>
      </c>
      <c r="U185" s="162">
        <v>2079407.4600000002</v>
      </c>
      <c r="V185" s="209">
        <v>7314275.4200000009</v>
      </c>
    </row>
    <row r="186" spans="1:22" x14ac:dyDescent="0.3">
      <c r="A186" s="151">
        <v>592</v>
      </c>
      <c r="B186" s="32" t="s">
        <v>123</v>
      </c>
      <c r="C186" s="160">
        <v>207</v>
      </c>
      <c r="D186" s="44">
        <v>56</v>
      </c>
      <c r="E186" s="44">
        <v>339</v>
      </c>
      <c r="F186" s="44">
        <v>164</v>
      </c>
      <c r="G186" s="44">
        <v>129</v>
      </c>
      <c r="H186" s="44">
        <v>1941</v>
      </c>
      <c r="I186" s="44">
        <v>539</v>
      </c>
      <c r="J186" s="44">
        <v>293</v>
      </c>
      <c r="K186" s="44">
        <v>104</v>
      </c>
      <c r="L186" s="41">
        <v>3772</v>
      </c>
      <c r="M186" s="162">
        <v>2010653.0999999999</v>
      </c>
      <c r="N186" s="162">
        <v>577119.76</v>
      </c>
      <c r="O186" s="162">
        <v>2914145.6999999997</v>
      </c>
      <c r="P186" s="162">
        <v>2416289.08</v>
      </c>
      <c r="Q186" s="162">
        <v>609948.12</v>
      </c>
      <c r="R186" s="162">
        <v>2246125.2000000002</v>
      </c>
      <c r="S186" s="162">
        <v>1243031.02</v>
      </c>
      <c r="T186" s="162">
        <v>1892006.48</v>
      </c>
      <c r="U186" s="162">
        <v>2325358.88</v>
      </c>
      <c r="V186" s="209">
        <v>16234677.34</v>
      </c>
    </row>
    <row r="187" spans="1:22" x14ac:dyDescent="0.3">
      <c r="A187" s="151">
        <v>593</v>
      </c>
      <c r="B187" s="32" t="s">
        <v>124</v>
      </c>
      <c r="C187" s="160">
        <v>682</v>
      </c>
      <c r="D187" s="44">
        <v>134</v>
      </c>
      <c r="E187" s="44">
        <v>896</v>
      </c>
      <c r="F187" s="44">
        <v>481</v>
      </c>
      <c r="G187" s="44">
        <v>487</v>
      </c>
      <c r="H187" s="44">
        <v>8932</v>
      </c>
      <c r="I187" s="44">
        <v>3206</v>
      </c>
      <c r="J187" s="44">
        <v>1784</v>
      </c>
      <c r="K187" s="44">
        <v>773</v>
      </c>
      <c r="L187" s="41">
        <v>17375</v>
      </c>
      <c r="M187" s="162">
        <v>6624470.5999999996</v>
      </c>
      <c r="N187" s="162">
        <v>1380965.14</v>
      </c>
      <c r="O187" s="162">
        <v>7702284.7999999989</v>
      </c>
      <c r="P187" s="162">
        <v>7086799.0699999994</v>
      </c>
      <c r="Q187" s="162">
        <v>2302672.36</v>
      </c>
      <c r="R187" s="162">
        <v>10336110.4</v>
      </c>
      <c r="S187" s="162">
        <v>7393613.0799999991</v>
      </c>
      <c r="T187" s="162">
        <v>11519930.24</v>
      </c>
      <c r="U187" s="162">
        <v>17283677.060000002</v>
      </c>
      <c r="V187" s="209">
        <v>71630522.75</v>
      </c>
    </row>
    <row r="188" spans="1:22" x14ac:dyDescent="0.3">
      <c r="A188" s="151">
        <v>595</v>
      </c>
      <c r="B188" s="32" t="s">
        <v>125</v>
      </c>
      <c r="C188" s="160">
        <v>183</v>
      </c>
      <c r="D188" s="44">
        <v>35</v>
      </c>
      <c r="E188" s="44">
        <v>252</v>
      </c>
      <c r="F188" s="44">
        <v>166</v>
      </c>
      <c r="G188" s="44">
        <v>125</v>
      </c>
      <c r="H188" s="44">
        <v>1936</v>
      </c>
      <c r="I188" s="44">
        <v>885</v>
      </c>
      <c r="J188" s="44">
        <v>499</v>
      </c>
      <c r="K188" s="44">
        <v>240</v>
      </c>
      <c r="L188" s="41">
        <v>4321</v>
      </c>
      <c r="M188" s="162">
        <v>1777533.9</v>
      </c>
      <c r="N188" s="162">
        <v>360699.85</v>
      </c>
      <c r="O188" s="162">
        <v>2166267.5999999996</v>
      </c>
      <c r="P188" s="162">
        <v>2445756.02</v>
      </c>
      <c r="Q188" s="162">
        <v>591035</v>
      </c>
      <c r="R188" s="162">
        <v>2240339.2000000002</v>
      </c>
      <c r="S188" s="162">
        <v>2040969.2999999998</v>
      </c>
      <c r="T188" s="162">
        <v>3222222.6399999997</v>
      </c>
      <c r="U188" s="162">
        <v>5366212.8000000007</v>
      </c>
      <c r="V188" s="209">
        <v>20211036.310000002</v>
      </c>
    </row>
    <row r="189" spans="1:22" x14ac:dyDescent="0.3">
      <c r="A189" s="151">
        <v>598</v>
      </c>
      <c r="B189" s="32" t="s">
        <v>343</v>
      </c>
      <c r="C189" s="160">
        <v>1054</v>
      </c>
      <c r="D189" s="44">
        <v>182</v>
      </c>
      <c r="E189" s="44">
        <v>1245</v>
      </c>
      <c r="F189" s="44">
        <v>675</v>
      </c>
      <c r="G189" s="44">
        <v>699</v>
      </c>
      <c r="H189" s="44">
        <v>10194</v>
      </c>
      <c r="I189" s="44">
        <v>2551</v>
      </c>
      <c r="J189" s="44">
        <v>1764</v>
      </c>
      <c r="K189" s="44">
        <v>702</v>
      </c>
      <c r="L189" s="41">
        <v>19066</v>
      </c>
      <c r="M189" s="162">
        <v>10237818.199999999</v>
      </c>
      <c r="N189" s="162">
        <v>1875639.2199999997</v>
      </c>
      <c r="O189" s="162">
        <v>10702393.5</v>
      </c>
      <c r="P189" s="162">
        <v>9945092.25</v>
      </c>
      <c r="Q189" s="162">
        <v>3305067.7199999997</v>
      </c>
      <c r="R189" s="162">
        <v>11796496.800000001</v>
      </c>
      <c r="S189" s="162">
        <v>5883065.1799999997</v>
      </c>
      <c r="T189" s="162">
        <v>11390783.039999999</v>
      </c>
      <c r="U189" s="162">
        <v>15696172.440000001</v>
      </c>
      <c r="V189" s="209">
        <v>80832528.349999994</v>
      </c>
    </row>
    <row r="190" spans="1:22" x14ac:dyDescent="0.3">
      <c r="A190" s="151">
        <v>599</v>
      </c>
      <c r="B190" s="32" t="s">
        <v>126</v>
      </c>
      <c r="C190" s="160">
        <v>992</v>
      </c>
      <c r="D190" s="44">
        <v>173</v>
      </c>
      <c r="E190" s="44">
        <v>1107</v>
      </c>
      <c r="F190" s="44">
        <v>529</v>
      </c>
      <c r="G190" s="44">
        <v>505</v>
      </c>
      <c r="H190" s="44">
        <v>5813</v>
      </c>
      <c r="I190" s="44">
        <v>1156</v>
      </c>
      <c r="J190" s="44">
        <v>642</v>
      </c>
      <c r="K190" s="44">
        <v>257</v>
      </c>
      <c r="L190" s="41">
        <v>11174</v>
      </c>
      <c r="M190" s="162">
        <v>9635593.5999999996</v>
      </c>
      <c r="N190" s="162">
        <v>1782887.8299999998</v>
      </c>
      <c r="O190" s="162">
        <v>9516104.0999999996</v>
      </c>
      <c r="P190" s="162">
        <v>7794005.6299999999</v>
      </c>
      <c r="Q190" s="162">
        <v>2387781.4</v>
      </c>
      <c r="R190" s="162">
        <v>6726803.6000000006</v>
      </c>
      <c r="S190" s="162">
        <v>2665944.0799999996</v>
      </c>
      <c r="T190" s="162">
        <v>4145625.1199999996</v>
      </c>
      <c r="U190" s="162">
        <v>5746319.54</v>
      </c>
      <c r="V190" s="209">
        <v>50401064.899999991</v>
      </c>
    </row>
    <row r="191" spans="1:22" x14ac:dyDescent="0.3">
      <c r="A191" s="151">
        <v>601</v>
      </c>
      <c r="B191" s="32" t="s">
        <v>127</v>
      </c>
      <c r="C191" s="160">
        <v>156</v>
      </c>
      <c r="D191" s="44">
        <v>45</v>
      </c>
      <c r="E191" s="44">
        <v>255</v>
      </c>
      <c r="F191" s="44">
        <v>149</v>
      </c>
      <c r="G191" s="44">
        <v>145</v>
      </c>
      <c r="H191" s="44">
        <v>1899</v>
      </c>
      <c r="I191" s="44">
        <v>659</v>
      </c>
      <c r="J191" s="44">
        <v>432</v>
      </c>
      <c r="K191" s="44">
        <v>191</v>
      </c>
      <c r="L191" s="41">
        <v>3931</v>
      </c>
      <c r="M191" s="162">
        <v>1515274.7999999998</v>
      </c>
      <c r="N191" s="162">
        <v>463756.94999999995</v>
      </c>
      <c r="O191" s="162">
        <v>2192056.5</v>
      </c>
      <c r="P191" s="162">
        <v>2195287.0299999998</v>
      </c>
      <c r="Q191" s="162">
        <v>685600.6</v>
      </c>
      <c r="R191" s="162">
        <v>2197522.8000000003</v>
      </c>
      <c r="S191" s="162">
        <v>1519772.6199999999</v>
      </c>
      <c r="T191" s="162">
        <v>2789579.52</v>
      </c>
      <c r="U191" s="162">
        <v>4270611.0200000005</v>
      </c>
      <c r="V191" s="209">
        <v>17829461.84</v>
      </c>
    </row>
    <row r="192" spans="1:22" x14ac:dyDescent="0.3">
      <c r="A192" s="151">
        <v>604</v>
      </c>
      <c r="B192" s="32" t="s">
        <v>344</v>
      </c>
      <c r="C192" s="160">
        <v>1338</v>
      </c>
      <c r="D192" s="44">
        <v>296</v>
      </c>
      <c r="E192" s="44">
        <v>1764</v>
      </c>
      <c r="F192" s="44">
        <v>829</v>
      </c>
      <c r="G192" s="44">
        <v>773</v>
      </c>
      <c r="H192" s="44">
        <v>11184</v>
      </c>
      <c r="I192" s="44">
        <v>2044</v>
      </c>
      <c r="J192" s="44">
        <v>1223</v>
      </c>
      <c r="K192" s="44">
        <v>352</v>
      </c>
      <c r="L192" s="41">
        <v>19803</v>
      </c>
      <c r="M192" s="162">
        <v>12996395.399999999</v>
      </c>
      <c r="N192" s="162">
        <v>3050490.1599999997</v>
      </c>
      <c r="O192" s="162">
        <v>15163873.199999999</v>
      </c>
      <c r="P192" s="162">
        <v>12214046.629999999</v>
      </c>
      <c r="Q192" s="162">
        <v>3654960.44</v>
      </c>
      <c r="R192" s="162">
        <v>12942124.800000001</v>
      </c>
      <c r="S192" s="162">
        <v>4713831.92</v>
      </c>
      <c r="T192" s="162">
        <v>7897351.2799999993</v>
      </c>
      <c r="U192" s="162">
        <v>7870445.4400000004</v>
      </c>
      <c r="V192" s="209">
        <v>80503519.269999996</v>
      </c>
    </row>
    <row r="193" spans="1:22" x14ac:dyDescent="0.3">
      <c r="A193" s="151">
        <v>607</v>
      </c>
      <c r="B193" s="32" t="s">
        <v>128</v>
      </c>
      <c r="C193" s="160">
        <v>210</v>
      </c>
      <c r="D193" s="44">
        <v>37</v>
      </c>
      <c r="E193" s="44">
        <v>233</v>
      </c>
      <c r="F193" s="44">
        <v>115</v>
      </c>
      <c r="G193" s="44">
        <v>94</v>
      </c>
      <c r="H193" s="44">
        <v>2088</v>
      </c>
      <c r="I193" s="44">
        <v>844</v>
      </c>
      <c r="J193" s="44">
        <v>414</v>
      </c>
      <c r="K193" s="44">
        <v>166</v>
      </c>
      <c r="L193" s="41">
        <v>4201</v>
      </c>
      <c r="M193" s="162">
        <v>2039792.9999999998</v>
      </c>
      <c r="N193" s="162">
        <v>381311.26999999996</v>
      </c>
      <c r="O193" s="162">
        <v>2002937.9</v>
      </c>
      <c r="P193" s="162">
        <v>1694349.0499999998</v>
      </c>
      <c r="Q193" s="162">
        <v>444458.31999999995</v>
      </c>
      <c r="R193" s="162">
        <v>2416233.6</v>
      </c>
      <c r="S193" s="162">
        <v>1946415.92</v>
      </c>
      <c r="T193" s="162">
        <v>2673347.04</v>
      </c>
      <c r="U193" s="162">
        <v>3711630.52</v>
      </c>
      <c r="V193" s="209">
        <v>17310476.620000001</v>
      </c>
    </row>
    <row r="194" spans="1:22" x14ac:dyDescent="0.3">
      <c r="A194" s="151">
        <v>608</v>
      </c>
      <c r="B194" s="32" t="s">
        <v>345</v>
      </c>
      <c r="C194" s="160">
        <v>93</v>
      </c>
      <c r="D194" s="44">
        <v>23</v>
      </c>
      <c r="E194" s="44">
        <v>133</v>
      </c>
      <c r="F194" s="44">
        <v>81</v>
      </c>
      <c r="G194" s="44">
        <v>62</v>
      </c>
      <c r="H194" s="44">
        <v>1014</v>
      </c>
      <c r="I194" s="44">
        <v>340</v>
      </c>
      <c r="J194" s="44">
        <v>221</v>
      </c>
      <c r="K194" s="44">
        <v>96</v>
      </c>
      <c r="L194" s="41">
        <v>2063</v>
      </c>
      <c r="M194" s="162">
        <v>903336.89999999991</v>
      </c>
      <c r="N194" s="162">
        <v>237031.33</v>
      </c>
      <c r="O194" s="162">
        <v>1143307.8999999999</v>
      </c>
      <c r="P194" s="162">
        <v>1193411.0699999998</v>
      </c>
      <c r="Q194" s="162">
        <v>293153.36</v>
      </c>
      <c r="R194" s="162">
        <v>1173400.8</v>
      </c>
      <c r="S194" s="162">
        <v>784101.2</v>
      </c>
      <c r="T194" s="162">
        <v>1427076.5599999998</v>
      </c>
      <c r="U194" s="162">
        <v>2146485.12</v>
      </c>
      <c r="V194" s="209">
        <v>9301304.2399999984</v>
      </c>
    </row>
    <row r="195" spans="1:22" x14ac:dyDescent="0.3">
      <c r="A195" s="151">
        <v>609</v>
      </c>
      <c r="B195" s="32" t="s">
        <v>346</v>
      </c>
      <c r="C195" s="160">
        <v>4071</v>
      </c>
      <c r="D195" s="44">
        <v>779</v>
      </c>
      <c r="E195" s="44">
        <v>5074</v>
      </c>
      <c r="F195" s="44">
        <v>2631</v>
      </c>
      <c r="G195" s="44">
        <v>2656</v>
      </c>
      <c r="H195" s="44">
        <v>46448</v>
      </c>
      <c r="I195" s="44">
        <v>11982</v>
      </c>
      <c r="J195" s="44">
        <v>7157</v>
      </c>
      <c r="K195" s="44">
        <v>2886</v>
      </c>
      <c r="L195" s="41">
        <v>83684</v>
      </c>
      <c r="M195" s="162">
        <v>39542844.299999997</v>
      </c>
      <c r="N195" s="162">
        <v>8028148.0899999989</v>
      </c>
      <c r="O195" s="162">
        <v>43617626.199999996</v>
      </c>
      <c r="P195" s="162">
        <v>38763759.57</v>
      </c>
      <c r="Q195" s="162">
        <v>12558311.68</v>
      </c>
      <c r="R195" s="162">
        <v>53749625.600000001</v>
      </c>
      <c r="S195" s="162">
        <v>27632648.759999998</v>
      </c>
      <c r="T195" s="162">
        <v>46215325.519999996</v>
      </c>
      <c r="U195" s="162">
        <v>64528708.920000002</v>
      </c>
      <c r="V195" s="209">
        <v>334636998.63999999</v>
      </c>
    </row>
    <row r="196" spans="1:22" x14ac:dyDescent="0.3">
      <c r="A196" s="147">
        <v>611</v>
      </c>
      <c r="B196" s="32" t="s">
        <v>347</v>
      </c>
      <c r="C196" s="160">
        <v>302</v>
      </c>
      <c r="D196" s="44">
        <v>65</v>
      </c>
      <c r="E196" s="44">
        <v>452</v>
      </c>
      <c r="F196" s="44">
        <v>251</v>
      </c>
      <c r="G196" s="44">
        <v>276</v>
      </c>
      <c r="H196" s="44">
        <v>2879</v>
      </c>
      <c r="I196" s="44">
        <v>528</v>
      </c>
      <c r="J196" s="44">
        <v>226</v>
      </c>
      <c r="K196" s="44">
        <v>91</v>
      </c>
      <c r="L196" s="41">
        <v>5070</v>
      </c>
      <c r="M196" s="162">
        <v>2933416.5999999996</v>
      </c>
      <c r="N196" s="162">
        <v>669871.14999999991</v>
      </c>
      <c r="O196" s="162">
        <v>3885527.5999999996</v>
      </c>
      <c r="P196" s="162">
        <v>3698100.9699999997</v>
      </c>
      <c r="Q196" s="162">
        <v>1305005.28</v>
      </c>
      <c r="R196" s="162">
        <v>3331578.8000000003</v>
      </c>
      <c r="S196" s="162">
        <v>1217663.0399999998</v>
      </c>
      <c r="T196" s="162">
        <v>1459363.3599999999</v>
      </c>
      <c r="U196" s="162">
        <v>2034689.02</v>
      </c>
      <c r="V196" s="209">
        <v>20535215.82</v>
      </c>
    </row>
    <row r="197" spans="1:22" x14ac:dyDescent="0.3">
      <c r="A197" s="151">
        <v>614</v>
      </c>
      <c r="B197" s="32" t="s">
        <v>129</v>
      </c>
      <c r="C197" s="160">
        <v>72</v>
      </c>
      <c r="D197" s="44">
        <v>25</v>
      </c>
      <c r="E197" s="44">
        <v>118</v>
      </c>
      <c r="F197" s="44">
        <v>68</v>
      </c>
      <c r="G197" s="44">
        <v>82</v>
      </c>
      <c r="H197" s="44">
        <v>1469</v>
      </c>
      <c r="I197" s="44">
        <v>752</v>
      </c>
      <c r="J197" s="44">
        <v>396</v>
      </c>
      <c r="K197" s="44">
        <v>135</v>
      </c>
      <c r="L197" s="41">
        <v>3117</v>
      </c>
      <c r="M197" s="162">
        <v>699357.6</v>
      </c>
      <c r="N197" s="162">
        <v>257642.74999999997</v>
      </c>
      <c r="O197" s="162">
        <v>1014363.3999999999</v>
      </c>
      <c r="P197" s="162">
        <v>1001875.96</v>
      </c>
      <c r="Q197" s="162">
        <v>387718.95999999996</v>
      </c>
      <c r="R197" s="162">
        <v>1699926.8</v>
      </c>
      <c r="S197" s="162">
        <v>1734247.3599999999</v>
      </c>
      <c r="T197" s="162">
        <v>2557114.56</v>
      </c>
      <c r="U197" s="162">
        <v>3018494.7</v>
      </c>
      <c r="V197" s="209">
        <v>12370742.09</v>
      </c>
    </row>
    <row r="198" spans="1:22" x14ac:dyDescent="0.3">
      <c r="A198" s="151">
        <v>615</v>
      </c>
      <c r="B198" s="32" t="s">
        <v>130</v>
      </c>
      <c r="C198" s="160">
        <v>376</v>
      </c>
      <c r="D198" s="44">
        <v>103</v>
      </c>
      <c r="E198" s="44">
        <v>547</v>
      </c>
      <c r="F198" s="44">
        <v>273</v>
      </c>
      <c r="G198" s="44">
        <v>260</v>
      </c>
      <c r="H198" s="44">
        <v>3696</v>
      </c>
      <c r="I198" s="44">
        <v>1377</v>
      </c>
      <c r="J198" s="44">
        <v>807</v>
      </c>
      <c r="K198" s="44">
        <v>340</v>
      </c>
      <c r="L198" s="41">
        <v>7779</v>
      </c>
      <c r="M198" s="162">
        <v>3652200.8</v>
      </c>
      <c r="N198" s="162">
        <v>1061488.1299999999</v>
      </c>
      <c r="O198" s="162">
        <v>4702176.0999999996</v>
      </c>
      <c r="P198" s="162">
        <v>4022237.3099999996</v>
      </c>
      <c r="Q198" s="162">
        <v>1229352.8</v>
      </c>
      <c r="R198" s="162">
        <v>4277011.2</v>
      </c>
      <c r="S198" s="162">
        <v>3175609.86</v>
      </c>
      <c r="T198" s="162">
        <v>5211089.5199999996</v>
      </c>
      <c r="U198" s="162">
        <v>7602134.8000000007</v>
      </c>
      <c r="V198" s="209">
        <v>34933300.519999996</v>
      </c>
    </row>
    <row r="199" spans="1:22" x14ac:dyDescent="0.3">
      <c r="A199" s="151">
        <v>616</v>
      </c>
      <c r="B199" s="32" t="s">
        <v>131</v>
      </c>
      <c r="C199" s="160">
        <v>85</v>
      </c>
      <c r="D199" s="44">
        <v>26</v>
      </c>
      <c r="E199" s="44">
        <v>129</v>
      </c>
      <c r="F199" s="44">
        <v>72</v>
      </c>
      <c r="G199" s="44">
        <v>59</v>
      </c>
      <c r="H199" s="44">
        <v>1027</v>
      </c>
      <c r="I199" s="44">
        <v>233</v>
      </c>
      <c r="J199" s="44">
        <v>149</v>
      </c>
      <c r="K199" s="44">
        <v>53</v>
      </c>
      <c r="L199" s="41">
        <v>1833</v>
      </c>
      <c r="M199" s="162">
        <v>825630.49999999988</v>
      </c>
      <c r="N199" s="162">
        <v>267948.45999999996</v>
      </c>
      <c r="O199" s="162">
        <v>1108922.7</v>
      </c>
      <c r="P199" s="162">
        <v>1060809.8399999999</v>
      </c>
      <c r="Q199" s="162">
        <v>278968.51999999996</v>
      </c>
      <c r="R199" s="162">
        <v>1188444.4000000001</v>
      </c>
      <c r="S199" s="162">
        <v>537339.93999999994</v>
      </c>
      <c r="T199" s="162">
        <v>962146.6399999999</v>
      </c>
      <c r="U199" s="162">
        <v>1185038.6600000001</v>
      </c>
      <c r="V199" s="209">
        <v>7415249.6599999992</v>
      </c>
    </row>
    <row r="200" spans="1:22" x14ac:dyDescent="0.3">
      <c r="A200" s="151">
        <v>619</v>
      </c>
      <c r="B200" s="32" t="s">
        <v>132</v>
      </c>
      <c r="C200" s="160">
        <v>116</v>
      </c>
      <c r="D200" s="44">
        <v>17</v>
      </c>
      <c r="E200" s="44">
        <v>154</v>
      </c>
      <c r="F200" s="44">
        <v>94</v>
      </c>
      <c r="G200" s="44">
        <v>70</v>
      </c>
      <c r="H200" s="44">
        <v>1326</v>
      </c>
      <c r="I200" s="44">
        <v>500</v>
      </c>
      <c r="J200" s="44">
        <v>323</v>
      </c>
      <c r="K200" s="44">
        <v>185</v>
      </c>
      <c r="L200" s="41">
        <v>2785</v>
      </c>
      <c r="M200" s="162">
        <v>1126742.7999999998</v>
      </c>
      <c r="N200" s="162">
        <v>175197.06999999998</v>
      </c>
      <c r="O200" s="162">
        <v>1323830.2</v>
      </c>
      <c r="P200" s="162">
        <v>1384946.18</v>
      </c>
      <c r="Q200" s="162">
        <v>330979.59999999998</v>
      </c>
      <c r="R200" s="162">
        <v>1534447.2</v>
      </c>
      <c r="S200" s="162">
        <v>1153090</v>
      </c>
      <c r="T200" s="162">
        <v>2085727.2799999998</v>
      </c>
      <c r="U200" s="162">
        <v>4136455.7</v>
      </c>
      <c r="V200" s="209">
        <v>13251416.030000001</v>
      </c>
    </row>
    <row r="201" spans="1:22" x14ac:dyDescent="0.3">
      <c r="A201" s="151">
        <v>620</v>
      </c>
      <c r="B201" s="32" t="s">
        <v>133</v>
      </c>
      <c r="C201" s="160">
        <v>65</v>
      </c>
      <c r="D201" s="44">
        <v>11</v>
      </c>
      <c r="E201" s="44">
        <v>112</v>
      </c>
      <c r="F201" s="44">
        <v>60</v>
      </c>
      <c r="G201" s="44">
        <v>51</v>
      </c>
      <c r="H201" s="44">
        <v>1209</v>
      </c>
      <c r="I201" s="44">
        <v>542</v>
      </c>
      <c r="J201" s="44">
        <v>321</v>
      </c>
      <c r="K201" s="44">
        <v>120</v>
      </c>
      <c r="L201" s="41">
        <v>2491</v>
      </c>
      <c r="M201" s="162">
        <v>631364.5</v>
      </c>
      <c r="N201" s="162">
        <v>113362.81</v>
      </c>
      <c r="O201" s="162">
        <v>962785.59999999986</v>
      </c>
      <c r="P201" s="162">
        <v>884008.2</v>
      </c>
      <c r="Q201" s="162">
        <v>241142.28</v>
      </c>
      <c r="R201" s="162">
        <v>1399054.8</v>
      </c>
      <c r="S201" s="162">
        <v>1249949.5599999998</v>
      </c>
      <c r="T201" s="162">
        <v>2072812.5599999998</v>
      </c>
      <c r="U201" s="162">
        <v>2683106.4000000004</v>
      </c>
      <c r="V201" s="209">
        <v>10237586.709999999</v>
      </c>
    </row>
    <row r="202" spans="1:22" x14ac:dyDescent="0.3">
      <c r="A202" s="151">
        <v>623</v>
      </c>
      <c r="B202" s="32" t="s">
        <v>134</v>
      </c>
      <c r="C202" s="160">
        <v>38</v>
      </c>
      <c r="D202" s="44">
        <v>9</v>
      </c>
      <c r="E202" s="44">
        <v>74</v>
      </c>
      <c r="F202" s="44">
        <v>45</v>
      </c>
      <c r="G202" s="44">
        <v>47</v>
      </c>
      <c r="H202" s="44">
        <v>984</v>
      </c>
      <c r="I202" s="44">
        <v>553</v>
      </c>
      <c r="J202" s="44">
        <v>261</v>
      </c>
      <c r="K202" s="44">
        <v>126</v>
      </c>
      <c r="L202" s="41">
        <v>2137</v>
      </c>
      <c r="M202" s="162">
        <v>369105.39999999997</v>
      </c>
      <c r="N202" s="162">
        <v>92751.389999999985</v>
      </c>
      <c r="O202" s="162">
        <v>636126.19999999995</v>
      </c>
      <c r="P202" s="162">
        <v>663006.15</v>
      </c>
      <c r="Q202" s="162">
        <v>222229.15999999997</v>
      </c>
      <c r="R202" s="162">
        <v>1138684.8</v>
      </c>
      <c r="S202" s="162">
        <v>1275317.5399999998</v>
      </c>
      <c r="T202" s="162">
        <v>1685370.96</v>
      </c>
      <c r="U202" s="162">
        <v>2817261.72</v>
      </c>
      <c r="V202" s="209">
        <v>8899853.3200000003</v>
      </c>
    </row>
    <row r="203" spans="1:22" x14ac:dyDescent="0.3">
      <c r="A203" s="151">
        <v>624</v>
      </c>
      <c r="B203" s="32" t="s">
        <v>348</v>
      </c>
      <c r="C203" s="160">
        <v>251</v>
      </c>
      <c r="D203" s="44">
        <v>48</v>
      </c>
      <c r="E203" s="44">
        <v>412</v>
      </c>
      <c r="F203" s="44">
        <v>189</v>
      </c>
      <c r="G203" s="44">
        <v>141</v>
      </c>
      <c r="H203" s="44">
        <v>2704</v>
      </c>
      <c r="I203" s="44">
        <v>791</v>
      </c>
      <c r="J203" s="44">
        <v>425</v>
      </c>
      <c r="K203" s="44">
        <v>164</v>
      </c>
      <c r="L203" s="41">
        <v>5125</v>
      </c>
      <c r="M203" s="162">
        <v>2438038.2999999998</v>
      </c>
      <c r="N203" s="162">
        <v>494674.07999999996</v>
      </c>
      <c r="O203" s="162">
        <v>3541675.5999999996</v>
      </c>
      <c r="P203" s="162">
        <v>2784625.83</v>
      </c>
      <c r="Q203" s="162">
        <v>666687.48</v>
      </c>
      <c r="R203" s="162">
        <v>3129068.8000000003</v>
      </c>
      <c r="S203" s="162">
        <v>1824188.38</v>
      </c>
      <c r="T203" s="162">
        <v>2744378</v>
      </c>
      <c r="U203" s="162">
        <v>3666912.08</v>
      </c>
      <c r="V203" s="209">
        <v>21290248.549999997</v>
      </c>
    </row>
    <row r="204" spans="1:22" x14ac:dyDescent="0.3">
      <c r="A204" s="151">
        <v>625</v>
      </c>
      <c r="B204" s="32" t="s">
        <v>135</v>
      </c>
      <c r="C204" s="160">
        <v>168</v>
      </c>
      <c r="D204" s="44">
        <v>36</v>
      </c>
      <c r="E204" s="44">
        <v>252</v>
      </c>
      <c r="F204" s="44">
        <v>118</v>
      </c>
      <c r="G204" s="44">
        <v>111</v>
      </c>
      <c r="H204" s="44">
        <v>1473</v>
      </c>
      <c r="I204" s="44">
        <v>509</v>
      </c>
      <c r="J204" s="44">
        <v>255</v>
      </c>
      <c r="K204" s="44">
        <v>129</v>
      </c>
      <c r="L204" s="41">
        <v>3051</v>
      </c>
      <c r="M204" s="162">
        <v>1631834.4</v>
      </c>
      <c r="N204" s="162">
        <v>371005.55999999994</v>
      </c>
      <c r="O204" s="162">
        <v>2166267.5999999996</v>
      </c>
      <c r="P204" s="162">
        <v>1738549.46</v>
      </c>
      <c r="Q204" s="162">
        <v>524839.07999999996</v>
      </c>
      <c r="R204" s="162">
        <v>1704555.6</v>
      </c>
      <c r="S204" s="162">
        <v>1173845.6199999999</v>
      </c>
      <c r="T204" s="162">
        <v>1646626.7999999998</v>
      </c>
      <c r="U204" s="162">
        <v>2884339.3800000004</v>
      </c>
      <c r="V204" s="209">
        <v>13841863.499999998</v>
      </c>
    </row>
    <row r="205" spans="1:22" x14ac:dyDescent="0.3">
      <c r="A205" s="151">
        <v>626</v>
      </c>
      <c r="B205" s="32" t="s">
        <v>136</v>
      </c>
      <c r="C205" s="160">
        <v>243</v>
      </c>
      <c r="D205" s="44">
        <v>44</v>
      </c>
      <c r="E205" s="44">
        <v>331</v>
      </c>
      <c r="F205" s="44">
        <v>164</v>
      </c>
      <c r="G205" s="44">
        <v>124</v>
      </c>
      <c r="H205" s="44">
        <v>2339</v>
      </c>
      <c r="I205" s="44">
        <v>963</v>
      </c>
      <c r="J205" s="44">
        <v>565</v>
      </c>
      <c r="K205" s="44">
        <v>260</v>
      </c>
      <c r="L205" s="41">
        <v>5033</v>
      </c>
      <c r="M205" s="162">
        <v>2360331.9</v>
      </c>
      <c r="N205" s="162">
        <v>453451.24</v>
      </c>
      <c r="O205" s="162">
        <v>2845375.3</v>
      </c>
      <c r="P205" s="162">
        <v>2416289.08</v>
      </c>
      <c r="Q205" s="162">
        <v>586306.72</v>
      </c>
      <c r="R205" s="162">
        <v>2706690.8000000003</v>
      </c>
      <c r="S205" s="162">
        <v>2220851.34</v>
      </c>
      <c r="T205" s="162">
        <v>3648408.4</v>
      </c>
      <c r="U205" s="162">
        <v>5813397.2000000002</v>
      </c>
      <c r="V205" s="209">
        <v>23051101.98</v>
      </c>
    </row>
    <row r="206" spans="1:22" x14ac:dyDescent="0.3">
      <c r="A206" s="151">
        <v>630</v>
      </c>
      <c r="B206" s="32" t="s">
        <v>137</v>
      </c>
      <c r="C206" s="160">
        <v>133</v>
      </c>
      <c r="D206" s="44">
        <v>17</v>
      </c>
      <c r="E206" s="44">
        <v>147</v>
      </c>
      <c r="F206" s="44">
        <v>80</v>
      </c>
      <c r="G206" s="44">
        <v>62</v>
      </c>
      <c r="H206" s="44">
        <v>781</v>
      </c>
      <c r="I206" s="44">
        <v>222</v>
      </c>
      <c r="J206" s="44">
        <v>114</v>
      </c>
      <c r="K206" s="44">
        <v>37</v>
      </c>
      <c r="L206" s="41">
        <v>1593</v>
      </c>
      <c r="M206" s="162">
        <v>1291868.8999999999</v>
      </c>
      <c r="N206" s="162">
        <v>175197.06999999998</v>
      </c>
      <c r="O206" s="162">
        <v>1263656.0999999999</v>
      </c>
      <c r="P206" s="162">
        <v>1178677.5999999999</v>
      </c>
      <c r="Q206" s="162">
        <v>293153.36</v>
      </c>
      <c r="R206" s="162">
        <v>903773.20000000007</v>
      </c>
      <c r="S206" s="162">
        <v>511971.95999999996</v>
      </c>
      <c r="T206" s="162">
        <v>736139.03999999992</v>
      </c>
      <c r="U206" s="162">
        <v>827291.14</v>
      </c>
      <c r="V206" s="209">
        <v>7181728.3700000001</v>
      </c>
    </row>
    <row r="207" spans="1:22" x14ac:dyDescent="0.3">
      <c r="A207" s="151">
        <v>631</v>
      </c>
      <c r="B207" s="32" t="s">
        <v>138</v>
      </c>
      <c r="C207" s="160">
        <v>108</v>
      </c>
      <c r="D207" s="44">
        <v>16</v>
      </c>
      <c r="E207" s="44">
        <v>142</v>
      </c>
      <c r="F207" s="44">
        <v>55</v>
      </c>
      <c r="G207" s="44">
        <v>63</v>
      </c>
      <c r="H207" s="44">
        <v>1028</v>
      </c>
      <c r="I207" s="44">
        <v>338</v>
      </c>
      <c r="J207" s="44">
        <v>170</v>
      </c>
      <c r="K207" s="44">
        <v>74</v>
      </c>
      <c r="L207" s="41">
        <v>1994</v>
      </c>
      <c r="M207" s="162">
        <v>1049036.3999999999</v>
      </c>
      <c r="N207" s="162">
        <v>164891.35999999999</v>
      </c>
      <c r="O207" s="162">
        <v>1220674.5999999999</v>
      </c>
      <c r="P207" s="162">
        <v>810340.85</v>
      </c>
      <c r="Q207" s="162">
        <v>297881.63999999996</v>
      </c>
      <c r="R207" s="162">
        <v>1189601.6000000001</v>
      </c>
      <c r="S207" s="162">
        <v>779488.84</v>
      </c>
      <c r="T207" s="162">
        <v>1097751.2</v>
      </c>
      <c r="U207" s="162">
        <v>1654582.28</v>
      </c>
      <c r="V207" s="209">
        <v>8264248.7699999996</v>
      </c>
    </row>
    <row r="208" spans="1:22" x14ac:dyDescent="0.3">
      <c r="A208" s="151">
        <v>635</v>
      </c>
      <c r="B208" s="32" t="s">
        <v>139</v>
      </c>
      <c r="C208" s="160">
        <v>306</v>
      </c>
      <c r="D208" s="44">
        <v>49</v>
      </c>
      <c r="E208" s="44">
        <v>424</v>
      </c>
      <c r="F208" s="44">
        <v>232</v>
      </c>
      <c r="G208" s="44">
        <v>210</v>
      </c>
      <c r="H208" s="44">
        <v>3299</v>
      </c>
      <c r="I208" s="44">
        <v>1039</v>
      </c>
      <c r="J208" s="44">
        <v>610</v>
      </c>
      <c r="K208" s="44">
        <v>246</v>
      </c>
      <c r="L208" s="41">
        <v>6415</v>
      </c>
      <c r="M208" s="162">
        <v>2972269.8</v>
      </c>
      <c r="N208" s="162">
        <v>504979.79</v>
      </c>
      <c r="O208" s="162">
        <v>3644831.1999999997</v>
      </c>
      <c r="P208" s="162">
        <v>3418165.04</v>
      </c>
      <c r="Q208" s="162">
        <v>992938.79999999993</v>
      </c>
      <c r="R208" s="162">
        <v>3817602.8000000003</v>
      </c>
      <c r="S208" s="162">
        <v>2396121.02</v>
      </c>
      <c r="T208" s="162">
        <v>3938989.5999999996</v>
      </c>
      <c r="U208" s="162">
        <v>5500368.1200000001</v>
      </c>
      <c r="V208" s="209">
        <v>27186266.169999998</v>
      </c>
    </row>
    <row r="209" spans="1:22" x14ac:dyDescent="0.3">
      <c r="A209" s="151">
        <v>636</v>
      </c>
      <c r="B209" s="32" t="s">
        <v>140</v>
      </c>
      <c r="C209" s="160">
        <v>461</v>
      </c>
      <c r="D209" s="44">
        <v>122</v>
      </c>
      <c r="E209" s="44">
        <v>665</v>
      </c>
      <c r="F209" s="44">
        <v>292</v>
      </c>
      <c r="G209" s="44">
        <v>308</v>
      </c>
      <c r="H209" s="44">
        <v>4272</v>
      </c>
      <c r="I209" s="44">
        <v>1175</v>
      </c>
      <c r="J209" s="44">
        <v>663</v>
      </c>
      <c r="K209" s="44">
        <v>271</v>
      </c>
      <c r="L209" s="41">
        <v>8229</v>
      </c>
      <c r="M209" s="162">
        <v>4477831.3</v>
      </c>
      <c r="N209" s="162">
        <v>1257296.6199999999</v>
      </c>
      <c r="O209" s="162">
        <v>5716539.4999999991</v>
      </c>
      <c r="P209" s="162">
        <v>4302173.24</v>
      </c>
      <c r="Q209" s="162">
        <v>1456310.24</v>
      </c>
      <c r="R209" s="162">
        <v>4943558.4000000004</v>
      </c>
      <c r="S209" s="162">
        <v>2709761.5</v>
      </c>
      <c r="T209" s="162">
        <v>4281229.68</v>
      </c>
      <c r="U209" s="162">
        <v>6059348.6200000001</v>
      </c>
      <c r="V209" s="209">
        <v>35204049.099999994</v>
      </c>
    </row>
    <row r="210" spans="1:22" x14ac:dyDescent="0.3">
      <c r="A210" s="151">
        <v>638</v>
      </c>
      <c r="B210" s="32" t="s">
        <v>349</v>
      </c>
      <c r="C210" s="160">
        <v>2847</v>
      </c>
      <c r="D210" s="44">
        <v>573</v>
      </c>
      <c r="E210" s="44">
        <v>3745</v>
      </c>
      <c r="F210" s="44">
        <v>1924</v>
      </c>
      <c r="G210" s="44">
        <v>1882</v>
      </c>
      <c r="H210" s="44">
        <v>28602</v>
      </c>
      <c r="I210" s="44">
        <v>6380</v>
      </c>
      <c r="J210" s="44">
        <v>3444</v>
      </c>
      <c r="K210" s="44">
        <v>1222</v>
      </c>
      <c r="L210" s="41">
        <v>50619</v>
      </c>
      <c r="M210" s="162">
        <v>27653765.099999998</v>
      </c>
      <c r="N210" s="162">
        <v>5905171.8299999991</v>
      </c>
      <c r="O210" s="162">
        <v>32193143.499999996</v>
      </c>
      <c r="P210" s="162">
        <v>28347196.279999997</v>
      </c>
      <c r="Q210" s="162">
        <v>8898622.959999999</v>
      </c>
      <c r="R210" s="162">
        <v>33098234.400000002</v>
      </c>
      <c r="S210" s="162">
        <v>14713428.399999999</v>
      </c>
      <c r="T210" s="162">
        <v>22239147.84</v>
      </c>
      <c r="U210" s="162">
        <v>27322966.84</v>
      </c>
      <c r="V210" s="209">
        <v>200371677.15000001</v>
      </c>
    </row>
    <row r="211" spans="1:22" x14ac:dyDescent="0.3">
      <c r="A211" s="151">
        <v>678</v>
      </c>
      <c r="B211" s="32" t="s">
        <v>350</v>
      </c>
      <c r="C211" s="160">
        <v>1397</v>
      </c>
      <c r="D211" s="44">
        <v>303</v>
      </c>
      <c r="E211" s="44">
        <v>2025</v>
      </c>
      <c r="F211" s="44">
        <v>1011</v>
      </c>
      <c r="G211" s="44">
        <v>934</v>
      </c>
      <c r="H211" s="44">
        <v>12376</v>
      </c>
      <c r="I211" s="44">
        <v>3765</v>
      </c>
      <c r="J211" s="44">
        <v>1863</v>
      </c>
      <c r="K211" s="44">
        <v>679</v>
      </c>
      <c r="L211" s="41">
        <v>24353</v>
      </c>
      <c r="M211" s="162">
        <v>13569480.1</v>
      </c>
      <c r="N211" s="162">
        <v>3122630.13</v>
      </c>
      <c r="O211" s="162">
        <v>17407507.5</v>
      </c>
      <c r="P211" s="162">
        <v>14895538.17</v>
      </c>
      <c r="Q211" s="162">
        <v>4416213.5199999996</v>
      </c>
      <c r="R211" s="162">
        <v>14321507.200000001</v>
      </c>
      <c r="S211" s="162">
        <v>8682767.6999999993</v>
      </c>
      <c r="T211" s="162">
        <v>12030061.68</v>
      </c>
      <c r="U211" s="162">
        <v>15181910.380000001</v>
      </c>
      <c r="V211" s="209">
        <v>103627616.38</v>
      </c>
    </row>
    <row r="212" spans="1:22" x14ac:dyDescent="0.3">
      <c r="A212" s="151">
        <v>680</v>
      </c>
      <c r="B212" s="32" t="s">
        <v>351</v>
      </c>
      <c r="C212" s="160">
        <v>1384</v>
      </c>
      <c r="D212" s="44">
        <v>279</v>
      </c>
      <c r="E212" s="44">
        <v>1595</v>
      </c>
      <c r="F212" s="44">
        <v>791</v>
      </c>
      <c r="G212" s="44">
        <v>815</v>
      </c>
      <c r="H212" s="44">
        <v>13864</v>
      </c>
      <c r="I212" s="44">
        <v>3197</v>
      </c>
      <c r="J212" s="44">
        <v>1776</v>
      </c>
      <c r="K212" s="44">
        <v>706</v>
      </c>
      <c r="L212" s="41">
        <v>24407</v>
      </c>
      <c r="M212" s="162">
        <v>13443207.199999999</v>
      </c>
      <c r="N212" s="162">
        <v>2875293.09</v>
      </c>
      <c r="O212" s="162">
        <v>13711098.499999998</v>
      </c>
      <c r="P212" s="162">
        <v>11654174.77</v>
      </c>
      <c r="Q212" s="162">
        <v>3853548.1999999997</v>
      </c>
      <c r="R212" s="162">
        <v>16043420.800000001</v>
      </c>
      <c r="S212" s="162">
        <v>7372857.459999999</v>
      </c>
      <c r="T212" s="162">
        <v>11468271.359999999</v>
      </c>
      <c r="U212" s="162">
        <v>15785609.32</v>
      </c>
      <c r="V212" s="209">
        <v>96207480.699999988</v>
      </c>
    </row>
    <row r="213" spans="1:22" x14ac:dyDescent="0.3">
      <c r="A213" s="151">
        <v>681</v>
      </c>
      <c r="B213" s="32" t="s">
        <v>141</v>
      </c>
      <c r="C213" s="160">
        <v>126</v>
      </c>
      <c r="D213" s="44">
        <v>31</v>
      </c>
      <c r="E213" s="44">
        <v>167</v>
      </c>
      <c r="F213" s="44">
        <v>84</v>
      </c>
      <c r="G213" s="44">
        <v>106</v>
      </c>
      <c r="H213" s="44">
        <v>1651</v>
      </c>
      <c r="I213" s="44">
        <v>672</v>
      </c>
      <c r="J213" s="44">
        <v>364</v>
      </c>
      <c r="K213" s="44">
        <v>163</v>
      </c>
      <c r="L213" s="41">
        <v>3364</v>
      </c>
      <c r="M213" s="162">
        <v>1223875.7999999998</v>
      </c>
      <c r="N213" s="162">
        <v>319477.00999999995</v>
      </c>
      <c r="O213" s="162">
        <v>1435582.0999999999</v>
      </c>
      <c r="P213" s="162">
        <v>1237611.48</v>
      </c>
      <c r="Q213" s="162">
        <v>501197.68</v>
      </c>
      <c r="R213" s="162">
        <v>1910537.2000000002</v>
      </c>
      <c r="S213" s="162">
        <v>1549752.96</v>
      </c>
      <c r="T213" s="162">
        <v>2350479.04</v>
      </c>
      <c r="U213" s="162">
        <v>3644552.8600000003</v>
      </c>
      <c r="V213" s="209">
        <v>14173066.129999999</v>
      </c>
    </row>
    <row r="214" spans="1:22" x14ac:dyDescent="0.3">
      <c r="A214" s="151">
        <v>683</v>
      </c>
      <c r="B214" s="32" t="s">
        <v>142</v>
      </c>
      <c r="C214" s="160">
        <v>174</v>
      </c>
      <c r="D214" s="44">
        <v>44</v>
      </c>
      <c r="E214" s="44">
        <v>323</v>
      </c>
      <c r="F214" s="44">
        <v>164</v>
      </c>
      <c r="G214" s="44">
        <v>135</v>
      </c>
      <c r="H214" s="44">
        <v>1771</v>
      </c>
      <c r="I214" s="44">
        <v>646</v>
      </c>
      <c r="J214" s="44">
        <v>325</v>
      </c>
      <c r="K214" s="44">
        <v>130</v>
      </c>
      <c r="L214" s="41">
        <v>3712</v>
      </c>
      <c r="M214" s="162">
        <v>1690114.2</v>
      </c>
      <c r="N214" s="162">
        <v>453451.24</v>
      </c>
      <c r="O214" s="162">
        <v>2776604.9</v>
      </c>
      <c r="P214" s="162">
        <v>2416289.08</v>
      </c>
      <c r="Q214" s="162">
        <v>638317.79999999993</v>
      </c>
      <c r="R214" s="162">
        <v>2049401.2000000002</v>
      </c>
      <c r="S214" s="162">
        <v>1489792.2799999998</v>
      </c>
      <c r="T214" s="162">
        <v>2098642</v>
      </c>
      <c r="U214" s="162">
        <v>2906698.6</v>
      </c>
      <c r="V214" s="209">
        <v>16519311.299999999</v>
      </c>
    </row>
    <row r="215" spans="1:22" x14ac:dyDescent="0.3">
      <c r="A215" s="151">
        <v>684</v>
      </c>
      <c r="B215" s="32" t="s">
        <v>352</v>
      </c>
      <c r="C215" s="160">
        <v>1972</v>
      </c>
      <c r="D215" s="44">
        <v>388</v>
      </c>
      <c r="E215" s="44">
        <v>2434</v>
      </c>
      <c r="F215" s="44">
        <v>1238</v>
      </c>
      <c r="G215" s="44">
        <v>1173</v>
      </c>
      <c r="H215" s="44">
        <v>21593</v>
      </c>
      <c r="I215" s="44">
        <v>5667</v>
      </c>
      <c r="J215" s="44">
        <v>3219</v>
      </c>
      <c r="K215" s="44">
        <v>1356</v>
      </c>
      <c r="L215" s="41">
        <v>39040</v>
      </c>
      <c r="M215" s="162">
        <v>19154627.599999998</v>
      </c>
      <c r="N215" s="162">
        <v>3998615.4799999995</v>
      </c>
      <c r="O215" s="162">
        <v>20923394.199999999</v>
      </c>
      <c r="P215" s="162">
        <v>18240035.859999999</v>
      </c>
      <c r="Q215" s="162">
        <v>5546272.4399999995</v>
      </c>
      <c r="R215" s="162">
        <v>24987419.600000001</v>
      </c>
      <c r="S215" s="162">
        <v>13069122.059999999</v>
      </c>
      <c r="T215" s="162">
        <v>20786241.84</v>
      </c>
      <c r="U215" s="162">
        <v>30319102.32</v>
      </c>
      <c r="V215" s="209">
        <v>157024831.40000001</v>
      </c>
    </row>
    <row r="216" spans="1:22" x14ac:dyDescent="0.3">
      <c r="A216" s="151">
        <v>686</v>
      </c>
      <c r="B216" s="32" t="s">
        <v>143</v>
      </c>
      <c r="C216" s="160">
        <v>101</v>
      </c>
      <c r="D216" s="44">
        <v>27</v>
      </c>
      <c r="E216" s="44">
        <v>168</v>
      </c>
      <c r="F216" s="44">
        <v>116</v>
      </c>
      <c r="G216" s="44">
        <v>100</v>
      </c>
      <c r="H216" s="44">
        <v>1440</v>
      </c>
      <c r="I216" s="44">
        <v>612</v>
      </c>
      <c r="J216" s="44">
        <v>349</v>
      </c>
      <c r="K216" s="44">
        <v>140</v>
      </c>
      <c r="L216" s="41">
        <v>3053</v>
      </c>
      <c r="M216" s="162">
        <v>981043.29999999993</v>
      </c>
      <c r="N216" s="162">
        <v>278254.17</v>
      </c>
      <c r="O216" s="162">
        <v>1444178.4</v>
      </c>
      <c r="P216" s="162">
        <v>1709082.52</v>
      </c>
      <c r="Q216" s="162">
        <v>472828</v>
      </c>
      <c r="R216" s="162">
        <v>1666368</v>
      </c>
      <c r="S216" s="162">
        <v>1411382.16</v>
      </c>
      <c r="T216" s="162">
        <v>2253618.6399999997</v>
      </c>
      <c r="U216" s="162">
        <v>3130290.8000000003</v>
      </c>
      <c r="V216" s="209">
        <v>13347045.990000002</v>
      </c>
    </row>
    <row r="217" spans="1:22" x14ac:dyDescent="0.3">
      <c r="A217" s="151">
        <v>687</v>
      </c>
      <c r="B217" s="32" t="s">
        <v>144</v>
      </c>
      <c r="C217" s="160">
        <v>45</v>
      </c>
      <c r="D217" s="44">
        <v>8</v>
      </c>
      <c r="E217" s="44">
        <v>75</v>
      </c>
      <c r="F217" s="44">
        <v>45</v>
      </c>
      <c r="G217" s="44">
        <v>30</v>
      </c>
      <c r="H217" s="44">
        <v>748</v>
      </c>
      <c r="I217" s="44">
        <v>324</v>
      </c>
      <c r="J217" s="44">
        <v>203</v>
      </c>
      <c r="K217" s="44">
        <v>83</v>
      </c>
      <c r="L217" s="41">
        <v>1561</v>
      </c>
      <c r="M217" s="162">
        <v>437098.49999999994</v>
      </c>
      <c r="N217" s="162">
        <v>82445.679999999993</v>
      </c>
      <c r="O217" s="162">
        <v>644722.5</v>
      </c>
      <c r="P217" s="162">
        <v>663006.15</v>
      </c>
      <c r="Q217" s="162">
        <v>141848.4</v>
      </c>
      <c r="R217" s="162">
        <v>865585.6</v>
      </c>
      <c r="S217" s="162">
        <v>747202.32</v>
      </c>
      <c r="T217" s="162">
        <v>1310844.0799999998</v>
      </c>
      <c r="U217" s="162">
        <v>1855815.26</v>
      </c>
      <c r="V217" s="209">
        <v>6748568.4899999993</v>
      </c>
    </row>
    <row r="218" spans="1:22" x14ac:dyDescent="0.3">
      <c r="A218" s="151">
        <v>689</v>
      </c>
      <c r="B218" s="32" t="s">
        <v>145</v>
      </c>
      <c r="C218" s="160">
        <v>83</v>
      </c>
      <c r="D218" s="44">
        <v>18</v>
      </c>
      <c r="E218" s="44">
        <v>131</v>
      </c>
      <c r="F218" s="44">
        <v>80</v>
      </c>
      <c r="G218" s="44">
        <v>61</v>
      </c>
      <c r="H218" s="44">
        <v>1511</v>
      </c>
      <c r="I218" s="44">
        <v>694</v>
      </c>
      <c r="J218" s="44">
        <v>382</v>
      </c>
      <c r="K218" s="44">
        <v>186</v>
      </c>
      <c r="L218" s="41">
        <v>3146</v>
      </c>
      <c r="M218" s="162">
        <v>806203.89999999991</v>
      </c>
      <c r="N218" s="162">
        <v>185502.77999999997</v>
      </c>
      <c r="O218" s="162">
        <v>1126115.2999999998</v>
      </c>
      <c r="P218" s="162">
        <v>1178677.5999999999</v>
      </c>
      <c r="Q218" s="162">
        <v>288425.07999999996</v>
      </c>
      <c r="R218" s="162">
        <v>1748529.2</v>
      </c>
      <c r="S218" s="162">
        <v>1600488.92</v>
      </c>
      <c r="T218" s="162">
        <v>2466711.52</v>
      </c>
      <c r="U218" s="162">
        <v>4158814.9200000004</v>
      </c>
      <c r="V218" s="209">
        <v>13559469.219999999</v>
      </c>
    </row>
    <row r="219" spans="1:22" x14ac:dyDescent="0.3">
      <c r="A219" s="151">
        <v>691</v>
      </c>
      <c r="B219" s="32" t="s">
        <v>146</v>
      </c>
      <c r="C219" s="160">
        <v>179</v>
      </c>
      <c r="D219" s="44">
        <v>32</v>
      </c>
      <c r="E219" s="44">
        <v>217</v>
      </c>
      <c r="F219" s="44">
        <v>122</v>
      </c>
      <c r="G219" s="44">
        <v>113</v>
      </c>
      <c r="H219" s="44">
        <v>1305</v>
      </c>
      <c r="I219" s="44">
        <v>386</v>
      </c>
      <c r="J219" s="44">
        <v>248</v>
      </c>
      <c r="K219" s="44">
        <v>108</v>
      </c>
      <c r="L219" s="41">
        <v>2710</v>
      </c>
      <c r="M219" s="162">
        <v>1738680.7</v>
      </c>
      <c r="N219" s="162">
        <v>329782.71999999997</v>
      </c>
      <c r="O219" s="162">
        <v>1865397.0999999999</v>
      </c>
      <c r="P219" s="162">
        <v>1797483.3399999999</v>
      </c>
      <c r="Q219" s="162">
        <v>534295.64</v>
      </c>
      <c r="R219" s="162">
        <v>1510146</v>
      </c>
      <c r="S219" s="162">
        <v>890185.48</v>
      </c>
      <c r="T219" s="162">
        <v>1601425.28</v>
      </c>
      <c r="U219" s="162">
        <v>2414795.7600000002</v>
      </c>
      <c r="V219" s="209">
        <v>12682192.019999998</v>
      </c>
    </row>
    <row r="220" spans="1:22" x14ac:dyDescent="0.3">
      <c r="A220" s="151">
        <v>694</v>
      </c>
      <c r="B220" s="32" t="s">
        <v>147</v>
      </c>
      <c r="C220" s="160">
        <v>1453</v>
      </c>
      <c r="D220" s="44">
        <v>287</v>
      </c>
      <c r="E220" s="44">
        <v>1990</v>
      </c>
      <c r="F220" s="44">
        <v>1034</v>
      </c>
      <c r="G220" s="44">
        <v>1021</v>
      </c>
      <c r="H220" s="44">
        <v>16388</v>
      </c>
      <c r="I220" s="44">
        <v>3773</v>
      </c>
      <c r="J220" s="44">
        <v>1971</v>
      </c>
      <c r="K220" s="44">
        <v>793</v>
      </c>
      <c r="L220" s="41">
        <v>28710</v>
      </c>
      <c r="M220" s="162">
        <v>14113424.899999999</v>
      </c>
      <c r="N220" s="162">
        <v>2957738.7699999996</v>
      </c>
      <c r="O220" s="162">
        <v>17106637</v>
      </c>
      <c r="P220" s="162">
        <v>15234407.979999999</v>
      </c>
      <c r="Q220" s="162">
        <v>4827573.88</v>
      </c>
      <c r="R220" s="162">
        <v>18964193.600000001</v>
      </c>
      <c r="S220" s="162">
        <v>8701217.1399999987</v>
      </c>
      <c r="T220" s="162">
        <v>12727456.559999999</v>
      </c>
      <c r="U220" s="162">
        <v>17730861.460000001</v>
      </c>
      <c r="V220" s="209">
        <v>112363511.28999999</v>
      </c>
    </row>
    <row r="221" spans="1:22" x14ac:dyDescent="0.3">
      <c r="A221" s="151">
        <v>697</v>
      </c>
      <c r="B221" s="32" t="s">
        <v>148</v>
      </c>
      <c r="C221" s="160">
        <v>49</v>
      </c>
      <c r="D221" s="44">
        <v>8</v>
      </c>
      <c r="E221" s="44">
        <v>56</v>
      </c>
      <c r="F221" s="44">
        <v>19</v>
      </c>
      <c r="G221" s="44">
        <v>31</v>
      </c>
      <c r="H221" s="44">
        <v>597</v>
      </c>
      <c r="I221" s="44">
        <v>251</v>
      </c>
      <c r="J221" s="44">
        <v>134</v>
      </c>
      <c r="K221" s="44">
        <v>90</v>
      </c>
      <c r="L221" s="41">
        <v>1235</v>
      </c>
      <c r="M221" s="162">
        <v>475951.69999999995</v>
      </c>
      <c r="N221" s="162">
        <v>82445.679999999993</v>
      </c>
      <c r="O221" s="162">
        <v>481392.79999999993</v>
      </c>
      <c r="P221" s="162">
        <v>279935.93</v>
      </c>
      <c r="Q221" s="162">
        <v>146576.68</v>
      </c>
      <c r="R221" s="162">
        <v>690848.4</v>
      </c>
      <c r="S221" s="162">
        <v>578851.17999999993</v>
      </c>
      <c r="T221" s="162">
        <v>865286.24</v>
      </c>
      <c r="U221" s="162">
        <v>2012329.8</v>
      </c>
      <c r="V221" s="209">
        <v>5613618.4100000001</v>
      </c>
    </row>
    <row r="222" spans="1:22" x14ac:dyDescent="0.3">
      <c r="A222" s="151">
        <v>698</v>
      </c>
      <c r="B222" s="32" t="s">
        <v>149</v>
      </c>
      <c r="C222" s="160">
        <v>3687</v>
      </c>
      <c r="D222" s="44">
        <v>682</v>
      </c>
      <c r="E222" s="44">
        <v>4596</v>
      </c>
      <c r="F222" s="44">
        <v>2041</v>
      </c>
      <c r="G222" s="44">
        <v>2057</v>
      </c>
      <c r="H222" s="44">
        <v>37842</v>
      </c>
      <c r="I222" s="44">
        <v>7391</v>
      </c>
      <c r="J222" s="44">
        <v>3704</v>
      </c>
      <c r="K222" s="44">
        <v>1528</v>
      </c>
      <c r="L222" s="41">
        <v>63528</v>
      </c>
      <c r="M222" s="162">
        <v>35812937.099999994</v>
      </c>
      <c r="N222" s="162">
        <v>7028494.2199999997</v>
      </c>
      <c r="O222" s="162">
        <v>39508594.799999997</v>
      </c>
      <c r="P222" s="162">
        <v>30071012.27</v>
      </c>
      <c r="Q222" s="162">
        <v>9726071.959999999</v>
      </c>
      <c r="R222" s="162">
        <v>43790762.399999999</v>
      </c>
      <c r="S222" s="162">
        <v>17044976.379999999</v>
      </c>
      <c r="T222" s="162">
        <v>23918061.439999998</v>
      </c>
      <c r="U222" s="162">
        <v>34164888.160000004</v>
      </c>
      <c r="V222" s="209">
        <v>241065798.72999996</v>
      </c>
    </row>
    <row r="223" spans="1:22" x14ac:dyDescent="0.3">
      <c r="A223" s="151">
        <v>700</v>
      </c>
      <c r="B223" s="32" t="s">
        <v>150</v>
      </c>
      <c r="C223" s="160">
        <v>161</v>
      </c>
      <c r="D223" s="44">
        <v>43</v>
      </c>
      <c r="E223" s="44">
        <v>303</v>
      </c>
      <c r="F223" s="44">
        <v>140</v>
      </c>
      <c r="G223" s="44">
        <v>129</v>
      </c>
      <c r="H223" s="44">
        <v>2417</v>
      </c>
      <c r="I223" s="44">
        <v>945</v>
      </c>
      <c r="J223" s="44">
        <v>534</v>
      </c>
      <c r="K223" s="44">
        <v>250</v>
      </c>
      <c r="L223" s="41">
        <v>4922</v>
      </c>
      <c r="M223" s="162">
        <v>1563841.2999999998</v>
      </c>
      <c r="N223" s="162">
        <v>443145.52999999997</v>
      </c>
      <c r="O223" s="162">
        <v>2604678.9</v>
      </c>
      <c r="P223" s="162">
        <v>2062685.7999999998</v>
      </c>
      <c r="Q223" s="162">
        <v>609948.12</v>
      </c>
      <c r="R223" s="162">
        <v>2796952.4</v>
      </c>
      <c r="S223" s="162">
        <v>2179340.0999999996</v>
      </c>
      <c r="T223" s="162">
        <v>3448230.2399999998</v>
      </c>
      <c r="U223" s="162">
        <v>5589805</v>
      </c>
      <c r="V223" s="209">
        <v>21298627.390000001</v>
      </c>
    </row>
    <row r="224" spans="1:22" x14ac:dyDescent="0.3">
      <c r="A224" s="151">
        <v>702</v>
      </c>
      <c r="B224" s="32" t="s">
        <v>151</v>
      </c>
      <c r="C224" s="160">
        <v>147</v>
      </c>
      <c r="D224" s="44">
        <v>33</v>
      </c>
      <c r="E224" s="44">
        <v>202</v>
      </c>
      <c r="F224" s="44">
        <v>122</v>
      </c>
      <c r="G224" s="44">
        <v>141</v>
      </c>
      <c r="H224" s="44">
        <v>1976</v>
      </c>
      <c r="I224" s="44">
        <v>838</v>
      </c>
      <c r="J224" s="44">
        <v>508</v>
      </c>
      <c r="K224" s="44">
        <v>248</v>
      </c>
      <c r="L224" s="41">
        <v>4215</v>
      </c>
      <c r="M224" s="162">
        <v>1427855.0999999999</v>
      </c>
      <c r="N224" s="162">
        <v>340088.43</v>
      </c>
      <c r="O224" s="162">
        <v>1736452.5999999999</v>
      </c>
      <c r="P224" s="162">
        <v>1797483.3399999999</v>
      </c>
      <c r="Q224" s="162">
        <v>666687.48</v>
      </c>
      <c r="R224" s="162">
        <v>2286627.2000000002</v>
      </c>
      <c r="S224" s="162">
        <v>1932578.8399999999</v>
      </c>
      <c r="T224" s="162">
        <v>3280338.88</v>
      </c>
      <c r="U224" s="162">
        <v>5545086.5600000005</v>
      </c>
      <c r="V224" s="209">
        <v>19013198.43</v>
      </c>
    </row>
    <row r="225" spans="1:22" x14ac:dyDescent="0.3">
      <c r="A225" s="151">
        <v>704</v>
      </c>
      <c r="B225" s="32" t="s">
        <v>152</v>
      </c>
      <c r="C225" s="160">
        <v>467</v>
      </c>
      <c r="D225" s="44">
        <v>96</v>
      </c>
      <c r="E225" s="44">
        <v>555</v>
      </c>
      <c r="F225" s="44">
        <v>238</v>
      </c>
      <c r="G225" s="44">
        <v>241</v>
      </c>
      <c r="H225" s="44">
        <v>3512</v>
      </c>
      <c r="I225" s="44">
        <v>729</v>
      </c>
      <c r="J225" s="44">
        <v>372</v>
      </c>
      <c r="K225" s="44">
        <v>144</v>
      </c>
      <c r="L225" s="41">
        <v>6354</v>
      </c>
      <c r="M225" s="162">
        <v>4536111.0999999996</v>
      </c>
      <c r="N225" s="162">
        <v>989348.15999999992</v>
      </c>
      <c r="O225" s="162">
        <v>4770946.5</v>
      </c>
      <c r="P225" s="162">
        <v>3506565.86</v>
      </c>
      <c r="Q225" s="162">
        <v>1139515.48</v>
      </c>
      <c r="R225" s="162">
        <v>4064086.4000000004</v>
      </c>
      <c r="S225" s="162">
        <v>1681205.22</v>
      </c>
      <c r="T225" s="162">
        <v>2402137.92</v>
      </c>
      <c r="U225" s="162">
        <v>3219727.68</v>
      </c>
      <c r="V225" s="209">
        <v>26309644.32</v>
      </c>
    </row>
    <row r="226" spans="1:22" x14ac:dyDescent="0.3">
      <c r="A226" s="151">
        <v>707</v>
      </c>
      <c r="B226" s="32" t="s">
        <v>153</v>
      </c>
      <c r="C226" s="160">
        <v>43</v>
      </c>
      <c r="D226" s="44">
        <v>14</v>
      </c>
      <c r="E226" s="44">
        <v>89</v>
      </c>
      <c r="F226" s="44">
        <v>44</v>
      </c>
      <c r="G226" s="44">
        <v>40</v>
      </c>
      <c r="H226" s="44">
        <v>984</v>
      </c>
      <c r="I226" s="44">
        <v>492</v>
      </c>
      <c r="J226" s="44">
        <v>250</v>
      </c>
      <c r="K226" s="44">
        <v>110</v>
      </c>
      <c r="L226" s="41">
        <v>2066</v>
      </c>
      <c r="M226" s="162">
        <v>417671.89999999997</v>
      </c>
      <c r="N226" s="162">
        <v>144279.94</v>
      </c>
      <c r="O226" s="162">
        <v>765070.7</v>
      </c>
      <c r="P226" s="162">
        <v>648272.67999999993</v>
      </c>
      <c r="Q226" s="162">
        <v>189131.19999999998</v>
      </c>
      <c r="R226" s="162">
        <v>1138684.8</v>
      </c>
      <c r="S226" s="162">
        <v>1134640.5599999998</v>
      </c>
      <c r="T226" s="162">
        <v>1614340</v>
      </c>
      <c r="U226" s="162">
        <v>2459514.2000000002</v>
      </c>
      <c r="V226" s="209">
        <v>8511605.9800000004</v>
      </c>
    </row>
    <row r="227" spans="1:22" x14ac:dyDescent="0.3">
      <c r="A227" s="151">
        <v>710</v>
      </c>
      <c r="B227" s="32" t="s">
        <v>353</v>
      </c>
      <c r="C227" s="160">
        <v>1371</v>
      </c>
      <c r="D227" s="44">
        <v>239</v>
      </c>
      <c r="E227" s="44">
        <v>1759</v>
      </c>
      <c r="F227" s="44">
        <v>972</v>
      </c>
      <c r="G227" s="44">
        <v>786</v>
      </c>
      <c r="H227" s="44">
        <v>14814</v>
      </c>
      <c r="I227" s="44">
        <v>4044</v>
      </c>
      <c r="J227" s="44">
        <v>2517</v>
      </c>
      <c r="K227" s="44">
        <v>1026</v>
      </c>
      <c r="L227" s="41">
        <v>27528</v>
      </c>
      <c r="M227" s="162">
        <v>13316934.299999999</v>
      </c>
      <c r="N227" s="162">
        <v>2463064.69</v>
      </c>
      <c r="O227" s="162">
        <v>15120891.699999999</v>
      </c>
      <c r="P227" s="162">
        <v>14320932.84</v>
      </c>
      <c r="Q227" s="162">
        <v>3716428.0799999996</v>
      </c>
      <c r="R227" s="162">
        <v>17142760.800000001</v>
      </c>
      <c r="S227" s="162">
        <v>9326191.9199999999</v>
      </c>
      <c r="T227" s="162">
        <v>16253175.119999999</v>
      </c>
      <c r="U227" s="162">
        <v>22940559.720000003</v>
      </c>
      <c r="V227" s="209">
        <v>114600939.17</v>
      </c>
    </row>
    <row r="228" spans="1:22" x14ac:dyDescent="0.3">
      <c r="A228" s="151">
        <v>729</v>
      </c>
      <c r="B228" s="32" t="s">
        <v>154</v>
      </c>
      <c r="C228" s="160">
        <v>429</v>
      </c>
      <c r="D228" s="44">
        <v>83</v>
      </c>
      <c r="E228" s="44">
        <v>549</v>
      </c>
      <c r="F228" s="44">
        <v>314</v>
      </c>
      <c r="G228" s="44">
        <v>295</v>
      </c>
      <c r="H228" s="44">
        <v>4501</v>
      </c>
      <c r="I228" s="44">
        <v>1681</v>
      </c>
      <c r="J228" s="44">
        <v>951</v>
      </c>
      <c r="K228" s="44">
        <v>405</v>
      </c>
      <c r="L228" s="41">
        <v>9208</v>
      </c>
      <c r="M228" s="162">
        <v>4167005.6999999997</v>
      </c>
      <c r="N228" s="162">
        <v>855373.92999999993</v>
      </c>
      <c r="O228" s="162">
        <v>4719368.6999999993</v>
      </c>
      <c r="P228" s="162">
        <v>4626309.58</v>
      </c>
      <c r="Q228" s="162">
        <v>1394842.5999999999</v>
      </c>
      <c r="R228" s="162">
        <v>5208557.2</v>
      </c>
      <c r="S228" s="162">
        <v>3876688.5799999996</v>
      </c>
      <c r="T228" s="162">
        <v>6140949.3599999994</v>
      </c>
      <c r="U228" s="162">
        <v>9055484.0999999996</v>
      </c>
      <c r="V228" s="209">
        <v>40044579.749999993</v>
      </c>
    </row>
    <row r="229" spans="1:22" x14ac:dyDescent="0.3">
      <c r="A229" s="151">
        <v>732</v>
      </c>
      <c r="B229" s="32" t="s">
        <v>155</v>
      </c>
      <c r="C229" s="160">
        <v>77</v>
      </c>
      <c r="D229" s="44">
        <v>19</v>
      </c>
      <c r="E229" s="44">
        <v>149</v>
      </c>
      <c r="F229" s="44">
        <v>79</v>
      </c>
      <c r="G229" s="44">
        <v>75</v>
      </c>
      <c r="H229" s="44">
        <v>1670</v>
      </c>
      <c r="I229" s="44">
        <v>741</v>
      </c>
      <c r="J229" s="44">
        <v>397</v>
      </c>
      <c r="K229" s="44">
        <v>200</v>
      </c>
      <c r="L229" s="41">
        <v>3407</v>
      </c>
      <c r="M229" s="162">
        <v>747924.1</v>
      </c>
      <c r="N229" s="162">
        <v>195808.49</v>
      </c>
      <c r="O229" s="162">
        <v>1280848.7</v>
      </c>
      <c r="P229" s="162">
        <v>1163944.1299999999</v>
      </c>
      <c r="Q229" s="162">
        <v>354621</v>
      </c>
      <c r="R229" s="162">
        <v>1932524</v>
      </c>
      <c r="S229" s="162">
        <v>1708879.38</v>
      </c>
      <c r="T229" s="162">
        <v>2563571.92</v>
      </c>
      <c r="U229" s="162">
        <v>4471844</v>
      </c>
      <c r="V229" s="209">
        <v>14419965.719999999</v>
      </c>
    </row>
    <row r="230" spans="1:22" x14ac:dyDescent="0.3">
      <c r="A230" s="151">
        <v>734</v>
      </c>
      <c r="B230" s="32" t="s">
        <v>156</v>
      </c>
      <c r="C230" s="160">
        <v>2151</v>
      </c>
      <c r="D230" s="44">
        <v>466</v>
      </c>
      <c r="E230" s="44">
        <v>3345</v>
      </c>
      <c r="F230" s="44">
        <v>1835</v>
      </c>
      <c r="G230" s="44">
        <v>1816</v>
      </c>
      <c r="H230" s="44">
        <v>27591</v>
      </c>
      <c r="I230" s="44">
        <v>8034</v>
      </c>
      <c r="J230" s="44">
        <v>4527</v>
      </c>
      <c r="K230" s="44">
        <v>1797</v>
      </c>
      <c r="L230" s="41">
        <v>51562</v>
      </c>
      <c r="M230" s="162">
        <v>20893308.299999997</v>
      </c>
      <c r="N230" s="162">
        <v>4802460.8599999994</v>
      </c>
      <c r="O230" s="162">
        <v>28754623.499999996</v>
      </c>
      <c r="P230" s="162">
        <v>27035917.449999999</v>
      </c>
      <c r="Q230" s="162">
        <v>8586556.4800000004</v>
      </c>
      <c r="R230" s="162">
        <v>31928305.200000003</v>
      </c>
      <c r="S230" s="162">
        <v>18527850.119999997</v>
      </c>
      <c r="T230" s="162">
        <v>29232468.719999999</v>
      </c>
      <c r="U230" s="162">
        <v>40179518.340000004</v>
      </c>
      <c r="V230" s="209">
        <v>209941008.97</v>
      </c>
    </row>
    <row r="231" spans="1:22" x14ac:dyDescent="0.3">
      <c r="A231" s="151">
        <v>738</v>
      </c>
      <c r="B231" s="32" t="s">
        <v>354</v>
      </c>
      <c r="C231" s="160">
        <v>142</v>
      </c>
      <c r="D231" s="44">
        <v>26</v>
      </c>
      <c r="E231" s="44">
        <v>214</v>
      </c>
      <c r="F231" s="44">
        <v>98</v>
      </c>
      <c r="G231" s="44">
        <v>109</v>
      </c>
      <c r="H231" s="44">
        <v>1553</v>
      </c>
      <c r="I231" s="44">
        <v>498</v>
      </c>
      <c r="J231" s="44">
        <v>224</v>
      </c>
      <c r="K231" s="44">
        <v>86</v>
      </c>
      <c r="L231" s="41">
        <v>2950</v>
      </c>
      <c r="M231" s="162">
        <v>1379288.5999999999</v>
      </c>
      <c r="N231" s="162">
        <v>267948.45999999996</v>
      </c>
      <c r="O231" s="162">
        <v>1839608.2</v>
      </c>
      <c r="P231" s="162">
        <v>1443880.0599999998</v>
      </c>
      <c r="Q231" s="162">
        <v>515382.51999999996</v>
      </c>
      <c r="R231" s="162">
        <v>1797131.6</v>
      </c>
      <c r="S231" s="162">
        <v>1148477.6399999999</v>
      </c>
      <c r="T231" s="162">
        <v>1446448.64</v>
      </c>
      <c r="U231" s="162">
        <v>1922892.9200000002</v>
      </c>
      <c r="V231" s="209">
        <v>11761058.640000001</v>
      </c>
    </row>
    <row r="232" spans="1:22" x14ac:dyDescent="0.3">
      <c r="A232" s="151">
        <v>739</v>
      </c>
      <c r="B232" s="32" t="s">
        <v>157</v>
      </c>
      <c r="C232" s="160">
        <v>108</v>
      </c>
      <c r="D232" s="44">
        <v>27</v>
      </c>
      <c r="E232" s="44">
        <v>165</v>
      </c>
      <c r="F232" s="44">
        <v>93</v>
      </c>
      <c r="G232" s="44">
        <v>86</v>
      </c>
      <c r="H232" s="44">
        <v>1542</v>
      </c>
      <c r="I232" s="44">
        <v>626</v>
      </c>
      <c r="J232" s="44">
        <v>437</v>
      </c>
      <c r="K232" s="44">
        <v>242</v>
      </c>
      <c r="L232" s="41">
        <v>3326</v>
      </c>
      <c r="M232" s="162">
        <v>1049036.3999999999</v>
      </c>
      <c r="N232" s="162">
        <v>278254.17</v>
      </c>
      <c r="O232" s="162">
        <v>1418389.4999999998</v>
      </c>
      <c r="P232" s="162">
        <v>1370212.71</v>
      </c>
      <c r="Q232" s="162">
        <v>406632.07999999996</v>
      </c>
      <c r="R232" s="162">
        <v>1784402.4000000001</v>
      </c>
      <c r="S232" s="162">
        <v>1443668.68</v>
      </c>
      <c r="T232" s="162">
        <v>2821866.32</v>
      </c>
      <c r="U232" s="162">
        <v>5410931.2400000002</v>
      </c>
      <c r="V232" s="209">
        <v>15983393.5</v>
      </c>
    </row>
    <row r="233" spans="1:22" x14ac:dyDescent="0.3">
      <c r="A233" s="151">
        <v>740</v>
      </c>
      <c r="B233" s="32" t="s">
        <v>355</v>
      </c>
      <c r="C233" s="160">
        <v>1186</v>
      </c>
      <c r="D233" s="44">
        <v>255</v>
      </c>
      <c r="E233" s="44">
        <v>1738</v>
      </c>
      <c r="F233" s="44">
        <v>927</v>
      </c>
      <c r="G233" s="44">
        <v>1060</v>
      </c>
      <c r="H233" s="44">
        <v>16780</v>
      </c>
      <c r="I233" s="44">
        <v>5896</v>
      </c>
      <c r="J233" s="44">
        <v>3402</v>
      </c>
      <c r="K233" s="44">
        <v>1418</v>
      </c>
      <c r="L233" s="41">
        <v>32662</v>
      </c>
      <c r="M233" s="162">
        <v>11519973.799999999</v>
      </c>
      <c r="N233" s="162">
        <v>2627956.0499999998</v>
      </c>
      <c r="O233" s="162">
        <v>14940369.399999999</v>
      </c>
      <c r="P233" s="162">
        <v>13657926.689999999</v>
      </c>
      <c r="Q233" s="162">
        <v>5011976.8</v>
      </c>
      <c r="R233" s="162">
        <v>19417816</v>
      </c>
      <c r="S233" s="162">
        <v>13597237.279999999</v>
      </c>
      <c r="T233" s="162">
        <v>21967938.719999999</v>
      </c>
      <c r="U233" s="162">
        <v>31705373.960000001</v>
      </c>
      <c r="V233" s="209">
        <v>134446568.69999999</v>
      </c>
    </row>
    <row r="234" spans="1:22" x14ac:dyDescent="0.3">
      <c r="A234" s="151">
        <v>742</v>
      </c>
      <c r="B234" s="32" t="s">
        <v>158</v>
      </c>
      <c r="C234" s="160">
        <v>40</v>
      </c>
      <c r="D234" s="44">
        <v>6</v>
      </c>
      <c r="E234" s="44">
        <v>46</v>
      </c>
      <c r="F234" s="44">
        <v>18</v>
      </c>
      <c r="G234" s="44">
        <v>27</v>
      </c>
      <c r="H234" s="44">
        <v>538</v>
      </c>
      <c r="I234" s="44">
        <v>183</v>
      </c>
      <c r="J234" s="44">
        <v>110</v>
      </c>
      <c r="K234" s="44">
        <v>41</v>
      </c>
      <c r="L234" s="41">
        <v>1009</v>
      </c>
      <c r="M234" s="162">
        <v>388532</v>
      </c>
      <c r="N234" s="162">
        <v>61834.259999999995</v>
      </c>
      <c r="O234" s="162">
        <v>395429.8</v>
      </c>
      <c r="P234" s="162">
        <v>265202.45999999996</v>
      </c>
      <c r="Q234" s="162">
        <v>127663.56</v>
      </c>
      <c r="R234" s="162">
        <v>622573.6</v>
      </c>
      <c r="S234" s="162">
        <v>422030.93999999994</v>
      </c>
      <c r="T234" s="162">
        <v>710309.6</v>
      </c>
      <c r="U234" s="162">
        <v>916728.02</v>
      </c>
      <c r="V234" s="209">
        <v>3910304.24</v>
      </c>
    </row>
    <row r="235" spans="1:22" x14ac:dyDescent="0.3">
      <c r="A235" s="151">
        <v>743</v>
      </c>
      <c r="B235" s="32" t="s">
        <v>159</v>
      </c>
      <c r="C235" s="160">
        <v>4044</v>
      </c>
      <c r="D235" s="44">
        <v>769</v>
      </c>
      <c r="E235" s="44">
        <v>4741</v>
      </c>
      <c r="F235" s="44">
        <v>2161</v>
      </c>
      <c r="G235" s="44">
        <v>2268</v>
      </c>
      <c r="H235" s="44">
        <v>37093</v>
      </c>
      <c r="I235" s="44">
        <v>7460</v>
      </c>
      <c r="J235" s="44">
        <v>4005</v>
      </c>
      <c r="K235" s="44">
        <v>1589</v>
      </c>
      <c r="L235" s="41">
        <v>64130</v>
      </c>
      <c r="M235" s="162">
        <v>39280585.199999996</v>
      </c>
      <c r="N235" s="162">
        <v>7925090.9899999993</v>
      </c>
      <c r="O235" s="162">
        <v>40755058.299999997</v>
      </c>
      <c r="P235" s="162">
        <v>31839028.669999998</v>
      </c>
      <c r="Q235" s="162">
        <v>10723739.039999999</v>
      </c>
      <c r="R235" s="162">
        <v>42924019.600000001</v>
      </c>
      <c r="S235" s="162">
        <v>17204102.799999997</v>
      </c>
      <c r="T235" s="162">
        <v>25861726.799999997</v>
      </c>
      <c r="U235" s="162">
        <v>35528800.579999998</v>
      </c>
      <c r="V235" s="209">
        <v>252042151.97999996</v>
      </c>
    </row>
    <row r="236" spans="1:22" x14ac:dyDescent="0.3">
      <c r="A236" s="151">
        <v>746</v>
      </c>
      <c r="B236" s="32" t="s">
        <v>160</v>
      </c>
      <c r="C236" s="160">
        <v>369</v>
      </c>
      <c r="D236" s="44">
        <v>82</v>
      </c>
      <c r="E236" s="44">
        <v>570</v>
      </c>
      <c r="F236" s="44">
        <v>290</v>
      </c>
      <c r="G236" s="44">
        <v>250</v>
      </c>
      <c r="H236" s="44">
        <v>2299</v>
      </c>
      <c r="I236" s="44">
        <v>548</v>
      </c>
      <c r="J236" s="44">
        <v>295</v>
      </c>
      <c r="K236" s="44">
        <v>131</v>
      </c>
      <c r="L236" s="41">
        <v>4834</v>
      </c>
      <c r="M236" s="162">
        <v>3584207.6999999997</v>
      </c>
      <c r="N236" s="162">
        <v>845068.22</v>
      </c>
      <c r="O236" s="162">
        <v>4899891</v>
      </c>
      <c r="P236" s="162">
        <v>4272706.3</v>
      </c>
      <c r="Q236" s="162">
        <v>1182070</v>
      </c>
      <c r="R236" s="162">
        <v>2660402.8000000003</v>
      </c>
      <c r="S236" s="162">
        <v>1263786.6399999999</v>
      </c>
      <c r="T236" s="162">
        <v>1904921.2</v>
      </c>
      <c r="U236" s="162">
        <v>2929057.8200000003</v>
      </c>
      <c r="V236" s="209">
        <v>23542111.68</v>
      </c>
    </row>
    <row r="237" spans="1:22" x14ac:dyDescent="0.3">
      <c r="A237" s="151">
        <v>747</v>
      </c>
      <c r="B237" s="32" t="s">
        <v>161</v>
      </c>
      <c r="C237" s="160">
        <v>51</v>
      </c>
      <c r="D237" s="44">
        <v>12</v>
      </c>
      <c r="E237" s="44">
        <v>70</v>
      </c>
      <c r="F237" s="44">
        <v>41</v>
      </c>
      <c r="G237" s="44">
        <v>38</v>
      </c>
      <c r="H237" s="44">
        <v>657</v>
      </c>
      <c r="I237" s="44">
        <v>272</v>
      </c>
      <c r="J237" s="44">
        <v>166</v>
      </c>
      <c r="K237" s="44">
        <v>78</v>
      </c>
      <c r="L237" s="41">
        <v>1385</v>
      </c>
      <c r="M237" s="162">
        <v>495378.3</v>
      </c>
      <c r="N237" s="162">
        <v>123668.51999999999</v>
      </c>
      <c r="O237" s="162">
        <v>601741</v>
      </c>
      <c r="P237" s="162">
        <v>604072.27</v>
      </c>
      <c r="Q237" s="162">
        <v>179674.63999999998</v>
      </c>
      <c r="R237" s="162">
        <v>760280.4</v>
      </c>
      <c r="S237" s="162">
        <v>627280.96</v>
      </c>
      <c r="T237" s="162">
        <v>1071921.76</v>
      </c>
      <c r="U237" s="162">
        <v>1744019.1600000001</v>
      </c>
      <c r="V237" s="209">
        <v>6208037.0099999998</v>
      </c>
    </row>
    <row r="238" spans="1:22" x14ac:dyDescent="0.3">
      <c r="A238" s="151">
        <v>748</v>
      </c>
      <c r="B238" s="32" t="s">
        <v>162</v>
      </c>
      <c r="C238" s="160">
        <v>328</v>
      </c>
      <c r="D238" s="44">
        <v>81</v>
      </c>
      <c r="E238" s="44">
        <v>497</v>
      </c>
      <c r="F238" s="44">
        <v>238</v>
      </c>
      <c r="G238" s="44">
        <v>200</v>
      </c>
      <c r="H238" s="44">
        <v>2446</v>
      </c>
      <c r="I238" s="44">
        <v>769</v>
      </c>
      <c r="J238" s="44">
        <v>322</v>
      </c>
      <c r="K238" s="44">
        <v>153</v>
      </c>
      <c r="L238" s="41">
        <v>5034</v>
      </c>
      <c r="M238" s="162">
        <v>3185962.4</v>
      </c>
      <c r="N238" s="162">
        <v>834762.50999999989</v>
      </c>
      <c r="O238" s="162">
        <v>4272361.0999999996</v>
      </c>
      <c r="P238" s="162">
        <v>3506565.86</v>
      </c>
      <c r="Q238" s="162">
        <v>945656</v>
      </c>
      <c r="R238" s="162">
        <v>2830511.2</v>
      </c>
      <c r="S238" s="162">
        <v>1773452.42</v>
      </c>
      <c r="T238" s="162">
        <v>2079269.92</v>
      </c>
      <c r="U238" s="162">
        <v>3420960.66</v>
      </c>
      <c r="V238" s="209">
        <v>22849502.070000004</v>
      </c>
    </row>
    <row r="239" spans="1:22" x14ac:dyDescent="0.3">
      <c r="A239" s="151">
        <v>749</v>
      </c>
      <c r="B239" s="32" t="s">
        <v>163</v>
      </c>
      <c r="C239" s="160">
        <v>1374</v>
      </c>
      <c r="D239" s="44">
        <v>292</v>
      </c>
      <c r="E239" s="44">
        <v>1844</v>
      </c>
      <c r="F239" s="44">
        <v>894</v>
      </c>
      <c r="G239" s="44">
        <v>795</v>
      </c>
      <c r="H239" s="44">
        <v>11522</v>
      </c>
      <c r="I239" s="44">
        <v>2614</v>
      </c>
      <c r="J239" s="44">
        <v>1452</v>
      </c>
      <c r="K239" s="44">
        <v>464</v>
      </c>
      <c r="L239" s="41">
        <v>21251</v>
      </c>
      <c r="M239" s="162">
        <v>13346074.199999999</v>
      </c>
      <c r="N239" s="162">
        <v>3009267.32</v>
      </c>
      <c r="O239" s="162">
        <v>15851577.199999999</v>
      </c>
      <c r="P239" s="162">
        <v>13171722.18</v>
      </c>
      <c r="Q239" s="162">
        <v>3758982.5999999996</v>
      </c>
      <c r="R239" s="162">
        <v>13333258.4</v>
      </c>
      <c r="S239" s="162">
        <v>6028354.5199999996</v>
      </c>
      <c r="T239" s="162">
        <v>9376086.7199999988</v>
      </c>
      <c r="U239" s="162">
        <v>10374678.08</v>
      </c>
      <c r="V239" s="209">
        <v>88250001.219999999</v>
      </c>
    </row>
    <row r="240" spans="1:22" x14ac:dyDescent="0.3">
      <c r="A240" s="151">
        <v>751</v>
      </c>
      <c r="B240" s="32" t="s">
        <v>164</v>
      </c>
      <c r="C240" s="160">
        <v>108</v>
      </c>
      <c r="D240" s="44">
        <v>17</v>
      </c>
      <c r="E240" s="44">
        <v>201</v>
      </c>
      <c r="F240" s="44">
        <v>114</v>
      </c>
      <c r="G240" s="44">
        <v>105</v>
      </c>
      <c r="H240" s="44">
        <v>1379</v>
      </c>
      <c r="I240" s="44">
        <v>597</v>
      </c>
      <c r="J240" s="44">
        <v>325</v>
      </c>
      <c r="K240" s="44">
        <v>104</v>
      </c>
      <c r="L240" s="41">
        <v>2950</v>
      </c>
      <c r="M240" s="162">
        <v>1049036.3999999999</v>
      </c>
      <c r="N240" s="162">
        <v>175197.06999999998</v>
      </c>
      <c r="O240" s="162">
        <v>1727856.2999999998</v>
      </c>
      <c r="P240" s="162">
        <v>1679615.5799999998</v>
      </c>
      <c r="Q240" s="162">
        <v>496469.39999999997</v>
      </c>
      <c r="R240" s="162">
        <v>1595778.8</v>
      </c>
      <c r="S240" s="162">
        <v>1376789.46</v>
      </c>
      <c r="T240" s="162">
        <v>2098642</v>
      </c>
      <c r="U240" s="162">
        <v>2325358.88</v>
      </c>
      <c r="V240" s="209">
        <v>12524743.890000001</v>
      </c>
    </row>
    <row r="241" spans="1:22" x14ac:dyDescent="0.3">
      <c r="A241" s="151">
        <v>753</v>
      </c>
      <c r="B241" s="32" t="s">
        <v>356</v>
      </c>
      <c r="C241" s="160">
        <v>1274</v>
      </c>
      <c r="D241" s="44">
        <v>252</v>
      </c>
      <c r="E241" s="44">
        <v>1760</v>
      </c>
      <c r="F241" s="44">
        <v>861</v>
      </c>
      <c r="G241" s="44">
        <v>889</v>
      </c>
      <c r="H241" s="44">
        <v>12785</v>
      </c>
      <c r="I241" s="44">
        <v>2168</v>
      </c>
      <c r="J241" s="44">
        <v>1231</v>
      </c>
      <c r="K241" s="44">
        <v>467</v>
      </c>
      <c r="L241" s="41">
        <v>21687</v>
      </c>
      <c r="M241" s="162">
        <v>12374744.199999999</v>
      </c>
      <c r="N241" s="162">
        <v>2597038.92</v>
      </c>
      <c r="O241" s="162">
        <v>15129487.999999998</v>
      </c>
      <c r="P241" s="162">
        <v>12685517.67</v>
      </c>
      <c r="Q241" s="162">
        <v>4203440.92</v>
      </c>
      <c r="R241" s="162">
        <v>14794802</v>
      </c>
      <c r="S241" s="162">
        <v>4999798.2399999993</v>
      </c>
      <c r="T241" s="162">
        <v>7949010.1599999992</v>
      </c>
      <c r="U241" s="162">
        <v>10441755.74</v>
      </c>
      <c r="V241" s="209">
        <v>85175595.849999994</v>
      </c>
    </row>
    <row r="242" spans="1:22" x14ac:dyDescent="0.3">
      <c r="A242" s="151">
        <v>755</v>
      </c>
      <c r="B242" s="32" t="s">
        <v>357</v>
      </c>
      <c r="C242" s="160">
        <v>326</v>
      </c>
      <c r="D242" s="44">
        <v>66</v>
      </c>
      <c r="E242" s="44">
        <v>489</v>
      </c>
      <c r="F242" s="44">
        <v>265</v>
      </c>
      <c r="G242" s="44">
        <v>248</v>
      </c>
      <c r="H242" s="44">
        <v>3544</v>
      </c>
      <c r="I242" s="44">
        <v>754</v>
      </c>
      <c r="J242" s="44">
        <v>352</v>
      </c>
      <c r="K242" s="44">
        <v>105</v>
      </c>
      <c r="L242" s="41">
        <v>6149</v>
      </c>
      <c r="M242" s="162">
        <v>3166535.8</v>
      </c>
      <c r="N242" s="162">
        <v>680176.86</v>
      </c>
      <c r="O242" s="162">
        <v>4203590.6999999993</v>
      </c>
      <c r="P242" s="162">
        <v>3904369.55</v>
      </c>
      <c r="Q242" s="162">
        <v>1172613.44</v>
      </c>
      <c r="R242" s="162">
        <v>4101116.8000000003</v>
      </c>
      <c r="S242" s="162">
        <v>1738859.72</v>
      </c>
      <c r="T242" s="162">
        <v>2272990.7199999997</v>
      </c>
      <c r="U242" s="162">
        <v>2347718.1</v>
      </c>
      <c r="V242" s="209">
        <v>23587971.689999998</v>
      </c>
    </row>
    <row r="243" spans="1:22" x14ac:dyDescent="0.3">
      <c r="A243" s="151">
        <v>758</v>
      </c>
      <c r="B243" s="32" t="s">
        <v>165</v>
      </c>
      <c r="C243" s="160">
        <v>370</v>
      </c>
      <c r="D243" s="44">
        <v>82</v>
      </c>
      <c r="E243" s="44">
        <v>497</v>
      </c>
      <c r="F243" s="44">
        <v>222</v>
      </c>
      <c r="G243" s="44">
        <v>194</v>
      </c>
      <c r="H243" s="44">
        <v>4568</v>
      </c>
      <c r="I243" s="44">
        <v>1365</v>
      </c>
      <c r="J243" s="44">
        <v>708</v>
      </c>
      <c r="K243" s="44">
        <v>260</v>
      </c>
      <c r="L243" s="41">
        <v>8266</v>
      </c>
      <c r="M243" s="162">
        <v>3593920.9999999995</v>
      </c>
      <c r="N243" s="162">
        <v>845068.22</v>
      </c>
      <c r="O243" s="162">
        <v>4272361.0999999996</v>
      </c>
      <c r="P243" s="162">
        <v>3270830.34</v>
      </c>
      <c r="Q243" s="162">
        <v>917286.32</v>
      </c>
      <c r="R243" s="162">
        <v>5286089.6000000006</v>
      </c>
      <c r="S243" s="162">
        <v>3147935.6999999997</v>
      </c>
      <c r="T243" s="162">
        <v>4571810.88</v>
      </c>
      <c r="U243" s="162">
        <v>5813397.2000000002</v>
      </c>
      <c r="V243" s="209">
        <v>31718700.359999999</v>
      </c>
    </row>
    <row r="244" spans="1:22" x14ac:dyDescent="0.3">
      <c r="A244" s="151">
        <v>759</v>
      </c>
      <c r="B244" s="32" t="s">
        <v>166</v>
      </c>
      <c r="C244" s="160">
        <v>98</v>
      </c>
      <c r="D244" s="44">
        <v>29</v>
      </c>
      <c r="E244" s="44">
        <v>146</v>
      </c>
      <c r="F244" s="44">
        <v>56</v>
      </c>
      <c r="G244" s="44">
        <v>62</v>
      </c>
      <c r="H244" s="44">
        <v>971</v>
      </c>
      <c r="I244" s="44">
        <v>336</v>
      </c>
      <c r="J244" s="44">
        <v>217</v>
      </c>
      <c r="K244" s="44">
        <v>92</v>
      </c>
      <c r="L244" s="41">
        <v>2007</v>
      </c>
      <c r="M244" s="162">
        <v>951903.39999999991</v>
      </c>
      <c r="N244" s="162">
        <v>298865.58999999997</v>
      </c>
      <c r="O244" s="162">
        <v>1255059.7999999998</v>
      </c>
      <c r="P244" s="162">
        <v>825074.32</v>
      </c>
      <c r="Q244" s="162">
        <v>293153.36</v>
      </c>
      <c r="R244" s="162">
        <v>1123641.2</v>
      </c>
      <c r="S244" s="162">
        <v>774876.48</v>
      </c>
      <c r="T244" s="162">
        <v>1401247.1199999999</v>
      </c>
      <c r="U244" s="162">
        <v>2057048.2400000002</v>
      </c>
      <c r="V244" s="209">
        <v>8980869.5099999979</v>
      </c>
    </row>
    <row r="245" spans="1:22" x14ac:dyDescent="0.3">
      <c r="A245" s="151">
        <v>761</v>
      </c>
      <c r="B245" s="32" t="s">
        <v>167</v>
      </c>
      <c r="C245" s="160">
        <v>364</v>
      </c>
      <c r="D245" s="44">
        <v>75</v>
      </c>
      <c r="E245" s="44">
        <v>516</v>
      </c>
      <c r="F245" s="44">
        <v>280</v>
      </c>
      <c r="G245" s="44">
        <v>300</v>
      </c>
      <c r="H245" s="44">
        <v>4284</v>
      </c>
      <c r="I245" s="44">
        <v>1452</v>
      </c>
      <c r="J245" s="44">
        <v>951</v>
      </c>
      <c r="K245" s="44">
        <v>424</v>
      </c>
      <c r="L245" s="41">
        <v>8646</v>
      </c>
      <c r="M245" s="162">
        <v>3535641.1999999997</v>
      </c>
      <c r="N245" s="162">
        <v>772928.24999999988</v>
      </c>
      <c r="O245" s="162">
        <v>4435690.8</v>
      </c>
      <c r="P245" s="162">
        <v>4125371.5999999996</v>
      </c>
      <c r="Q245" s="162">
        <v>1418484</v>
      </c>
      <c r="R245" s="162">
        <v>4957444.8</v>
      </c>
      <c r="S245" s="162">
        <v>3348573.36</v>
      </c>
      <c r="T245" s="162">
        <v>6140949.3599999994</v>
      </c>
      <c r="U245" s="162">
        <v>9480309.2800000012</v>
      </c>
      <c r="V245" s="209">
        <v>38215392.649999999</v>
      </c>
    </row>
    <row r="246" spans="1:22" x14ac:dyDescent="0.3">
      <c r="A246" s="151">
        <v>762</v>
      </c>
      <c r="B246" s="32" t="s">
        <v>168</v>
      </c>
      <c r="C246" s="160">
        <v>141</v>
      </c>
      <c r="D246" s="44">
        <v>26</v>
      </c>
      <c r="E246" s="44">
        <v>220</v>
      </c>
      <c r="F246" s="44">
        <v>113</v>
      </c>
      <c r="G246" s="44">
        <v>115</v>
      </c>
      <c r="H246" s="44">
        <v>1902</v>
      </c>
      <c r="I246" s="44">
        <v>762</v>
      </c>
      <c r="J246" s="44">
        <v>392</v>
      </c>
      <c r="K246" s="44">
        <v>170</v>
      </c>
      <c r="L246" s="41">
        <v>3841</v>
      </c>
      <c r="M246" s="162">
        <v>1369575.2999999998</v>
      </c>
      <c r="N246" s="162">
        <v>267948.45999999996</v>
      </c>
      <c r="O246" s="162">
        <v>1891185.9999999998</v>
      </c>
      <c r="P246" s="162">
        <v>1664882.1099999999</v>
      </c>
      <c r="Q246" s="162">
        <v>543752.19999999995</v>
      </c>
      <c r="R246" s="162">
        <v>2200994.4</v>
      </c>
      <c r="S246" s="162">
        <v>1757309.16</v>
      </c>
      <c r="T246" s="162">
        <v>2531285.1199999996</v>
      </c>
      <c r="U246" s="162">
        <v>3801067.4000000004</v>
      </c>
      <c r="V246" s="209">
        <v>16028000.149999999</v>
      </c>
    </row>
    <row r="247" spans="1:22" x14ac:dyDescent="0.3">
      <c r="A247" s="151">
        <v>765</v>
      </c>
      <c r="B247" s="32" t="s">
        <v>169</v>
      </c>
      <c r="C247" s="160">
        <v>517</v>
      </c>
      <c r="D247" s="44">
        <v>109</v>
      </c>
      <c r="E247" s="44">
        <v>681</v>
      </c>
      <c r="F247" s="44">
        <v>350</v>
      </c>
      <c r="G247" s="44">
        <v>333</v>
      </c>
      <c r="H247" s="44">
        <v>5515</v>
      </c>
      <c r="I247" s="44">
        <v>1594</v>
      </c>
      <c r="J247" s="44">
        <v>828</v>
      </c>
      <c r="K247" s="44">
        <v>374</v>
      </c>
      <c r="L247" s="41">
        <v>10301</v>
      </c>
      <c r="M247" s="162">
        <v>5021776.0999999996</v>
      </c>
      <c r="N247" s="162">
        <v>1123322.3899999999</v>
      </c>
      <c r="O247" s="162">
        <v>5854080.2999999998</v>
      </c>
      <c r="P247" s="162">
        <v>5156714.5</v>
      </c>
      <c r="Q247" s="162">
        <v>1574517.24</v>
      </c>
      <c r="R247" s="162">
        <v>6381958</v>
      </c>
      <c r="S247" s="162">
        <v>3676050.92</v>
      </c>
      <c r="T247" s="162">
        <v>5346694.08</v>
      </c>
      <c r="U247" s="162">
        <v>8362348.2800000003</v>
      </c>
      <c r="V247" s="209">
        <v>42497461.809999995</v>
      </c>
    </row>
    <row r="248" spans="1:22" x14ac:dyDescent="0.3">
      <c r="A248" s="151">
        <v>768</v>
      </c>
      <c r="B248" s="32" t="s">
        <v>170</v>
      </c>
      <c r="C248" s="160">
        <v>62</v>
      </c>
      <c r="D248" s="44">
        <v>16</v>
      </c>
      <c r="E248" s="44">
        <v>91</v>
      </c>
      <c r="F248" s="44">
        <v>54</v>
      </c>
      <c r="G248" s="44">
        <v>72</v>
      </c>
      <c r="H248" s="44">
        <v>1210</v>
      </c>
      <c r="I248" s="44">
        <v>515</v>
      </c>
      <c r="J248" s="44">
        <v>316</v>
      </c>
      <c r="K248" s="44">
        <v>146</v>
      </c>
      <c r="L248" s="41">
        <v>2482</v>
      </c>
      <c r="M248" s="162">
        <v>602224.6</v>
      </c>
      <c r="N248" s="162">
        <v>164891.35999999999</v>
      </c>
      <c r="O248" s="162">
        <v>782263.29999999993</v>
      </c>
      <c r="P248" s="162">
        <v>795607.38</v>
      </c>
      <c r="Q248" s="162">
        <v>340436.16</v>
      </c>
      <c r="R248" s="162">
        <v>1400212</v>
      </c>
      <c r="S248" s="162">
        <v>1187682.7</v>
      </c>
      <c r="T248" s="162">
        <v>2040525.76</v>
      </c>
      <c r="U248" s="162">
        <v>3264446.12</v>
      </c>
      <c r="V248" s="209">
        <v>10578289.379999999</v>
      </c>
    </row>
    <row r="249" spans="1:22" x14ac:dyDescent="0.3">
      <c r="A249" s="151">
        <v>777</v>
      </c>
      <c r="B249" s="32" t="s">
        <v>171</v>
      </c>
      <c r="C249" s="160">
        <v>241</v>
      </c>
      <c r="D249" s="44">
        <v>57</v>
      </c>
      <c r="E249" s="44">
        <v>342</v>
      </c>
      <c r="F249" s="44">
        <v>205</v>
      </c>
      <c r="G249" s="44">
        <v>193</v>
      </c>
      <c r="H249" s="44">
        <v>3680</v>
      </c>
      <c r="I249" s="44">
        <v>1631</v>
      </c>
      <c r="J249" s="44">
        <v>856</v>
      </c>
      <c r="K249" s="44">
        <v>389</v>
      </c>
      <c r="L249" s="41">
        <v>7594</v>
      </c>
      <c r="M249" s="162">
        <v>2340905.2999999998</v>
      </c>
      <c r="N249" s="162">
        <v>587425.47</v>
      </c>
      <c r="O249" s="162">
        <v>2939934.5999999996</v>
      </c>
      <c r="P249" s="162">
        <v>3020361.35</v>
      </c>
      <c r="Q249" s="162">
        <v>912558.03999999992</v>
      </c>
      <c r="R249" s="162">
        <v>4258496</v>
      </c>
      <c r="S249" s="162">
        <v>3761379.5799999996</v>
      </c>
      <c r="T249" s="162">
        <v>5527500.1600000001</v>
      </c>
      <c r="U249" s="162">
        <v>8697736.5800000001</v>
      </c>
      <c r="V249" s="209">
        <v>32046297.079999998</v>
      </c>
    </row>
    <row r="250" spans="1:22" x14ac:dyDescent="0.3">
      <c r="A250" s="151">
        <v>778</v>
      </c>
      <c r="B250" s="32" t="s">
        <v>172</v>
      </c>
      <c r="C250" s="160">
        <v>303</v>
      </c>
      <c r="D250" s="44">
        <v>63</v>
      </c>
      <c r="E250" s="44">
        <v>410</v>
      </c>
      <c r="F250" s="44">
        <v>185</v>
      </c>
      <c r="G250" s="44">
        <v>208</v>
      </c>
      <c r="H250" s="44">
        <v>3502</v>
      </c>
      <c r="I250" s="44">
        <v>1221</v>
      </c>
      <c r="J250" s="44">
        <v>716</v>
      </c>
      <c r="K250" s="44">
        <v>323</v>
      </c>
      <c r="L250" s="41">
        <v>6931</v>
      </c>
      <c r="M250" s="162">
        <v>2943129.9</v>
      </c>
      <c r="N250" s="162">
        <v>649259.73</v>
      </c>
      <c r="O250" s="162">
        <v>3524482.9999999995</v>
      </c>
      <c r="P250" s="162">
        <v>2725691.9499999997</v>
      </c>
      <c r="Q250" s="162">
        <v>983482.24</v>
      </c>
      <c r="R250" s="162">
        <v>4052514.4000000004</v>
      </c>
      <c r="S250" s="162">
        <v>2815845.78</v>
      </c>
      <c r="T250" s="162">
        <v>4623469.76</v>
      </c>
      <c r="U250" s="162">
        <v>7222028.0600000005</v>
      </c>
      <c r="V250" s="209">
        <v>29539904.82</v>
      </c>
    </row>
    <row r="251" spans="1:22" x14ac:dyDescent="0.3">
      <c r="A251" s="151">
        <v>781</v>
      </c>
      <c r="B251" s="32" t="s">
        <v>173</v>
      </c>
      <c r="C251" s="160">
        <v>104</v>
      </c>
      <c r="D251" s="44">
        <v>20</v>
      </c>
      <c r="E251" s="44">
        <v>129</v>
      </c>
      <c r="F251" s="44">
        <v>84</v>
      </c>
      <c r="G251" s="44">
        <v>90</v>
      </c>
      <c r="H251" s="44">
        <v>1635</v>
      </c>
      <c r="I251" s="44">
        <v>784</v>
      </c>
      <c r="J251" s="44">
        <v>544</v>
      </c>
      <c r="K251" s="44">
        <v>241</v>
      </c>
      <c r="L251" s="41">
        <v>3631</v>
      </c>
      <c r="M251" s="162">
        <v>1010183.2</v>
      </c>
      <c r="N251" s="162">
        <v>206114.19999999998</v>
      </c>
      <c r="O251" s="162">
        <v>1108922.7</v>
      </c>
      <c r="P251" s="162">
        <v>1237611.48</v>
      </c>
      <c r="Q251" s="162">
        <v>425545.19999999995</v>
      </c>
      <c r="R251" s="162">
        <v>1892022</v>
      </c>
      <c r="S251" s="162">
        <v>1808045.1199999999</v>
      </c>
      <c r="T251" s="162">
        <v>3512803.84</v>
      </c>
      <c r="U251" s="162">
        <v>5388572.0200000005</v>
      </c>
      <c r="V251" s="209">
        <v>16589819.759999998</v>
      </c>
    </row>
    <row r="252" spans="1:22" x14ac:dyDescent="0.3">
      <c r="A252" s="151">
        <v>783</v>
      </c>
      <c r="B252" s="32" t="s">
        <v>174</v>
      </c>
      <c r="C252" s="160">
        <v>277</v>
      </c>
      <c r="D252" s="44">
        <v>61</v>
      </c>
      <c r="E252" s="44">
        <v>392</v>
      </c>
      <c r="F252" s="44">
        <v>208</v>
      </c>
      <c r="G252" s="44">
        <v>181</v>
      </c>
      <c r="H252" s="44">
        <v>3413</v>
      </c>
      <c r="I252" s="44">
        <v>1167</v>
      </c>
      <c r="J252" s="44">
        <v>653</v>
      </c>
      <c r="K252" s="44">
        <v>294</v>
      </c>
      <c r="L252" s="41">
        <v>6646</v>
      </c>
      <c r="M252" s="162">
        <v>2690584.0999999996</v>
      </c>
      <c r="N252" s="162">
        <v>628648.30999999994</v>
      </c>
      <c r="O252" s="162">
        <v>3369749.5999999996</v>
      </c>
      <c r="P252" s="162">
        <v>3064561.76</v>
      </c>
      <c r="Q252" s="162">
        <v>855818.67999999993</v>
      </c>
      <c r="R252" s="162">
        <v>3949523.6</v>
      </c>
      <c r="S252" s="162">
        <v>2691312.0599999996</v>
      </c>
      <c r="T252" s="162">
        <v>4216656.08</v>
      </c>
      <c r="U252" s="162">
        <v>6573610.6800000006</v>
      </c>
      <c r="V252" s="209">
        <v>28040464.869999997</v>
      </c>
    </row>
    <row r="253" spans="1:22" x14ac:dyDescent="0.3">
      <c r="A253" s="151">
        <v>785</v>
      </c>
      <c r="B253" s="32" t="s">
        <v>175</v>
      </c>
      <c r="C253" s="44">
        <v>102</v>
      </c>
      <c r="D253" s="44">
        <v>21</v>
      </c>
      <c r="E253" s="44">
        <v>131</v>
      </c>
      <c r="F253" s="44">
        <v>83</v>
      </c>
      <c r="G253" s="44">
        <v>88</v>
      </c>
      <c r="H253" s="44">
        <v>1287</v>
      </c>
      <c r="I253" s="44">
        <v>570</v>
      </c>
      <c r="J253" s="44">
        <v>329</v>
      </c>
      <c r="K253" s="44">
        <v>126</v>
      </c>
      <c r="L253" s="41">
        <v>2737</v>
      </c>
      <c r="M253" s="162">
        <v>990756.6</v>
      </c>
      <c r="N253" s="162">
        <v>216419.90999999997</v>
      </c>
      <c r="O253" s="162">
        <v>1126115.2999999998</v>
      </c>
      <c r="P253" s="162">
        <v>1222878.01</v>
      </c>
      <c r="Q253" s="162">
        <v>416088.63999999996</v>
      </c>
      <c r="R253" s="162">
        <v>1489316.4000000001</v>
      </c>
      <c r="S253" s="162">
        <v>1314522.5999999999</v>
      </c>
      <c r="T253" s="162">
        <v>2124471.44</v>
      </c>
      <c r="U253" s="162">
        <v>2817261.72</v>
      </c>
      <c r="V253" s="209">
        <v>11717830.619999999</v>
      </c>
    </row>
    <row r="254" spans="1:22" x14ac:dyDescent="0.3">
      <c r="A254" s="151">
        <v>790</v>
      </c>
      <c r="B254" s="32" t="s">
        <v>176</v>
      </c>
      <c r="C254" s="160">
        <v>1116</v>
      </c>
      <c r="D254" s="44">
        <v>228</v>
      </c>
      <c r="E254" s="44">
        <v>1524</v>
      </c>
      <c r="F254" s="44">
        <v>823</v>
      </c>
      <c r="G254" s="44">
        <v>792</v>
      </c>
      <c r="H254" s="44">
        <v>12307</v>
      </c>
      <c r="I254" s="44">
        <v>3932</v>
      </c>
      <c r="J254" s="44">
        <v>2272</v>
      </c>
      <c r="K254" s="44">
        <v>1058</v>
      </c>
      <c r="L254" s="41">
        <v>24052</v>
      </c>
      <c r="M254" s="162">
        <v>10840042.799999999</v>
      </c>
      <c r="N254" s="162">
        <v>2349701.88</v>
      </c>
      <c r="O254" s="162">
        <v>13100761.199999999</v>
      </c>
      <c r="P254" s="162">
        <v>12125645.809999999</v>
      </c>
      <c r="Q254" s="162">
        <v>3744797.76</v>
      </c>
      <c r="R254" s="162">
        <v>14241660.4</v>
      </c>
      <c r="S254" s="162">
        <v>9067899.7599999998</v>
      </c>
      <c r="T254" s="162">
        <v>14671121.92</v>
      </c>
      <c r="U254" s="162">
        <v>23656054.760000002</v>
      </c>
      <c r="V254" s="209">
        <v>103797686.28999999</v>
      </c>
    </row>
    <row r="255" spans="1:22" x14ac:dyDescent="0.3">
      <c r="A255" s="151">
        <v>791</v>
      </c>
      <c r="B255" s="32" t="s">
        <v>177</v>
      </c>
      <c r="C255" s="160">
        <v>262</v>
      </c>
      <c r="D255" s="44">
        <v>60</v>
      </c>
      <c r="E255" s="44">
        <v>343</v>
      </c>
      <c r="F255" s="44">
        <v>183</v>
      </c>
      <c r="G255" s="44">
        <v>163</v>
      </c>
      <c r="H255" s="44">
        <v>2561</v>
      </c>
      <c r="I255" s="44">
        <v>849</v>
      </c>
      <c r="J255" s="44">
        <v>551</v>
      </c>
      <c r="K255" s="44">
        <v>231</v>
      </c>
      <c r="L255" s="41">
        <v>5203</v>
      </c>
      <c r="M255" s="162">
        <v>2544884.5999999996</v>
      </c>
      <c r="N255" s="162">
        <v>618342.6</v>
      </c>
      <c r="O255" s="162">
        <v>2948530.9</v>
      </c>
      <c r="P255" s="162">
        <v>2696225.01</v>
      </c>
      <c r="Q255" s="162">
        <v>770709.64</v>
      </c>
      <c r="R255" s="162">
        <v>2963589.2</v>
      </c>
      <c r="S255" s="162">
        <v>1957946.8199999998</v>
      </c>
      <c r="T255" s="162">
        <v>3558005.36</v>
      </c>
      <c r="U255" s="162">
        <v>5164979.82</v>
      </c>
      <c r="V255" s="209">
        <v>23223213.949999999</v>
      </c>
    </row>
    <row r="256" spans="1:22" x14ac:dyDescent="0.3">
      <c r="A256" s="151">
        <v>831</v>
      </c>
      <c r="B256" s="32" t="s">
        <v>178</v>
      </c>
      <c r="C256" s="160">
        <v>206</v>
      </c>
      <c r="D256" s="44">
        <v>54</v>
      </c>
      <c r="E256" s="44">
        <v>309</v>
      </c>
      <c r="F256" s="44">
        <v>189</v>
      </c>
      <c r="G256" s="44">
        <v>171</v>
      </c>
      <c r="H256" s="44">
        <v>2478</v>
      </c>
      <c r="I256" s="44">
        <v>729</v>
      </c>
      <c r="J256" s="44">
        <v>364</v>
      </c>
      <c r="K256" s="44">
        <v>128</v>
      </c>
      <c r="L256" s="41">
        <v>4628</v>
      </c>
      <c r="M256" s="162">
        <v>2000939.7999999998</v>
      </c>
      <c r="N256" s="162">
        <v>556508.34</v>
      </c>
      <c r="O256" s="162">
        <v>2656256.6999999997</v>
      </c>
      <c r="P256" s="162">
        <v>2784625.83</v>
      </c>
      <c r="Q256" s="162">
        <v>808535.88</v>
      </c>
      <c r="R256" s="162">
        <v>2867541.6</v>
      </c>
      <c r="S256" s="162">
        <v>1681205.22</v>
      </c>
      <c r="T256" s="162">
        <v>2350479.04</v>
      </c>
      <c r="U256" s="162">
        <v>2861980.16</v>
      </c>
      <c r="V256" s="209">
        <v>18568072.57</v>
      </c>
    </row>
    <row r="257" spans="1:22" x14ac:dyDescent="0.3">
      <c r="A257" s="151">
        <v>832</v>
      </c>
      <c r="B257" s="32" t="s">
        <v>179</v>
      </c>
      <c r="C257" s="160">
        <v>170</v>
      </c>
      <c r="D257" s="44">
        <v>26</v>
      </c>
      <c r="E257" s="44">
        <v>274</v>
      </c>
      <c r="F257" s="44">
        <v>141</v>
      </c>
      <c r="G257" s="44">
        <v>121</v>
      </c>
      <c r="H257" s="44">
        <v>1970</v>
      </c>
      <c r="I257" s="44">
        <v>692</v>
      </c>
      <c r="J257" s="44">
        <v>385</v>
      </c>
      <c r="K257" s="44">
        <v>137</v>
      </c>
      <c r="L257" s="41">
        <v>3916</v>
      </c>
      <c r="M257" s="162">
        <v>1651260.9999999998</v>
      </c>
      <c r="N257" s="162">
        <v>267948.45999999996</v>
      </c>
      <c r="O257" s="162">
        <v>2355386.1999999997</v>
      </c>
      <c r="P257" s="162">
        <v>2077419.27</v>
      </c>
      <c r="Q257" s="162">
        <v>572121.88</v>
      </c>
      <c r="R257" s="162">
        <v>2279684</v>
      </c>
      <c r="S257" s="162">
        <v>1595876.5599999998</v>
      </c>
      <c r="T257" s="162">
        <v>2486083.6</v>
      </c>
      <c r="U257" s="162">
        <v>3063213.14</v>
      </c>
      <c r="V257" s="209">
        <v>16348994.109999999</v>
      </c>
    </row>
    <row r="258" spans="1:22" x14ac:dyDescent="0.3">
      <c r="A258" s="151">
        <v>833</v>
      </c>
      <c r="B258" s="32" t="s">
        <v>358</v>
      </c>
      <c r="C258" s="160">
        <v>74</v>
      </c>
      <c r="D258" s="44">
        <v>20</v>
      </c>
      <c r="E258" s="44">
        <v>102</v>
      </c>
      <c r="F258" s="44">
        <v>42</v>
      </c>
      <c r="G258" s="44">
        <v>37</v>
      </c>
      <c r="H258" s="44">
        <v>820</v>
      </c>
      <c r="I258" s="44">
        <v>305</v>
      </c>
      <c r="J258" s="44">
        <v>168</v>
      </c>
      <c r="K258" s="44">
        <v>91</v>
      </c>
      <c r="L258" s="41">
        <v>1659</v>
      </c>
      <c r="M258" s="162">
        <v>718784.2</v>
      </c>
      <c r="N258" s="162">
        <v>206114.19999999998</v>
      </c>
      <c r="O258" s="162">
        <v>876822.6</v>
      </c>
      <c r="P258" s="162">
        <v>618805.74</v>
      </c>
      <c r="Q258" s="162">
        <v>174946.36</v>
      </c>
      <c r="R258" s="162">
        <v>948904</v>
      </c>
      <c r="S258" s="162">
        <v>703384.89999999991</v>
      </c>
      <c r="T258" s="162">
        <v>1084836.48</v>
      </c>
      <c r="U258" s="162">
        <v>2034689.02</v>
      </c>
      <c r="V258" s="209">
        <v>7367287.5</v>
      </c>
    </row>
    <row r="259" spans="1:22" x14ac:dyDescent="0.3">
      <c r="A259" s="151">
        <v>834</v>
      </c>
      <c r="B259" s="32" t="s">
        <v>180</v>
      </c>
      <c r="C259" s="160">
        <v>275</v>
      </c>
      <c r="D259" s="44">
        <v>55</v>
      </c>
      <c r="E259" s="44">
        <v>396</v>
      </c>
      <c r="F259" s="44">
        <v>242</v>
      </c>
      <c r="G259" s="44">
        <v>222</v>
      </c>
      <c r="H259" s="44">
        <v>3163</v>
      </c>
      <c r="I259" s="44">
        <v>951</v>
      </c>
      <c r="J259" s="44">
        <v>476</v>
      </c>
      <c r="K259" s="44">
        <v>236</v>
      </c>
      <c r="L259" s="41">
        <v>6016</v>
      </c>
      <c r="M259" s="162">
        <v>2671157.5</v>
      </c>
      <c r="N259" s="162">
        <v>566814.04999999993</v>
      </c>
      <c r="O259" s="162">
        <v>3404134.8</v>
      </c>
      <c r="P259" s="162">
        <v>3565499.7399999998</v>
      </c>
      <c r="Q259" s="162">
        <v>1049678.1599999999</v>
      </c>
      <c r="R259" s="162">
        <v>3660223.6</v>
      </c>
      <c r="S259" s="162">
        <v>2193177.1799999997</v>
      </c>
      <c r="T259" s="162">
        <v>3073703.36</v>
      </c>
      <c r="U259" s="162">
        <v>5276775.92</v>
      </c>
      <c r="V259" s="209">
        <v>25461164.310000002</v>
      </c>
    </row>
    <row r="260" spans="1:22" x14ac:dyDescent="0.3">
      <c r="A260" s="151">
        <v>837</v>
      </c>
      <c r="B260" s="32" t="s">
        <v>359</v>
      </c>
      <c r="C260" s="160">
        <v>12486</v>
      </c>
      <c r="D260" s="44">
        <v>2177</v>
      </c>
      <c r="E260" s="44">
        <v>13264</v>
      </c>
      <c r="F260" s="44">
        <v>6136</v>
      </c>
      <c r="G260" s="44">
        <v>6305</v>
      </c>
      <c r="H260" s="44">
        <v>154364</v>
      </c>
      <c r="I260" s="44">
        <v>25289</v>
      </c>
      <c r="J260" s="44">
        <v>14872</v>
      </c>
      <c r="K260" s="44">
        <v>6116</v>
      </c>
      <c r="L260" s="41">
        <v>241009</v>
      </c>
      <c r="M260" s="162">
        <v>121280263.8</v>
      </c>
      <c r="N260" s="162">
        <v>22435530.669999998</v>
      </c>
      <c r="O260" s="162">
        <v>114021323.19999999</v>
      </c>
      <c r="P260" s="162">
        <v>90404571.920000002</v>
      </c>
      <c r="Q260" s="162">
        <v>29811805.399999999</v>
      </c>
      <c r="R260" s="162">
        <v>178630020.80000001</v>
      </c>
      <c r="S260" s="162">
        <v>58320986.019999996</v>
      </c>
      <c r="T260" s="162">
        <v>96033857.920000002</v>
      </c>
      <c r="U260" s="162">
        <v>136748989.52000001</v>
      </c>
      <c r="V260" s="209">
        <v>847687349.24999988</v>
      </c>
    </row>
    <row r="261" spans="1:22" x14ac:dyDescent="0.3">
      <c r="A261" s="151">
        <v>844</v>
      </c>
      <c r="B261" s="32" t="s">
        <v>181</v>
      </c>
      <c r="C261" s="160">
        <v>57</v>
      </c>
      <c r="D261" s="44">
        <v>6</v>
      </c>
      <c r="E261" s="44">
        <v>60</v>
      </c>
      <c r="F261" s="44">
        <v>26</v>
      </c>
      <c r="G261" s="44">
        <v>29</v>
      </c>
      <c r="H261" s="44">
        <v>736</v>
      </c>
      <c r="I261" s="44">
        <v>338</v>
      </c>
      <c r="J261" s="44">
        <v>149</v>
      </c>
      <c r="K261" s="44">
        <v>102</v>
      </c>
      <c r="L261" s="41">
        <v>1503</v>
      </c>
      <c r="M261" s="162">
        <v>553658.1</v>
      </c>
      <c r="N261" s="162">
        <v>61834.259999999995</v>
      </c>
      <c r="O261" s="162">
        <v>515777.99999999994</v>
      </c>
      <c r="P261" s="162">
        <v>383070.22</v>
      </c>
      <c r="Q261" s="162">
        <v>137120.12</v>
      </c>
      <c r="R261" s="162">
        <v>851699.20000000007</v>
      </c>
      <c r="S261" s="162">
        <v>779488.84</v>
      </c>
      <c r="T261" s="162">
        <v>962146.6399999999</v>
      </c>
      <c r="U261" s="162">
        <v>2280640.44</v>
      </c>
      <c r="V261" s="209">
        <v>6525435.8200000003</v>
      </c>
    </row>
    <row r="262" spans="1:22" x14ac:dyDescent="0.3">
      <c r="A262" s="151">
        <v>845</v>
      </c>
      <c r="B262" s="32" t="s">
        <v>182</v>
      </c>
      <c r="C262" s="160">
        <v>165</v>
      </c>
      <c r="D262" s="44">
        <v>32</v>
      </c>
      <c r="E262" s="44">
        <v>193</v>
      </c>
      <c r="F262" s="44">
        <v>94</v>
      </c>
      <c r="G262" s="44">
        <v>101</v>
      </c>
      <c r="H262" s="44">
        <v>1473</v>
      </c>
      <c r="I262" s="44">
        <v>429</v>
      </c>
      <c r="J262" s="44">
        <v>303</v>
      </c>
      <c r="K262" s="44">
        <v>135</v>
      </c>
      <c r="L262" s="41">
        <v>2925</v>
      </c>
      <c r="M262" s="162">
        <v>1602694.4999999998</v>
      </c>
      <c r="N262" s="162">
        <v>329782.71999999997</v>
      </c>
      <c r="O262" s="162">
        <v>1659085.9</v>
      </c>
      <c r="P262" s="162">
        <v>1384946.18</v>
      </c>
      <c r="Q262" s="162">
        <v>477556.27999999997</v>
      </c>
      <c r="R262" s="162">
        <v>1704555.6</v>
      </c>
      <c r="S262" s="162">
        <v>989351.22</v>
      </c>
      <c r="T262" s="162">
        <v>1956580.0799999998</v>
      </c>
      <c r="U262" s="162">
        <v>3018494.7</v>
      </c>
      <c r="V262" s="209">
        <v>13123047.18</v>
      </c>
    </row>
    <row r="263" spans="1:22" x14ac:dyDescent="0.3">
      <c r="A263" s="151">
        <v>846</v>
      </c>
      <c r="B263" s="32" t="s">
        <v>360</v>
      </c>
      <c r="C263" s="160">
        <v>218</v>
      </c>
      <c r="D263" s="44">
        <v>56</v>
      </c>
      <c r="E263" s="44">
        <v>329</v>
      </c>
      <c r="F263" s="44">
        <v>150</v>
      </c>
      <c r="G263" s="44">
        <v>169</v>
      </c>
      <c r="H263" s="44">
        <v>2360</v>
      </c>
      <c r="I263" s="44">
        <v>897</v>
      </c>
      <c r="J263" s="44">
        <v>534</v>
      </c>
      <c r="K263" s="44">
        <v>281</v>
      </c>
      <c r="L263" s="41">
        <v>4994</v>
      </c>
      <c r="M263" s="162">
        <v>2117499.4</v>
      </c>
      <c r="N263" s="162">
        <v>577119.76</v>
      </c>
      <c r="O263" s="162">
        <v>2828182.6999999997</v>
      </c>
      <c r="P263" s="162">
        <v>2210020.5</v>
      </c>
      <c r="Q263" s="162">
        <v>799079.32</v>
      </c>
      <c r="R263" s="162">
        <v>2730992</v>
      </c>
      <c r="S263" s="162">
        <v>2068643.46</v>
      </c>
      <c r="T263" s="162">
        <v>3448230.2399999998</v>
      </c>
      <c r="U263" s="162">
        <v>6282940.8200000003</v>
      </c>
      <c r="V263" s="209">
        <v>23062708.199999999</v>
      </c>
    </row>
    <row r="264" spans="1:22" x14ac:dyDescent="0.3">
      <c r="A264" s="151">
        <v>848</v>
      </c>
      <c r="B264" s="32" t="s">
        <v>183</v>
      </c>
      <c r="C264" s="160">
        <v>184</v>
      </c>
      <c r="D264" s="44">
        <v>42</v>
      </c>
      <c r="E264" s="44">
        <v>252</v>
      </c>
      <c r="F264" s="44">
        <v>119</v>
      </c>
      <c r="G264" s="44">
        <v>107</v>
      </c>
      <c r="H264" s="44">
        <v>2165</v>
      </c>
      <c r="I264" s="44">
        <v>829</v>
      </c>
      <c r="J264" s="44">
        <v>443</v>
      </c>
      <c r="K264" s="44">
        <v>166</v>
      </c>
      <c r="L264" s="41">
        <v>4307</v>
      </c>
      <c r="M264" s="162">
        <v>1787247.2</v>
      </c>
      <c r="N264" s="162">
        <v>432839.81999999995</v>
      </c>
      <c r="O264" s="162">
        <v>2166267.5999999996</v>
      </c>
      <c r="P264" s="162">
        <v>1753282.93</v>
      </c>
      <c r="Q264" s="162">
        <v>505925.95999999996</v>
      </c>
      <c r="R264" s="162">
        <v>2505338</v>
      </c>
      <c r="S264" s="162">
        <v>1911823.22</v>
      </c>
      <c r="T264" s="162">
        <v>2860610.48</v>
      </c>
      <c r="U264" s="162">
        <v>3711630.52</v>
      </c>
      <c r="V264" s="209">
        <v>17634965.73</v>
      </c>
    </row>
    <row r="265" spans="1:22" x14ac:dyDescent="0.3">
      <c r="A265" s="151">
        <v>849</v>
      </c>
      <c r="B265" s="32" t="s">
        <v>184</v>
      </c>
      <c r="C265" s="160">
        <v>166</v>
      </c>
      <c r="D265" s="44">
        <v>37</v>
      </c>
      <c r="E265" s="44">
        <v>254</v>
      </c>
      <c r="F265" s="44">
        <v>137</v>
      </c>
      <c r="G265" s="44">
        <v>127</v>
      </c>
      <c r="H265" s="44">
        <v>1413</v>
      </c>
      <c r="I265" s="44">
        <v>446</v>
      </c>
      <c r="J265" s="44">
        <v>278</v>
      </c>
      <c r="K265" s="44">
        <v>108</v>
      </c>
      <c r="L265" s="41">
        <v>2966</v>
      </c>
      <c r="M265" s="162">
        <v>1612407.7999999998</v>
      </c>
      <c r="N265" s="162">
        <v>381311.26999999996</v>
      </c>
      <c r="O265" s="162">
        <v>2183460.1999999997</v>
      </c>
      <c r="P265" s="162">
        <v>2018485.39</v>
      </c>
      <c r="Q265" s="162">
        <v>600491.55999999994</v>
      </c>
      <c r="R265" s="162">
        <v>1635123.6</v>
      </c>
      <c r="S265" s="162">
        <v>1028556.2799999999</v>
      </c>
      <c r="T265" s="162">
        <v>1795146.0799999998</v>
      </c>
      <c r="U265" s="162">
        <v>2414795.7600000002</v>
      </c>
      <c r="V265" s="209">
        <v>13669777.939999998</v>
      </c>
    </row>
    <row r="266" spans="1:22" x14ac:dyDescent="0.3">
      <c r="A266" s="151">
        <v>850</v>
      </c>
      <c r="B266" s="32" t="s">
        <v>185</v>
      </c>
      <c r="C266" s="160">
        <v>132</v>
      </c>
      <c r="D266" s="44">
        <v>27</v>
      </c>
      <c r="E266" s="44">
        <v>228</v>
      </c>
      <c r="F266" s="44">
        <v>92</v>
      </c>
      <c r="G266" s="44">
        <v>71</v>
      </c>
      <c r="H266" s="44">
        <v>1173</v>
      </c>
      <c r="I266" s="44">
        <v>389</v>
      </c>
      <c r="J266" s="44">
        <v>209</v>
      </c>
      <c r="K266" s="44">
        <v>80</v>
      </c>
      <c r="L266" s="41">
        <v>2401</v>
      </c>
      <c r="M266" s="162">
        <v>1282155.5999999999</v>
      </c>
      <c r="N266" s="162">
        <v>278254.17</v>
      </c>
      <c r="O266" s="162">
        <v>1959956.4</v>
      </c>
      <c r="P266" s="162">
        <v>1355479.24</v>
      </c>
      <c r="Q266" s="162">
        <v>335707.88</v>
      </c>
      <c r="R266" s="162">
        <v>1357395.6</v>
      </c>
      <c r="S266" s="162">
        <v>897104.0199999999</v>
      </c>
      <c r="T266" s="162">
        <v>1349588.24</v>
      </c>
      <c r="U266" s="162">
        <v>1788737.6</v>
      </c>
      <c r="V266" s="209">
        <v>10604378.75</v>
      </c>
    </row>
    <row r="267" spans="1:22" x14ac:dyDescent="0.3">
      <c r="A267" s="151">
        <v>851</v>
      </c>
      <c r="B267" s="32" t="s">
        <v>361</v>
      </c>
      <c r="C267" s="160">
        <v>1244</v>
      </c>
      <c r="D267" s="44">
        <v>213</v>
      </c>
      <c r="E267" s="44">
        <v>1637</v>
      </c>
      <c r="F267" s="44">
        <v>800</v>
      </c>
      <c r="G267" s="44">
        <v>797</v>
      </c>
      <c r="H267" s="44">
        <v>11571</v>
      </c>
      <c r="I267" s="44">
        <v>3202</v>
      </c>
      <c r="J267" s="44">
        <v>1417</v>
      </c>
      <c r="K267" s="44">
        <v>586</v>
      </c>
      <c r="L267" s="41">
        <v>21467</v>
      </c>
      <c r="M267" s="162">
        <v>12083345.199999999</v>
      </c>
      <c r="N267" s="162">
        <v>2195116.23</v>
      </c>
      <c r="O267" s="162">
        <v>14072143.1</v>
      </c>
      <c r="P267" s="162">
        <v>11786776</v>
      </c>
      <c r="Q267" s="162">
        <v>3768439.1599999997</v>
      </c>
      <c r="R267" s="162">
        <v>13389961.200000001</v>
      </c>
      <c r="S267" s="162">
        <v>7384388.3599999994</v>
      </c>
      <c r="T267" s="162">
        <v>9150079.1199999992</v>
      </c>
      <c r="U267" s="162">
        <v>13102502.92</v>
      </c>
      <c r="V267" s="209">
        <v>86932751.290000007</v>
      </c>
    </row>
    <row r="268" spans="1:22" x14ac:dyDescent="0.3">
      <c r="A268" s="151">
        <v>853</v>
      </c>
      <c r="B268" s="32" t="s">
        <v>362</v>
      </c>
      <c r="C268" s="160">
        <v>9758</v>
      </c>
      <c r="D268" s="44">
        <v>1706</v>
      </c>
      <c r="E268" s="44">
        <v>9871</v>
      </c>
      <c r="F268" s="44">
        <v>4567</v>
      </c>
      <c r="G268" s="44">
        <v>4907</v>
      </c>
      <c r="H268" s="44">
        <v>122937</v>
      </c>
      <c r="I268" s="44">
        <v>21877</v>
      </c>
      <c r="J268" s="44">
        <v>13124</v>
      </c>
      <c r="K268" s="44">
        <v>5644</v>
      </c>
      <c r="L268" s="41">
        <v>194391</v>
      </c>
      <c r="M268" s="162">
        <v>94782381.399999991</v>
      </c>
      <c r="N268" s="162">
        <v>17581541.259999998</v>
      </c>
      <c r="O268" s="162">
        <v>84854077.299999997</v>
      </c>
      <c r="P268" s="162">
        <v>67287757.489999995</v>
      </c>
      <c r="Q268" s="162">
        <v>23201669.959999997</v>
      </c>
      <c r="R268" s="162">
        <v>142262696.40000001</v>
      </c>
      <c r="S268" s="162">
        <v>50452299.859999999</v>
      </c>
      <c r="T268" s="162">
        <v>84746392.640000001</v>
      </c>
      <c r="U268" s="162">
        <v>126195437.68000001</v>
      </c>
      <c r="V268" s="209">
        <v>691364253.99000001</v>
      </c>
    </row>
    <row r="269" spans="1:22" x14ac:dyDescent="0.3">
      <c r="A269" s="151">
        <v>854</v>
      </c>
      <c r="B269" s="32" t="s">
        <v>186</v>
      </c>
      <c r="C269" s="160">
        <v>115</v>
      </c>
      <c r="D269" s="44">
        <v>17</v>
      </c>
      <c r="E269" s="44">
        <v>135</v>
      </c>
      <c r="F269" s="44">
        <v>72</v>
      </c>
      <c r="G269" s="44">
        <v>76</v>
      </c>
      <c r="H269" s="44">
        <v>1536</v>
      </c>
      <c r="I269" s="44">
        <v>757</v>
      </c>
      <c r="J269" s="44">
        <v>393</v>
      </c>
      <c r="K269" s="44">
        <v>203</v>
      </c>
      <c r="L269" s="41">
        <v>3304</v>
      </c>
      <c r="M269" s="162">
        <v>1117029.5</v>
      </c>
      <c r="N269" s="162">
        <v>175197.06999999998</v>
      </c>
      <c r="O269" s="162">
        <v>1160500.5</v>
      </c>
      <c r="P269" s="162">
        <v>1060809.8399999999</v>
      </c>
      <c r="Q269" s="162">
        <v>359349.27999999997</v>
      </c>
      <c r="R269" s="162">
        <v>1777459.2000000002</v>
      </c>
      <c r="S269" s="162">
        <v>1745778.2599999998</v>
      </c>
      <c r="T269" s="162">
        <v>2537742.48</v>
      </c>
      <c r="U269" s="162">
        <v>4538921.66</v>
      </c>
      <c r="V269" s="209">
        <v>14472787.790000001</v>
      </c>
    </row>
    <row r="270" spans="1:22" x14ac:dyDescent="0.3">
      <c r="A270" s="151">
        <v>857</v>
      </c>
      <c r="B270" s="32" t="s">
        <v>187</v>
      </c>
      <c r="C270" s="160">
        <v>68</v>
      </c>
      <c r="D270" s="44">
        <v>21</v>
      </c>
      <c r="E270" s="44">
        <v>115</v>
      </c>
      <c r="F270" s="44">
        <v>69</v>
      </c>
      <c r="G270" s="44">
        <v>50</v>
      </c>
      <c r="H270" s="44">
        <v>1220</v>
      </c>
      <c r="I270" s="44">
        <v>519</v>
      </c>
      <c r="J270" s="44">
        <v>270</v>
      </c>
      <c r="K270" s="44">
        <v>101</v>
      </c>
      <c r="L270" s="41">
        <v>2433</v>
      </c>
      <c r="M270" s="162">
        <v>660504.39999999991</v>
      </c>
      <c r="N270" s="162">
        <v>216419.90999999997</v>
      </c>
      <c r="O270" s="162">
        <v>988574.49999999988</v>
      </c>
      <c r="P270" s="162">
        <v>1016609.4299999999</v>
      </c>
      <c r="Q270" s="162">
        <v>236414</v>
      </c>
      <c r="R270" s="162">
        <v>1411784</v>
      </c>
      <c r="S270" s="162">
        <v>1196907.42</v>
      </c>
      <c r="T270" s="162">
        <v>1743487.2</v>
      </c>
      <c r="U270" s="162">
        <v>2258281.2200000002</v>
      </c>
      <c r="V270" s="209">
        <v>9728982.0800000001</v>
      </c>
    </row>
    <row r="271" spans="1:22" x14ac:dyDescent="0.3">
      <c r="A271" s="151">
        <v>858</v>
      </c>
      <c r="B271" s="32" t="s">
        <v>363</v>
      </c>
      <c r="C271" s="160">
        <v>2175</v>
      </c>
      <c r="D271" s="44">
        <v>476</v>
      </c>
      <c r="E271" s="44">
        <v>3270</v>
      </c>
      <c r="F271" s="44">
        <v>1649</v>
      </c>
      <c r="G271" s="44">
        <v>1711</v>
      </c>
      <c r="H271" s="44">
        <v>22301</v>
      </c>
      <c r="I271" s="44">
        <v>4338</v>
      </c>
      <c r="J271" s="44">
        <v>2212</v>
      </c>
      <c r="K271" s="44">
        <v>651</v>
      </c>
      <c r="L271" s="41">
        <v>38783</v>
      </c>
      <c r="M271" s="162">
        <v>21126427.5</v>
      </c>
      <c r="N271" s="162">
        <v>4905517.96</v>
      </c>
      <c r="O271" s="162">
        <v>28109900.999999996</v>
      </c>
      <c r="P271" s="162">
        <v>24295492.029999997</v>
      </c>
      <c r="Q271" s="162">
        <v>8090087.0799999991</v>
      </c>
      <c r="R271" s="162">
        <v>25806717.199999999</v>
      </c>
      <c r="S271" s="162">
        <v>10004208.84</v>
      </c>
      <c r="T271" s="162">
        <v>14283680.319999998</v>
      </c>
      <c r="U271" s="162">
        <v>14555852.220000001</v>
      </c>
      <c r="V271" s="209">
        <v>151177884.15000001</v>
      </c>
    </row>
    <row r="272" spans="1:22" x14ac:dyDescent="0.3">
      <c r="A272" s="151">
        <v>859</v>
      </c>
      <c r="B272" s="32" t="s">
        <v>188</v>
      </c>
      <c r="C272" s="160">
        <v>632</v>
      </c>
      <c r="D272" s="44">
        <v>146</v>
      </c>
      <c r="E272" s="44">
        <v>963</v>
      </c>
      <c r="F272" s="44">
        <v>419</v>
      </c>
      <c r="G272" s="44">
        <v>307</v>
      </c>
      <c r="H272" s="44">
        <v>3227</v>
      </c>
      <c r="I272" s="44">
        <v>530</v>
      </c>
      <c r="J272" s="44">
        <v>267</v>
      </c>
      <c r="K272" s="44">
        <v>112</v>
      </c>
      <c r="L272" s="41">
        <v>6603</v>
      </c>
      <c r="M272" s="162">
        <v>6138805.5999999996</v>
      </c>
      <c r="N272" s="162">
        <v>1504633.66</v>
      </c>
      <c r="O272" s="162">
        <v>8278236.8999999994</v>
      </c>
      <c r="P272" s="162">
        <v>6173323.9299999997</v>
      </c>
      <c r="Q272" s="162">
        <v>1451581.96</v>
      </c>
      <c r="R272" s="162">
        <v>3734284.4000000004</v>
      </c>
      <c r="S272" s="162">
        <v>1222275.3999999999</v>
      </c>
      <c r="T272" s="162">
        <v>1724115.1199999999</v>
      </c>
      <c r="U272" s="162">
        <v>2504232.64</v>
      </c>
      <c r="V272" s="209">
        <v>32731489.610000003</v>
      </c>
    </row>
    <row r="273" spans="1:22" x14ac:dyDescent="0.3">
      <c r="A273" s="151">
        <v>886</v>
      </c>
      <c r="B273" s="32" t="s">
        <v>364</v>
      </c>
      <c r="C273" s="160">
        <v>651</v>
      </c>
      <c r="D273" s="44">
        <v>153</v>
      </c>
      <c r="E273" s="44">
        <v>991</v>
      </c>
      <c r="F273" s="44">
        <v>451</v>
      </c>
      <c r="G273" s="44">
        <v>452</v>
      </c>
      <c r="H273" s="44">
        <v>6626</v>
      </c>
      <c r="I273" s="44">
        <v>1908</v>
      </c>
      <c r="J273" s="44">
        <v>1148</v>
      </c>
      <c r="K273" s="44">
        <v>355</v>
      </c>
      <c r="L273" s="41">
        <v>12735</v>
      </c>
      <c r="M273" s="162">
        <v>6323358.2999999998</v>
      </c>
      <c r="N273" s="162">
        <v>1576773.63</v>
      </c>
      <c r="O273" s="162">
        <v>8518933.2999999989</v>
      </c>
      <c r="P273" s="162">
        <v>6644794.9699999997</v>
      </c>
      <c r="Q273" s="162">
        <v>2137182.56</v>
      </c>
      <c r="R273" s="162">
        <v>7667607.2000000002</v>
      </c>
      <c r="S273" s="162">
        <v>4400191.4399999995</v>
      </c>
      <c r="T273" s="162">
        <v>7413049.2799999993</v>
      </c>
      <c r="U273" s="162">
        <v>7937523.1000000006</v>
      </c>
      <c r="V273" s="209">
        <v>52619413.780000001</v>
      </c>
    </row>
    <row r="274" spans="1:22" x14ac:dyDescent="0.3">
      <c r="A274" s="151">
        <v>887</v>
      </c>
      <c r="B274" s="32" t="s">
        <v>189</v>
      </c>
      <c r="C274" s="160">
        <v>197</v>
      </c>
      <c r="D274" s="44">
        <v>44</v>
      </c>
      <c r="E274" s="44">
        <v>255</v>
      </c>
      <c r="F274" s="44">
        <v>157</v>
      </c>
      <c r="G274" s="44">
        <v>118</v>
      </c>
      <c r="H274" s="44">
        <v>2336</v>
      </c>
      <c r="I274" s="44">
        <v>834</v>
      </c>
      <c r="J274" s="44">
        <v>491</v>
      </c>
      <c r="K274" s="44">
        <v>212</v>
      </c>
      <c r="L274" s="41">
        <v>4644</v>
      </c>
      <c r="M274" s="162">
        <v>1913520.0999999999</v>
      </c>
      <c r="N274" s="162">
        <v>453451.24</v>
      </c>
      <c r="O274" s="162">
        <v>2192056.5</v>
      </c>
      <c r="P274" s="162">
        <v>2313154.79</v>
      </c>
      <c r="Q274" s="162">
        <v>557937.03999999992</v>
      </c>
      <c r="R274" s="162">
        <v>2703219.2</v>
      </c>
      <c r="S274" s="162">
        <v>1923354.1199999999</v>
      </c>
      <c r="T274" s="162">
        <v>3170563.76</v>
      </c>
      <c r="U274" s="162">
        <v>4740154.6400000006</v>
      </c>
      <c r="V274" s="209">
        <v>19967411.390000001</v>
      </c>
    </row>
    <row r="275" spans="1:22" x14ac:dyDescent="0.3">
      <c r="A275" s="151">
        <v>889</v>
      </c>
      <c r="B275" s="32" t="s">
        <v>190</v>
      </c>
      <c r="C275" s="160">
        <v>103</v>
      </c>
      <c r="D275" s="44">
        <v>28</v>
      </c>
      <c r="E275" s="44">
        <v>177</v>
      </c>
      <c r="F275" s="44">
        <v>109</v>
      </c>
      <c r="G275" s="44">
        <v>106</v>
      </c>
      <c r="H275" s="44">
        <v>1263</v>
      </c>
      <c r="I275" s="44">
        <v>468</v>
      </c>
      <c r="J275" s="44">
        <v>232</v>
      </c>
      <c r="K275" s="44">
        <v>133</v>
      </c>
      <c r="L275" s="41">
        <v>2619</v>
      </c>
      <c r="M275" s="162">
        <v>1000469.8999999999</v>
      </c>
      <c r="N275" s="162">
        <v>288559.88</v>
      </c>
      <c r="O275" s="162">
        <v>1521545.0999999999</v>
      </c>
      <c r="P275" s="162">
        <v>1605948.23</v>
      </c>
      <c r="Q275" s="162">
        <v>501197.68</v>
      </c>
      <c r="R275" s="162">
        <v>1461543.6</v>
      </c>
      <c r="S275" s="162">
        <v>1079292.24</v>
      </c>
      <c r="T275" s="162">
        <v>1498107.52</v>
      </c>
      <c r="U275" s="162">
        <v>2973776.2600000002</v>
      </c>
      <c r="V275" s="209">
        <v>11930440.409999998</v>
      </c>
    </row>
    <row r="276" spans="1:22" x14ac:dyDescent="0.3">
      <c r="A276" s="151">
        <v>890</v>
      </c>
      <c r="B276" s="32" t="s">
        <v>191</v>
      </c>
      <c r="C276" s="160">
        <v>57</v>
      </c>
      <c r="D276" s="44">
        <v>2</v>
      </c>
      <c r="E276" s="44">
        <v>65</v>
      </c>
      <c r="F276" s="44">
        <v>47</v>
      </c>
      <c r="G276" s="44">
        <v>32</v>
      </c>
      <c r="H276" s="44">
        <v>639</v>
      </c>
      <c r="I276" s="44">
        <v>222</v>
      </c>
      <c r="J276" s="44">
        <v>107</v>
      </c>
      <c r="K276" s="44">
        <v>48</v>
      </c>
      <c r="L276" s="41">
        <v>1219</v>
      </c>
      <c r="M276" s="162">
        <v>553658.1</v>
      </c>
      <c r="N276" s="162">
        <v>20611.419999999998</v>
      </c>
      <c r="O276" s="162">
        <v>558759.5</v>
      </c>
      <c r="P276" s="162">
        <v>692473.09</v>
      </c>
      <c r="Q276" s="162">
        <v>151304.95999999999</v>
      </c>
      <c r="R276" s="162">
        <v>739450.8</v>
      </c>
      <c r="S276" s="162">
        <v>511971.95999999996</v>
      </c>
      <c r="T276" s="162">
        <v>690937.52</v>
      </c>
      <c r="U276" s="162">
        <v>1073242.56</v>
      </c>
      <c r="V276" s="209">
        <v>4992409.91</v>
      </c>
    </row>
    <row r="277" spans="1:22" x14ac:dyDescent="0.3">
      <c r="A277" s="151">
        <v>892</v>
      </c>
      <c r="B277" s="32" t="s">
        <v>192</v>
      </c>
      <c r="C277" s="160">
        <v>318</v>
      </c>
      <c r="D277" s="44">
        <v>56</v>
      </c>
      <c r="E277" s="44">
        <v>436</v>
      </c>
      <c r="F277" s="44">
        <v>173</v>
      </c>
      <c r="G277" s="44">
        <v>130</v>
      </c>
      <c r="H277" s="44">
        <v>1798</v>
      </c>
      <c r="I277" s="44">
        <v>446</v>
      </c>
      <c r="J277" s="44">
        <v>219</v>
      </c>
      <c r="K277" s="44">
        <v>70</v>
      </c>
      <c r="L277" s="41">
        <v>3646</v>
      </c>
      <c r="M277" s="162">
        <v>3088829.4</v>
      </c>
      <c r="N277" s="162">
        <v>577119.76</v>
      </c>
      <c r="O277" s="162">
        <v>3747986.8</v>
      </c>
      <c r="P277" s="162">
        <v>2548890.31</v>
      </c>
      <c r="Q277" s="162">
        <v>614676.4</v>
      </c>
      <c r="R277" s="162">
        <v>2080645.6</v>
      </c>
      <c r="S277" s="162">
        <v>1028556.2799999999</v>
      </c>
      <c r="T277" s="162">
        <v>1414161.8399999999</v>
      </c>
      <c r="U277" s="162">
        <v>1565145.4000000001</v>
      </c>
      <c r="V277" s="209">
        <v>16666011.789999999</v>
      </c>
    </row>
    <row r="278" spans="1:22" x14ac:dyDescent="0.3">
      <c r="A278" s="151">
        <v>893</v>
      </c>
      <c r="B278" s="32" t="s">
        <v>365</v>
      </c>
      <c r="C278" s="160">
        <v>486</v>
      </c>
      <c r="D278" s="44">
        <v>98</v>
      </c>
      <c r="E278" s="44">
        <v>583</v>
      </c>
      <c r="F278" s="44">
        <v>278</v>
      </c>
      <c r="G278" s="44">
        <v>242</v>
      </c>
      <c r="H278" s="44">
        <v>3871</v>
      </c>
      <c r="I278" s="44">
        <v>1000</v>
      </c>
      <c r="J278" s="44">
        <v>633</v>
      </c>
      <c r="K278" s="44">
        <v>288</v>
      </c>
      <c r="L278" s="41">
        <v>7479</v>
      </c>
      <c r="M278" s="162">
        <v>4720663.8</v>
      </c>
      <c r="N278" s="162">
        <v>1009959.58</v>
      </c>
      <c r="O278" s="162">
        <v>5011642.8999999994</v>
      </c>
      <c r="P278" s="162">
        <v>4095904.6599999997</v>
      </c>
      <c r="Q278" s="162">
        <v>1144243.76</v>
      </c>
      <c r="R278" s="162">
        <v>4479521.2</v>
      </c>
      <c r="S278" s="162">
        <v>2306180</v>
      </c>
      <c r="T278" s="162">
        <v>4087508.88</v>
      </c>
      <c r="U278" s="162">
        <v>6439455.3600000003</v>
      </c>
      <c r="V278" s="209">
        <v>33295080.139999997</v>
      </c>
    </row>
    <row r="279" spans="1:22" x14ac:dyDescent="0.3">
      <c r="A279" s="151">
        <v>895</v>
      </c>
      <c r="B279" s="32" t="s">
        <v>366</v>
      </c>
      <c r="C279" s="160">
        <v>690</v>
      </c>
      <c r="D279" s="44">
        <v>152</v>
      </c>
      <c r="E279" s="44">
        <v>894</v>
      </c>
      <c r="F279" s="44">
        <v>456</v>
      </c>
      <c r="G279" s="44">
        <v>417</v>
      </c>
      <c r="H279" s="44">
        <v>8262</v>
      </c>
      <c r="I279" s="44">
        <v>2551</v>
      </c>
      <c r="J279" s="44">
        <v>1434</v>
      </c>
      <c r="K279" s="44">
        <v>522</v>
      </c>
      <c r="L279" s="41">
        <v>15378</v>
      </c>
      <c r="M279" s="162">
        <v>6702176.9999999991</v>
      </c>
      <c r="N279" s="162">
        <v>1566467.92</v>
      </c>
      <c r="O279" s="162">
        <v>7685092.1999999993</v>
      </c>
      <c r="P279" s="162">
        <v>6718462.3199999994</v>
      </c>
      <c r="Q279" s="162">
        <v>1971692.76</v>
      </c>
      <c r="R279" s="162">
        <v>9560786.4000000004</v>
      </c>
      <c r="S279" s="162">
        <v>5883065.1799999997</v>
      </c>
      <c r="T279" s="162">
        <v>9259854.2400000002</v>
      </c>
      <c r="U279" s="162">
        <v>11671512.84</v>
      </c>
      <c r="V279" s="209">
        <v>61019110.859999999</v>
      </c>
    </row>
    <row r="280" spans="1:22" x14ac:dyDescent="0.3">
      <c r="A280" s="151">
        <v>905</v>
      </c>
      <c r="B280" s="32" t="s">
        <v>367</v>
      </c>
      <c r="C280" s="160">
        <v>3653</v>
      </c>
      <c r="D280" s="44">
        <v>695</v>
      </c>
      <c r="E280" s="44">
        <v>4339</v>
      </c>
      <c r="F280" s="44">
        <v>2172</v>
      </c>
      <c r="G280" s="44">
        <v>2212</v>
      </c>
      <c r="H280" s="44">
        <v>40549</v>
      </c>
      <c r="I280" s="44">
        <v>7528</v>
      </c>
      <c r="J280" s="44">
        <v>4490</v>
      </c>
      <c r="K280" s="44">
        <v>1913</v>
      </c>
      <c r="L280" s="41">
        <v>67551</v>
      </c>
      <c r="M280" s="162">
        <v>35482684.899999999</v>
      </c>
      <c r="N280" s="162">
        <v>7162468.4499999993</v>
      </c>
      <c r="O280" s="162">
        <v>37299345.699999996</v>
      </c>
      <c r="P280" s="162">
        <v>32001096.84</v>
      </c>
      <c r="Q280" s="162">
        <v>10458955.359999999</v>
      </c>
      <c r="R280" s="162">
        <v>46923302.800000004</v>
      </c>
      <c r="S280" s="162">
        <v>17360923.039999999</v>
      </c>
      <c r="T280" s="162">
        <v>28993546.399999999</v>
      </c>
      <c r="U280" s="162">
        <v>42773187.859999999</v>
      </c>
      <c r="V280" s="209">
        <v>258455511.34999996</v>
      </c>
    </row>
    <row r="281" spans="1:22" x14ac:dyDescent="0.3">
      <c r="A281" s="151">
        <v>908</v>
      </c>
      <c r="B281" s="32" t="s">
        <v>193</v>
      </c>
      <c r="C281" s="160">
        <v>995</v>
      </c>
      <c r="D281" s="44">
        <v>240</v>
      </c>
      <c r="E281" s="44">
        <v>1498</v>
      </c>
      <c r="F281" s="44">
        <v>738</v>
      </c>
      <c r="G281" s="44">
        <v>686</v>
      </c>
      <c r="H281" s="44">
        <v>10858</v>
      </c>
      <c r="I281" s="44">
        <v>3207</v>
      </c>
      <c r="J281" s="44">
        <v>1826</v>
      </c>
      <c r="K281" s="44">
        <v>717</v>
      </c>
      <c r="L281" s="41">
        <v>20765</v>
      </c>
      <c r="M281" s="162">
        <v>9664733.5</v>
      </c>
      <c r="N281" s="162">
        <v>2473370.4</v>
      </c>
      <c r="O281" s="162">
        <v>12877257.399999999</v>
      </c>
      <c r="P281" s="162">
        <v>10873300.859999999</v>
      </c>
      <c r="Q281" s="162">
        <v>3243600.0799999996</v>
      </c>
      <c r="R281" s="162">
        <v>12564877.6</v>
      </c>
      <c r="S281" s="162">
        <v>7395919.2599999998</v>
      </c>
      <c r="T281" s="162">
        <v>11791139.359999999</v>
      </c>
      <c r="U281" s="162">
        <v>16031560.74</v>
      </c>
      <c r="V281" s="209">
        <v>86915759.199999988</v>
      </c>
    </row>
    <row r="282" spans="1:22" x14ac:dyDescent="0.3">
      <c r="A282" s="151">
        <v>915</v>
      </c>
      <c r="B282" s="32" t="s">
        <v>194</v>
      </c>
      <c r="C282" s="160">
        <v>792</v>
      </c>
      <c r="D282" s="44">
        <v>162</v>
      </c>
      <c r="E282" s="44">
        <v>1089</v>
      </c>
      <c r="F282" s="44">
        <v>590</v>
      </c>
      <c r="G282" s="44">
        <v>612</v>
      </c>
      <c r="H282" s="44">
        <v>10616</v>
      </c>
      <c r="I282" s="44">
        <v>3579</v>
      </c>
      <c r="J282" s="44">
        <v>1973</v>
      </c>
      <c r="K282" s="44">
        <v>865</v>
      </c>
      <c r="L282" s="41">
        <v>20278</v>
      </c>
      <c r="M282" s="162">
        <v>7692933.5999999996</v>
      </c>
      <c r="N282" s="162">
        <v>1669525.0199999998</v>
      </c>
      <c r="O282" s="162">
        <v>9361370.6999999993</v>
      </c>
      <c r="P282" s="162">
        <v>8692747.2999999989</v>
      </c>
      <c r="Q282" s="162">
        <v>2893707.36</v>
      </c>
      <c r="R282" s="162">
        <v>12284835.200000001</v>
      </c>
      <c r="S282" s="162">
        <v>8253818.2199999997</v>
      </c>
      <c r="T282" s="162">
        <v>12740371.279999999</v>
      </c>
      <c r="U282" s="162">
        <v>19340725.300000001</v>
      </c>
      <c r="V282" s="209">
        <v>82930033.980000004</v>
      </c>
    </row>
    <row r="283" spans="1:22" x14ac:dyDescent="0.3">
      <c r="A283" s="151">
        <v>918</v>
      </c>
      <c r="B283" s="32" t="s">
        <v>195</v>
      </c>
      <c r="C283" s="160">
        <v>115</v>
      </c>
      <c r="D283" s="44">
        <v>25</v>
      </c>
      <c r="E283" s="44">
        <v>145</v>
      </c>
      <c r="F283" s="44">
        <v>69</v>
      </c>
      <c r="G283" s="44">
        <v>71</v>
      </c>
      <c r="H283" s="44">
        <v>1202</v>
      </c>
      <c r="I283" s="44">
        <v>364</v>
      </c>
      <c r="J283" s="44">
        <v>195</v>
      </c>
      <c r="K283" s="44">
        <v>106</v>
      </c>
      <c r="L283" s="41">
        <v>2292</v>
      </c>
      <c r="M283" s="162">
        <v>1117029.5</v>
      </c>
      <c r="N283" s="162">
        <v>257642.74999999997</v>
      </c>
      <c r="O283" s="162">
        <v>1246463.5</v>
      </c>
      <c r="P283" s="162">
        <v>1016609.4299999999</v>
      </c>
      <c r="Q283" s="162">
        <v>335707.88</v>
      </c>
      <c r="R283" s="162">
        <v>1390954.4000000001</v>
      </c>
      <c r="S283" s="162">
        <v>839449.5199999999</v>
      </c>
      <c r="T283" s="162">
        <v>1259185.2</v>
      </c>
      <c r="U283" s="162">
        <v>2370077.3200000003</v>
      </c>
      <c r="V283" s="209">
        <v>9833119.5</v>
      </c>
    </row>
    <row r="284" spans="1:22" x14ac:dyDescent="0.3">
      <c r="A284" s="151">
        <v>921</v>
      </c>
      <c r="B284" s="32" t="s">
        <v>196</v>
      </c>
      <c r="C284" s="160">
        <v>53</v>
      </c>
      <c r="D284" s="44">
        <v>6</v>
      </c>
      <c r="E284" s="44">
        <v>85</v>
      </c>
      <c r="F284" s="44">
        <v>49</v>
      </c>
      <c r="G284" s="44">
        <v>52</v>
      </c>
      <c r="H284" s="44">
        <v>891</v>
      </c>
      <c r="I284" s="44">
        <v>453</v>
      </c>
      <c r="J284" s="44">
        <v>250</v>
      </c>
      <c r="K284" s="44">
        <v>133</v>
      </c>
      <c r="L284" s="41">
        <v>1972</v>
      </c>
      <c r="M284" s="162">
        <v>514804.89999999997</v>
      </c>
      <c r="N284" s="162">
        <v>61834.259999999995</v>
      </c>
      <c r="O284" s="162">
        <v>730685.49999999988</v>
      </c>
      <c r="P284" s="162">
        <v>721940.02999999991</v>
      </c>
      <c r="Q284" s="162">
        <v>245870.56</v>
      </c>
      <c r="R284" s="162">
        <v>1031065.2000000001</v>
      </c>
      <c r="S284" s="162">
        <v>1044699.5399999999</v>
      </c>
      <c r="T284" s="162">
        <v>1614340</v>
      </c>
      <c r="U284" s="162">
        <v>2973776.2600000002</v>
      </c>
      <c r="V284" s="209">
        <v>8939016.25</v>
      </c>
    </row>
    <row r="285" spans="1:22" x14ac:dyDescent="0.3">
      <c r="A285" s="151">
        <v>922</v>
      </c>
      <c r="B285" s="32" t="s">
        <v>197</v>
      </c>
      <c r="C285" s="160">
        <v>253</v>
      </c>
      <c r="D285" s="44">
        <v>48</v>
      </c>
      <c r="E285" s="44">
        <v>422</v>
      </c>
      <c r="F285" s="44">
        <v>207</v>
      </c>
      <c r="G285" s="44">
        <v>199</v>
      </c>
      <c r="H285" s="44">
        <v>2417</v>
      </c>
      <c r="I285" s="44">
        <v>475</v>
      </c>
      <c r="J285" s="44">
        <v>233</v>
      </c>
      <c r="K285" s="44">
        <v>113</v>
      </c>
      <c r="L285" s="41">
        <v>4367</v>
      </c>
      <c r="M285" s="162">
        <v>2457464.9</v>
      </c>
      <c r="N285" s="162">
        <v>494674.07999999996</v>
      </c>
      <c r="O285" s="162">
        <v>3627638.5999999996</v>
      </c>
      <c r="P285" s="162">
        <v>3049828.29</v>
      </c>
      <c r="Q285" s="162">
        <v>940927.72</v>
      </c>
      <c r="R285" s="162">
        <v>2796952.4</v>
      </c>
      <c r="S285" s="162">
        <v>1095435.5</v>
      </c>
      <c r="T285" s="162">
        <v>1504564.88</v>
      </c>
      <c r="U285" s="162">
        <v>2526591.8600000003</v>
      </c>
      <c r="V285" s="209">
        <v>18494078.23</v>
      </c>
    </row>
    <row r="286" spans="1:22" x14ac:dyDescent="0.3">
      <c r="A286" s="151">
        <v>924</v>
      </c>
      <c r="B286" s="32" t="s">
        <v>368</v>
      </c>
      <c r="C286" s="160">
        <v>140</v>
      </c>
      <c r="D286" s="44">
        <v>31</v>
      </c>
      <c r="E286" s="44">
        <v>239</v>
      </c>
      <c r="F286" s="44">
        <v>100</v>
      </c>
      <c r="G286" s="44">
        <v>104</v>
      </c>
      <c r="H286" s="44">
        <v>1489</v>
      </c>
      <c r="I286" s="44">
        <v>547</v>
      </c>
      <c r="J286" s="44">
        <v>278</v>
      </c>
      <c r="K286" s="44">
        <v>137</v>
      </c>
      <c r="L286" s="41">
        <v>3065</v>
      </c>
      <c r="M286" s="162">
        <v>1359862</v>
      </c>
      <c r="N286" s="162">
        <v>319477.00999999995</v>
      </c>
      <c r="O286" s="162">
        <v>2054515.6999999997</v>
      </c>
      <c r="P286" s="162">
        <v>1473347</v>
      </c>
      <c r="Q286" s="162">
        <v>491741.12</v>
      </c>
      <c r="R286" s="162">
        <v>1723070.8</v>
      </c>
      <c r="S286" s="162">
        <v>1261480.46</v>
      </c>
      <c r="T286" s="162">
        <v>1795146.0799999998</v>
      </c>
      <c r="U286" s="162">
        <v>3063213.14</v>
      </c>
      <c r="V286" s="209">
        <v>13541853.310000001</v>
      </c>
    </row>
    <row r="287" spans="1:22" x14ac:dyDescent="0.3">
      <c r="A287" s="151">
        <v>925</v>
      </c>
      <c r="B287" s="32" t="s">
        <v>198</v>
      </c>
      <c r="C287" s="160">
        <v>159</v>
      </c>
      <c r="D287" s="44">
        <v>31</v>
      </c>
      <c r="E287" s="44">
        <v>247</v>
      </c>
      <c r="F287" s="44">
        <v>114</v>
      </c>
      <c r="G287" s="44">
        <v>114</v>
      </c>
      <c r="H287" s="44">
        <v>1889</v>
      </c>
      <c r="I287" s="44">
        <v>548</v>
      </c>
      <c r="J287" s="44">
        <v>289</v>
      </c>
      <c r="K287" s="44">
        <v>131</v>
      </c>
      <c r="L287" s="41">
        <v>3522</v>
      </c>
      <c r="M287" s="162">
        <v>1544414.7</v>
      </c>
      <c r="N287" s="162">
        <v>319477.00999999995</v>
      </c>
      <c r="O287" s="162">
        <v>2123286.0999999996</v>
      </c>
      <c r="P287" s="162">
        <v>1679615.5799999998</v>
      </c>
      <c r="Q287" s="162">
        <v>539023.91999999993</v>
      </c>
      <c r="R287" s="162">
        <v>2185950.8000000003</v>
      </c>
      <c r="S287" s="162">
        <v>1263786.6399999999</v>
      </c>
      <c r="T287" s="162">
        <v>1866177.0399999998</v>
      </c>
      <c r="U287" s="162">
        <v>2929057.8200000003</v>
      </c>
      <c r="V287" s="209">
        <v>14450789.609999999</v>
      </c>
    </row>
    <row r="288" spans="1:22" x14ac:dyDescent="0.3">
      <c r="A288" s="151">
        <v>927</v>
      </c>
      <c r="B288" s="32" t="s">
        <v>369</v>
      </c>
      <c r="C288" s="160">
        <v>1659</v>
      </c>
      <c r="D288" s="44">
        <v>349</v>
      </c>
      <c r="E288" s="44">
        <v>2455</v>
      </c>
      <c r="F288" s="44">
        <v>1234</v>
      </c>
      <c r="G288" s="44">
        <v>1109</v>
      </c>
      <c r="H288" s="44">
        <v>16541</v>
      </c>
      <c r="I288" s="44">
        <v>3565</v>
      </c>
      <c r="J288" s="44">
        <v>1707</v>
      </c>
      <c r="K288" s="44">
        <v>541</v>
      </c>
      <c r="L288" s="41">
        <v>29160</v>
      </c>
      <c r="M288" s="162">
        <v>16114364.699999999</v>
      </c>
      <c r="N288" s="162">
        <v>3596692.7899999996</v>
      </c>
      <c r="O288" s="162">
        <v>21103916.5</v>
      </c>
      <c r="P288" s="162">
        <v>18181101.98</v>
      </c>
      <c r="Q288" s="162">
        <v>5243662.5199999996</v>
      </c>
      <c r="R288" s="162">
        <v>19141245.199999999</v>
      </c>
      <c r="S288" s="162">
        <v>8221531.6999999993</v>
      </c>
      <c r="T288" s="162">
        <v>11022713.52</v>
      </c>
      <c r="U288" s="162">
        <v>12096338.020000001</v>
      </c>
      <c r="V288" s="209">
        <v>114721566.92999999</v>
      </c>
    </row>
    <row r="289" spans="1:22" x14ac:dyDescent="0.3">
      <c r="A289" s="151">
        <v>931</v>
      </c>
      <c r="B289" s="32" t="s">
        <v>199</v>
      </c>
      <c r="C289" s="160">
        <v>254</v>
      </c>
      <c r="D289" s="44">
        <v>44</v>
      </c>
      <c r="E289" s="44">
        <v>310</v>
      </c>
      <c r="F289" s="44">
        <v>147</v>
      </c>
      <c r="G289" s="44">
        <v>182</v>
      </c>
      <c r="H289" s="44">
        <v>2937</v>
      </c>
      <c r="I289" s="44">
        <v>1184</v>
      </c>
      <c r="J289" s="44">
        <v>699</v>
      </c>
      <c r="K289" s="44">
        <v>340</v>
      </c>
      <c r="L289" s="41">
        <v>6097</v>
      </c>
      <c r="M289" s="162">
        <v>2467178.1999999997</v>
      </c>
      <c r="N289" s="162">
        <v>453451.24</v>
      </c>
      <c r="O289" s="162">
        <v>2664853</v>
      </c>
      <c r="P289" s="162">
        <v>2165820.09</v>
      </c>
      <c r="Q289" s="162">
        <v>860546.96</v>
      </c>
      <c r="R289" s="162">
        <v>3398696.4</v>
      </c>
      <c r="S289" s="162">
        <v>2730517.1199999996</v>
      </c>
      <c r="T289" s="162">
        <v>4513694.6399999997</v>
      </c>
      <c r="U289" s="162">
        <v>7602134.8000000007</v>
      </c>
      <c r="V289" s="209">
        <v>26856892.449999999</v>
      </c>
    </row>
    <row r="290" spans="1:22" x14ac:dyDescent="0.3">
      <c r="A290" s="151">
        <v>934</v>
      </c>
      <c r="B290" s="32" t="s">
        <v>200</v>
      </c>
      <c r="C290" s="160">
        <v>109</v>
      </c>
      <c r="D290" s="44">
        <v>25</v>
      </c>
      <c r="E290" s="44">
        <v>185</v>
      </c>
      <c r="F290" s="44">
        <v>117</v>
      </c>
      <c r="G290" s="44">
        <v>107</v>
      </c>
      <c r="H290" s="44">
        <v>1395</v>
      </c>
      <c r="I290" s="44">
        <v>498</v>
      </c>
      <c r="J290" s="44">
        <v>229</v>
      </c>
      <c r="K290" s="44">
        <v>119</v>
      </c>
      <c r="L290" s="41">
        <v>2784</v>
      </c>
      <c r="M290" s="162">
        <v>1058749.7</v>
      </c>
      <c r="N290" s="162">
        <v>257642.74999999997</v>
      </c>
      <c r="O290" s="162">
        <v>1590315.4999999998</v>
      </c>
      <c r="P290" s="162">
        <v>1723815.99</v>
      </c>
      <c r="Q290" s="162">
        <v>505925.95999999996</v>
      </c>
      <c r="R290" s="162">
        <v>1614294</v>
      </c>
      <c r="S290" s="162">
        <v>1148477.6399999999</v>
      </c>
      <c r="T290" s="162">
        <v>1478735.44</v>
      </c>
      <c r="U290" s="162">
        <v>2660747.1800000002</v>
      </c>
      <c r="V290" s="209">
        <v>12038704.159999998</v>
      </c>
    </row>
    <row r="291" spans="1:22" x14ac:dyDescent="0.3">
      <c r="A291" s="151">
        <v>935</v>
      </c>
      <c r="B291" s="32" t="s">
        <v>201</v>
      </c>
      <c r="C291" s="160">
        <v>102</v>
      </c>
      <c r="D291" s="44">
        <v>24</v>
      </c>
      <c r="E291" s="44">
        <v>174</v>
      </c>
      <c r="F291" s="44">
        <v>85</v>
      </c>
      <c r="G291" s="44">
        <v>104</v>
      </c>
      <c r="H291" s="44">
        <v>1578</v>
      </c>
      <c r="I291" s="44">
        <v>568</v>
      </c>
      <c r="J291" s="44">
        <v>326</v>
      </c>
      <c r="K291" s="44">
        <v>126</v>
      </c>
      <c r="L291" s="41">
        <v>3087</v>
      </c>
      <c r="M291" s="162">
        <v>990756.6</v>
      </c>
      <c r="N291" s="162">
        <v>247337.03999999998</v>
      </c>
      <c r="O291" s="162">
        <v>1495756.2</v>
      </c>
      <c r="P291" s="162">
        <v>1252344.95</v>
      </c>
      <c r="Q291" s="162">
        <v>491741.12</v>
      </c>
      <c r="R291" s="162">
        <v>1826061.6</v>
      </c>
      <c r="S291" s="162">
        <v>1309910.24</v>
      </c>
      <c r="T291" s="162">
        <v>2105099.36</v>
      </c>
      <c r="U291" s="162">
        <v>2817261.72</v>
      </c>
      <c r="V291" s="209">
        <v>12536268.83</v>
      </c>
    </row>
    <row r="292" spans="1:22" x14ac:dyDescent="0.3">
      <c r="A292" s="151">
        <v>936</v>
      </c>
      <c r="B292" s="32" t="s">
        <v>370</v>
      </c>
      <c r="C292" s="160">
        <v>231</v>
      </c>
      <c r="D292" s="44">
        <v>48</v>
      </c>
      <c r="E292" s="44">
        <v>355</v>
      </c>
      <c r="F292" s="44">
        <v>193</v>
      </c>
      <c r="G292" s="44">
        <v>194</v>
      </c>
      <c r="H292" s="44">
        <v>3043</v>
      </c>
      <c r="I292" s="44">
        <v>1317</v>
      </c>
      <c r="J292" s="44">
        <v>739</v>
      </c>
      <c r="K292" s="44">
        <v>390</v>
      </c>
      <c r="L292" s="41">
        <v>6510</v>
      </c>
      <c r="M292" s="162">
        <v>2243772.2999999998</v>
      </c>
      <c r="N292" s="162">
        <v>494674.07999999996</v>
      </c>
      <c r="O292" s="162">
        <v>3051686.4999999995</v>
      </c>
      <c r="P292" s="162">
        <v>2843559.71</v>
      </c>
      <c r="Q292" s="162">
        <v>917286.32</v>
      </c>
      <c r="R292" s="162">
        <v>3521359.6</v>
      </c>
      <c r="S292" s="162">
        <v>3037239.0599999996</v>
      </c>
      <c r="T292" s="162">
        <v>4771989.04</v>
      </c>
      <c r="U292" s="162">
        <v>8720095.8000000007</v>
      </c>
      <c r="V292" s="209">
        <v>29601662.41</v>
      </c>
    </row>
    <row r="293" spans="1:22" x14ac:dyDescent="0.3">
      <c r="A293" s="151">
        <v>946</v>
      </c>
      <c r="B293" s="32" t="s">
        <v>371</v>
      </c>
      <c r="C293" s="160">
        <v>396</v>
      </c>
      <c r="D293" s="44">
        <v>84</v>
      </c>
      <c r="E293" s="44">
        <v>486</v>
      </c>
      <c r="F293" s="44">
        <v>210</v>
      </c>
      <c r="G293" s="44">
        <v>214</v>
      </c>
      <c r="H293" s="44">
        <v>3281</v>
      </c>
      <c r="I293" s="44">
        <v>887</v>
      </c>
      <c r="J293" s="44">
        <v>544</v>
      </c>
      <c r="K293" s="44">
        <v>286</v>
      </c>
      <c r="L293" s="41">
        <v>6388</v>
      </c>
      <c r="M293" s="162">
        <v>3846466.8</v>
      </c>
      <c r="N293" s="162">
        <v>865679.6399999999</v>
      </c>
      <c r="O293" s="162">
        <v>4177801.8</v>
      </c>
      <c r="P293" s="162">
        <v>3094028.6999999997</v>
      </c>
      <c r="Q293" s="162">
        <v>1011851.9199999999</v>
      </c>
      <c r="R293" s="162">
        <v>3796773.2</v>
      </c>
      <c r="S293" s="162">
        <v>2045581.66</v>
      </c>
      <c r="T293" s="162">
        <v>3512803.84</v>
      </c>
      <c r="U293" s="162">
        <v>6394736.9199999999</v>
      </c>
      <c r="V293" s="209">
        <v>28745724.479999997</v>
      </c>
    </row>
    <row r="294" spans="1:22" x14ac:dyDescent="0.3">
      <c r="A294" s="151">
        <v>976</v>
      </c>
      <c r="B294" s="32" t="s">
        <v>372</v>
      </c>
      <c r="C294" s="160">
        <v>108</v>
      </c>
      <c r="D294" s="44">
        <v>26</v>
      </c>
      <c r="E294" s="44">
        <v>192</v>
      </c>
      <c r="F294" s="44">
        <v>86</v>
      </c>
      <c r="G294" s="44">
        <v>104</v>
      </c>
      <c r="H294" s="44">
        <v>1875</v>
      </c>
      <c r="I294" s="44">
        <v>772</v>
      </c>
      <c r="J294" s="44">
        <v>483</v>
      </c>
      <c r="K294" s="44">
        <v>244</v>
      </c>
      <c r="L294" s="41">
        <v>3890</v>
      </c>
      <c r="M294" s="162">
        <v>1049036.3999999999</v>
      </c>
      <c r="N294" s="162">
        <v>267948.45999999996</v>
      </c>
      <c r="O294" s="162">
        <v>1650489.5999999999</v>
      </c>
      <c r="P294" s="162">
        <v>1267078.42</v>
      </c>
      <c r="Q294" s="162">
        <v>491741.12</v>
      </c>
      <c r="R294" s="162">
        <v>2169750</v>
      </c>
      <c r="S294" s="162">
        <v>1780370.96</v>
      </c>
      <c r="T294" s="162">
        <v>3118904.88</v>
      </c>
      <c r="U294" s="162">
        <v>5455649.6800000006</v>
      </c>
      <c r="V294" s="209">
        <v>17250969.52</v>
      </c>
    </row>
    <row r="295" spans="1:22" x14ac:dyDescent="0.3">
      <c r="A295" s="151">
        <v>977</v>
      </c>
      <c r="B295" s="32" t="s">
        <v>202</v>
      </c>
      <c r="C295" s="160">
        <v>1163</v>
      </c>
      <c r="D295" s="44">
        <v>261</v>
      </c>
      <c r="E295" s="44">
        <v>1384</v>
      </c>
      <c r="F295" s="44">
        <v>615</v>
      </c>
      <c r="G295" s="44">
        <v>639</v>
      </c>
      <c r="H295" s="44">
        <v>8109</v>
      </c>
      <c r="I295" s="44">
        <v>1799</v>
      </c>
      <c r="J295" s="44">
        <v>930</v>
      </c>
      <c r="K295" s="44">
        <v>404</v>
      </c>
      <c r="L295" s="41">
        <v>15304</v>
      </c>
      <c r="M295" s="162">
        <v>11296567.899999999</v>
      </c>
      <c r="N295" s="162">
        <v>2689790.3099999996</v>
      </c>
      <c r="O295" s="162">
        <v>11897279.199999999</v>
      </c>
      <c r="P295" s="162">
        <v>9061084.0499999989</v>
      </c>
      <c r="Q295" s="162">
        <v>3021370.92</v>
      </c>
      <c r="R295" s="162">
        <v>9383734.8000000007</v>
      </c>
      <c r="S295" s="162">
        <v>4148817.82</v>
      </c>
      <c r="T295" s="162">
        <v>6005344.7999999998</v>
      </c>
      <c r="U295" s="162">
        <v>9033124.8800000008</v>
      </c>
      <c r="V295" s="209">
        <v>66537114.679999992</v>
      </c>
    </row>
    <row r="296" spans="1:22" x14ac:dyDescent="0.3">
      <c r="A296" s="151">
        <v>980</v>
      </c>
      <c r="B296" s="32" t="s">
        <v>203</v>
      </c>
      <c r="C296" s="160">
        <v>2368</v>
      </c>
      <c r="D296" s="44">
        <v>453</v>
      </c>
      <c r="E296" s="44">
        <v>3135</v>
      </c>
      <c r="F296" s="44">
        <v>1431</v>
      </c>
      <c r="G296" s="44">
        <v>1370</v>
      </c>
      <c r="H296" s="44">
        <v>18411</v>
      </c>
      <c r="I296" s="44">
        <v>3622</v>
      </c>
      <c r="J296" s="44">
        <v>1910</v>
      </c>
      <c r="K296" s="44">
        <v>652</v>
      </c>
      <c r="L296" s="41">
        <v>33352</v>
      </c>
      <c r="M296" s="162">
        <v>23001094.399999999</v>
      </c>
      <c r="N296" s="162">
        <v>4668486.63</v>
      </c>
      <c r="O296" s="162">
        <v>26949400.499999996</v>
      </c>
      <c r="P296" s="162">
        <v>21083595.57</v>
      </c>
      <c r="Q296" s="162">
        <v>6477743.5999999996</v>
      </c>
      <c r="R296" s="162">
        <v>21305209.199999999</v>
      </c>
      <c r="S296" s="162">
        <v>8352983.959999999</v>
      </c>
      <c r="T296" s="162">
        <v>12333557.6</v>
      </c>
      <c r="U296" s="162">
        <v>14578211.440000001</v>
      </c>
      <c r="V296" s="209">
        <v>138750282.89999998</v>
      </c>
    </row>
    <row r="297" spans="1:22" x14ac:dyDescent="0.3">
      <c r="A297" s="151">
        <v>981</v>
      </c>
      <c r="B297" s="32" t="s">
        <v>204</v>
      </c>
      <c r="C297" s="160">
        <v>87</v>
      </c>
      <c r="D297" s="44">
        <v>15</v>
      </c>
      <c r="E297" s="44">
        <v>130</v>
      </c>
      <c r="F297" s="44">
        <v>77</v>
      </c>
      <c r="G297" s="44">
        <v>77</v>
      </c>
      <c r="H297" s="44">
        <v>1254</v>
      </c>
      <c r="I297" s="44">
        <v>401</v>
      </c>
      <c r="J297" s="44">
        <v>183</v>
      </c>
      <c r="K297" s="44">
        <v>90</v>
      </c>
      <c r="L297" s="41">
        <v>2314</v>
      </c>
      <c r="M297" s="162">
        <v>845057.1</v>
      </c>
      <c r="N297" s="162">
        <v>154585.65</v>
      </c>
      <c r="O297" s="162">
        <v>1117519</v>
      </c>
      <c r="P297" s="162">
        <v>1134477.19</v>
      </c>
      <c r="Q297" s="162">
        <v>364077.56</v>
      </c>
      <c r="R297" s="162">
        <v>1451128.8</v>
      </c>
      <c r="S297" s="162">
        <v>924778.17999999993</v>
      </c>
      <c r="T297" s="162">
        <v>1181696.8799999999</v>
      </c>
      <c r="U297" s="162">
        <v>2012329.8</v>
      </c>
      <c r="V297" s="209">
        <v>9185650.1600000001</v>
      </c>
    </row>
    <row r="298" spans="1:22" x14ac:dyDescent="0.3">
      <c r="A298" s="151">
        <v>989</v>
      </c>
      <c r="B298" s="32" t="s">
        <v>373</v>
      </c>
      <c r="C298" s="160">
        <v>229</v>
      </c>
      <c r="D298" s="44">
        <v>47</v>
      </c>
      <c r="E298" s="44">
        <v>338</v>
      </c>
      <c r="F298" s="44">
        <v>180</v>
      </c>
      <c r="G298" s="44">
        <v>180</v>
      </c>
      <c r="H298" s="44">
        <v>2689</v>
      </c>
      <c r="I298" s="44">
        <v>1092</v>
      </c>
      <c r="J298" s="44">
        <v>550</v>
      </c>
      <c r="K298" s="44">
        <v>217</v>
      </c>
      <c r="L298" s="41">
        <v>5522</v>
      </c>
      <c r="M298" s="162">
        <v>2224345.6999999997</v>
      </c>
      <c r="N298" s="162">
        <v>484368.36999999994</v>
      </c>
      <c r="O298" s="162">
        <v>2905549.4</v>
      </c>
      <c r="P298" s="162">
        <v>2652024.6</v>
      </c>
      <c r="Q298" s="162">
        <v>851090.39999999991</v>
      </c>
      <c r="R298" s="162">
        <v>3111710.8000000003</v>
      </c>
      <c r="S298" s="162">
        <v>2518348.5599999996</v>
      </c>
      <c r="T298" s="162">
        <v>3551548</v>
      </c>
      <c r="U298" s="162">
        <v>4851950.74</v>
      </c>
      <c r="V298" s="209">
        <v>23150936.57</v>
      </c>
    </row>
    <row r="299" spans="1:22" x14ac:dyDescent="0.3">
      <c r="A299" s="151">
        <v>992</v>
      </c>
      <c r="B299" s="32" t="s">
        <v>205</v>
      </c>
      <c r="C299" s="160">
        <v>890</v>
      </c>
      <c r="D299" s="44">
        <v>183</v>
      </c>
      <c r="E299" s="44">
        <v>1291</v>
      </c>
      <c r="F299" s="44">
        <v>713</v>
      </c>
      <c r="G299" s="44">
        <v>664</v>
      </c>
      <c r="H299" s="44">
        <v>9650</v>
      </c>
      <c r="I299" s="44">
        <v>2945</v>
      </c>
      <c r="J299" s="44">
        <v>1655</v>
      </c>
      <c r="K299" s="44">
        <v>586</v>
      </c>
      <c r="L299" s="41">
        <v>18577</v>
      </c>
      <c r="M299" s="162">
        <v>8644837</v>
      </c>
      <c r="N299" s="162">
        <v>1885944.93</v>
      </c>
      <c r="O299" s="162">
        <v>11097823.299999999</v>
      </c>
      <c r="P299" s="162">
        <v>10504964.109999999</v>
      </c>
      <c r="Q299" s="162">
        <v>3139577.92</v>
      </c>
      <c r="R299" s="162">
        <v>11166980</v>
      </c>
      <c r="S299" s="162">
        <v>6791700.0999999996</v>
      </c>
      <c r="T299" s="162">
        <v>10686930.799999999</v>
      </c>
      <c r="U299" s="162">
        <v>13102502.92</v>
      </c>
      <c r="V299" s="209">
        <v>77021261.079999998</v>
      </c>
    </row>
    <row r="303" spans="1:22" x14ac:dyDescent="0.3">
      <c r="C303" s="156"/>
    </row>
    <row r="304" spans="1:22" x14ac:dyDescent="0.3">
      <c r="C304" s="44"/>
      <c r="D304" s="44"/>
      <c r="E304" s="44"/>
      <c r="F304" s="44"/>
      <c r="G304" s="44"/>
      <c r="H304" s="44"/>
      <c r="I304" s="44"/>
      <c r="J304" s="44"/>
      <c r="K304" s="44"/>
    </row>
    <row r="305" spans="3:11" x14ac:dyDescent="0.3">
      <c r="C305" s="156"/>
    </row>
    <row r="306" spans="3:11" x14ac:dyDescent="0.3">
      <c r="C306" s="44"/>
      <c r="D306" s="44"/>
      <c r="E306" s="44"/>
      <c r="F306" s="44"/>
      <c r="G306" s="44"/>
      <c r="H306" s="44"/>
      <c r="I306" s="44"/>
      <c r="J306" s="44"/>
      <c r="K306" s="44"/>
    </row>
  </sheetData>
  <pageMargins left="0.31496062992125984" right="0.31496062992125984" top="0.55118110236220474" bottom="0.55118110236220474" header="0.31496062992125984" footer="0.31496062992125984"/>
  <pageSetup paperSize="9" scale="65" orientation="landscape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5"/>
  <sheetViews>
    <sheetView zoomScale="80" zoomScaleNormal="80" workbookViewId="0">
      <pane xSplit="2" ySplit="11" topLeftCell="C12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4" x14ac:dyDescent="0.3"/>
  <cols>
    <col min="1" max="1" width="20" style="94" customWidth="1"/>
    <col min="2" max="2" width="23.58203125" style="175" customWidth="1"/>
    <col min="3" max="3" width="17.5" style="164" customWidth="1"/>
    <col min="4" max="4" width="22" style="156" customWidth="1"/>
    <col min="5" max="5" width="12.58203125" style="156" customWidth="1"/>
    <col min="6" max="6" width="11.08203125" style="156" customWidth="1"/>
    <col min="7" max="7" width="17.33203125" style="45" customWidth="1"/>
    <col min="8" max="8" width="16.58203125" style="177" bestFit="1" customWidth="1"/>
    <col min="9" max="9" width="13" style="177" bestFit="1" customWidth="1"/>
    <col min="10" max="10" width="18.08203125" style="179" bestFit="1" customWidth="1"/>
    <col min="11" max="11" width="14.25" style="14" customWidth="1"/>
    <col min="12" max="12" width="14.58203125" style="177" customWidth="1"/>
    <col min="13" max="13" width="17.58203125" style="177" customWidth="1"/>
    <col min="14" max="14" width="16.08203125" style="45" customWidth="1"/>
    <col min="15" max="15" width="16.83203125" style="106" customWidth="1"/>
    <col min="16" max="16" width="18.58203125" style="177" customWidth="1"/>
    <col min="17" max="17" width="11.58203125" style="177" bestFit="1" customWidth="1"/>
    <col min="18" max="18" width="22.5" style="177" bestFit="1" customWidth="1"/>
    <col min="19" max="19" width="17.58203125" style="45" customWidth="1"/>
    <col min="20" max="20" width="15.08203125" style="45" customWidth="1"/>
    <col min="21" max="21" width="22.33203125" style="182" customWidth="1"/>
    <col min="22" max="22" width="14.33203125" style="94" customWidth="1"/>
    <col min="23" max="23" width="15" style="190" customWidth="1"/>
    <col min="24" max="24" width="17.58203125" style="36" bestFit="1" customWidth="1"/>
    <col min="25" max="25" width="17.08203125" style="36" bestFit="1" customWidth="1"/>
    <col min="26" max="26" width="17.58203125" style="36" bestFit="1" customWidth="1"/>
    <col min="27" max="27" width="17.08203125" style="36" bestFit="1" customWidth="1"/>
    <col min="28" max="28" width="20.58203125" style="36" bestFit="1" customWidth="1"/>
    <col min="29" max="29" width="11.08203125" style="36" bestFit="1" customWidth="1"/>
    <col min="30" max="30" width="20.08203125" style="183" bestFit="1" customWidth="1"/>
    <col min="31" max="31" width="22.58203125" style="36" bestFit="1" customWidth="1"/>
    <col min="32" max="32" width="18.58203125" style="36" bestFit="1" customWidth="1"/>
    <col min="33" max="33" width="16" style="204" bestFit="1" customWidth="1"/>
  </cols>
  <sheetData>
    <row r="1" spans="1:35" ht="22.5" x14ac:dyDescent="0.45">
      <c r="A1" s="437" t="s">
        <v>484</v>
      </c>
      <c r="D1" s="176"/>
      <c r="E1" s="176"/>
      <c r="F1" s="176"/>
      <c r="I1" s="178"/>
      <c r="U1" s="14"/>
      <c r="AG1" s="188"/>
      <c r="AI1" s="107"/>
    </row>
    <row r="2" spans="1:35" ht="14.5" x14ac:dyDescent="0.35">
      <c r="A2" s="175" t="s">
        <v>390</v>
      </c>
      <c r="C2" s="180"/>
      <c r="D2" s="181"/>
      <c r="E2" s="181"/>
      <c r="F2" s="181"/>
      <c r="AG2" s="188"/>
    </row>
    <row r="3" spans="1:35" x14ac:dyDescent="0.3">
      <c r="A3" s="175" t="s">
        <v>284</v>
      </c>
      <c r="B3" s="223">
        <f>COUNT(C13:C305)</f>
        <v>293</v>
      </c>
      <c r="F3" s="184"/>
      <c r="I3" s="185"/>
      <c r="J3" s="184"/>
      <c r="K3" s="184"/>
      <c r="N3" s="184"/>
      <c r="R3" s="186"/>
      <c r="S3" s="186"/>
      <c r="T3" s="186"/>
      <c r="U3" s="153"/>
      <c r="V3" s="201"/>
      <c r="AF3" s="221"/>
      <c r="AG3" s="188"/>
    </row>
    <row r="4" spans="1:35" x14ac:dyDescent="0.3">
      <c r="A4" s="175" t="s">
        <v>414</v>
      </c>
      <c r="B4" s="175" t="s">
        <v>419</v>
      </c>
      <c r="G4" s="156"/>
      <c r="I4" s="185"/>
      <c r="K4" s="26"/>
      <c r="W4" s="434" t="s">
        <v>402</v>
      </c>
      <c r="X4" s="222"/>
      <c r="Y4" s="222"/>
      <c r="Z4" s="222"/>
      <c r="AA4" s="222"/>
      <c r="AB4" s="222"/>
      <c r="AC4" s="222"/>
      <c r="AD4" s="222"/>
      <c r="AE4" s="222"/>
      <c r="AG4" s="188"/>
    </row>
    <row r="5" spans="1:35" ht="14.15" customHeight="1" x14ac:dyDescent="0.3">
      <c r="A5" s="94" t="s">
        <v>415</v>
      </c>
      <c r="B5" s="94" t="s">
        <v>420</v>
      </c>
      <c r="F5" s="45"/>
      <c r="H5" s="172"/>
      <c r="I5" s="172"/>
      <c r="J5" s="188"/>
      <c r="L5" s="172"/>
      <c r="M5" s="172"/>
      <c r="O5" s="158"/>
      <c r="P5" s="172"/>
      <c r="Q5" s="172"/>
      <c r="R5" s="172"/>
      <c r="U5" s="189"/>
      <c r="V5" s="192"/>
      <c r="W5" s="245" t="s">
        <v>432</v>
      </c>
      <c r="X5" s="261" t="s">
        <v>434</v>
      </c>
      <c r="Y5" s="261" t="s">
        <v>435</v>
      </c>
      <c r="Z5" s="261" t="s">
        <v>436</v>
      </c>
      <c r="AA5" s="261" t="s">
        <v>437</v>
      </c>
      <c r="AB5" s="261" t="s">
        <v>438</v>
      </c>
      <c r="AC5" s="261" t="s">
        <v>439</v>
      </c>
      <c r="AD5" s="261" t="s">
        <v>440</v>
      </c>
      <c r="AE5" s="261" t="s">
        <v>441</v>
      </c>
      <c r="AF5" s="187"/>
      <c r="AG5" s="188"/>
    </row>
    <row r="6" spans="1:35" x14ac:dyDescent="0.3">
      <c r="A6" s="94" t="s">
        <v>416</v>
      </c>
      <c r="B6" s="94" t="s">
        <v>421</v>
      </c>
      <c r="H6" s="172"/>
      <c r="I6" s="172"/>
      <c r="J6" s="188"/>
      <c r="L6" s="172"/>
      <c r="M6" s="172"/>
      <c r="O6" s="158"/>
      <c r="P6" s="172"/>
      <c r="Q6" s="172"/>
      <c r="R6" s="172"/>
      <c r="U6" s="189"/>
      <c r="V6" s="192"/>
      <c r="W6" s="443">
        <v>1329.61</v>
      </c>
      <c r="X6" s="444">
        <v>103.34</v>
      </c>
      <c r="Y6" s="444">
        <v>318.56</v>
      </c>
      <c r="Z6" s="444">
        <v>318.56</v>
      </c>
      <c r="AA6" s="444">
        <v>2237.64</v>
      </c>
      <c r="AB6" s="444">
        <v>45</v>
      </c>
      <c r="AC6" s="444">
        <v>438.47</v>
      </c>
      <c r="AD6" s="444">
        <v>320.75</v>
      </c>
      <c r="AE6" s="444">
        <v>457.42</v>
      </c>
      <c r="AF6" s="191"/>
      <c r="AG6" s="188"/>
    </row>
    <row r="7" spans="1:35" x14ac:dyDescent="0.3">
      <c r="A7" s="94" t="s">
        <v>417</v>
      </c>
      <c r="B7" s="199" t="s">
        <v>422</v>
      </c>
      <c r="F7" s="45"/>
      <c r="J7" s="188"/>
      <c r="L7" s="172"/>
      <c r="M7" s="172"/>
      <c r="O7" s="45"/>
      <c r="P7" s="172"/>
      <c r="V7" s="172"/>
      <c r="AG7" s="191"/>
    </row>
    <row r="8" spans="1:35" s="173" customFormat="1" x14ac:dyDescent="0.3">
      <c r="A8" s="94" t="s">
        <v>418</v>
      </c>
      <c r="B8" s="200" t="s">
        <v>423</v>
      </c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5"/>
      <c r="R8" s="224"/>
      <c r="S8" s="224"/>
      <c r="T8" s="224"/>
      <c r="U8" s="108"/>
      <c r="V8" s="224"/>
      <c r="W8" s="226"/>
      <c r="X8" s="224"/>
      <c r="Y8" s="224"/>
      <c r="Z8" s="224"/>
      <c r="AA8" s="224"/>
      <c r="AB8" s="224"/>
      <c r="AC8" s="224"/>
      <c r="AD8" s="224"/>
      <c r="AE8" s="224"/>
      <c r="AF8" s="224"/>
      <c r="AG8" s="227"/>
      <c r="AH8" s="174"/>
    </row>
    <row r="9" spans="1:35" s="173" customFormat="1" x14ac:dyDescent="0.3">
      <c r="A9" s="229"/>
      <c r="B9" s="230"/>
      <c r="C9" s="213"/>
      <c r="D9" s="213"/>
      <c r="E9" s="213"/>
      <c r="F9" s="213"/>
      <c r="G9" s="213"/>
      <c r="H9" s="213"/>
      <c r="I9" s="213"/>
      <c r="J9" s="213"/>
      <c r="K9" s="213"/>
      <c r="L9" s="214" t="s">
        <v>426</v>
      </c>
      <c r="M9" s="213"/>
      <c r="N9" s="213"/>
      <c r="O9" s="213"/>
      <c r="P9" s="213"/>
      <c r="Q9" s="215"/>
      <c r="R9" s="213"/>
      <c r="S9" s="213"/>
      <c r="T9" s="213"/>
      <c r="U9" s="216" t="s">
        <v>426</v>
      </c>
      <c r="V9" s="213"/>
      <c r="W9" s="210"/>
      <c r="X9" s="211"/>
      <c r="Y9" s="211"/>
      <c r="Z9" s="211"/>
      <c r="AA9" s="211"/>
      <c r="AB9" s="211"/>
      <c r="AC9" s="211"/>
      <c r="AD9" s="211"/>
      <c r="AE9" s="211"/>
      <c r="AF9" s="211"/>
      <c r="AG9" s="212"/>
      <c r="AH9" s="174"/>
    </row>
    <row r="10" spans="1:35" s="32" customFormat="1" x14ac:dyDescent="0.3">
      <c r="A10" s="218"/>
      <c r="B10" s="218"/>
      <c r="C10" s="217" t="s">
        <v>424</v>
      </c>
      <c r="D10" s="218"/>
      <c r="E10" s="218"/>
      <c r="F10" s="218"/>
      <c r="G10" s="218"/>
      <c r="H10" s="218"/>
      <c r="I10" s="218"/>
      <c r="J10" s="218"/>
      <c r="K10" s="218"/>
      <c r="L10" s="219">
        <f>MIN(L13:L305)</f>
        <v>2.7829313543599257E-3</v>
      </c>
      <c r="M10" s="218"/>
      <c r="N10" s="218"/>
      <c r="O10" s="218"/>
      <c r="P10" s="218"/>
      <c r="Q10" s="218"/>
      <c r="R10" s="218"/>
      <c r="S10" s="218"/>
      <c r="T10" s="218"/>
      <c r="U10" s="220">
        <f>MIN(U13:U305)</f>
        <v>5.3467000835421885E-2</v>
      </c>
      <c r="V10" s="218"/>
      <c r="W10" s="205" t="s">
        <v>433</v>
      </c>
      <c r="X10" s="206"/>
      <c r="Y10" s="206"/>
      <c r="Z10" s="206"/>
      <c r="AA10" s="206"/>
      <c r="AB10" s="206"/>
      <c r="AC10" s="206"/>
      <c r="AD10" s="206"/>
      <c r="AE10" s="206"/>
      <c r="AF10" s="206"/>
      <c r="AG10" s="207"/>
    </row>
    <row r="11" spans="1:35" s="256" customFormat="1" ht="56" x14ac:dyDescent="0.3">
      <c r="A11" s="258" t="s">
        <v>285</v>
      </c>
      <c r="B11" s="256" t="s">
        <v>286</v>
      </c>
      <c r="C11" s="259" t="s">
        <v>485</v>
      </c>
      <c r="D11" s="257" t="s">
        <v>486</v>
      </c>
      <c r="E11" s="258" t="s">
        <v>535</v>
      </c>
      <c r="F11" s="258" t="s">
        <v>536</v>
      </c>
      <c r="G11" s="258" t="s">
        <v>537</v>
      </c>
      <c r="H11" s="258" t="s">
        <v>425</v>
      </c>
      <c r="I11" s="258" t="s">
        <v>414</v>
      </c>
      <c r="J11" s="260" t="s">
        <v>487</v>
      </c>
      <c r="K11" s="260" t="s">
        <v>538</v>
      </c>
      <c r="L11" s="258" t="s">
        <v>488</v>
      </c>
      <c r="M11" s="258" t="s">
        <v>539</v>
      </c>
      <c r="N11" s="258" t="s">
        <v>489</v>
      </c>
      <c r="O11" s="249" t="s">
        <v>427</v>
      </c>
      <c r="P11" s="258" t="s">
        <v>428</v>
      </c>
      <c r="Q11" s="433" t="s">
        <v>429</v>
      </c>
      <c r="R11" s="258" t="s">
        <v>490</v>
      </c>
      <c r="S11" s="258" t="s">
        <v>533</v>
      </c>
      <c r="T11" s="258" t="s">
        <v>534</v>
      </c>
      <c r="U11" s="256" t="s">
        <v>430</v>
      </c>
      <c r="V11" s="258" t="s">
        <v>431</v>
      </c>
      <c r="W11" s="245" t="s">
        <v>432</v>
      </c>
      <c r="X11" s="261" t="s">
        <v>434</v>
      </c>
      <c r="Y11" s="261" t="s">
        <v>435</v>
      </c>
      <c r="Z11" s="261" t="s">
        <v>436</v>
      </c>
      <c r="AA11" s="261" t="s">
        <v>437</v>
      </c>
      <c r="AB11" s="261" t="s">
        <v>438</v>
      </c>
      <c r="AC11" s="261" t="s">
        <v>439</v>
      </c>
      <c r="AD11" s="261" t="s">
        <v>440</v>
      </c>
      <c r="AE11" s="261" t="s">
        <v>441</v>
      </c>
      <c r="AF11" s="262" t="s">
        <v>442</v>
      </c>
      <c r="AG11" s="263" t="s">
        <v>443</v>
      </c>
    </row>
    <row r="12" spans="1:35" s="48" customFormat="1" x14ac:dyDescent="0.3">
      <c r="B12" s="175" t="s">
        <v>389</v>
      </c>
      <c r="C12" s="161">
        <f>SUM(C13:C305)</f>
        <v>5503664</v>
      </c>
      <c r="D12" s="150">
        <v>1</v>
      </c>
      <c r="E12" s="44">
        <f>SUM(E13:E305)</f>
        <v>340638</v>
      </c>
      <c r="F12" s="44">
        <f>SUM(F13:F305)</f>
        <v>2614701</v>
      </c>
      <c r="G12" s="458">
        <f>E12/F12</f>
        <v>0.13027799354495984</v>
      </c>
      <c r="H12" s="459">
        <f t="shared" ref="H12" si="0">G12/$G$12</f>
        <v>1</v>
      </c>
      <c r="I12" s="172"/>
      <c r="J12" s="188">
        <f>SUM(J13:J305)</f>
        <v>261885</v>
      </c>
      <c r="K12" s="26">
        <f>SUM(K13:K305)</f>
        <v>430109</v>
      </c>
      <c r="L12" s="192">
        <f>K12/C12</f>
        <v>7.8149574537980521E-2</v>
      </c>
      <c r="M12" s="172"/>
      <c r="N12" s="14">
        <f>SUM(N13:N305)</f>
        <v>302381.27</v>
      </c>
      <c r="O12" s="193">
        <f>C12/N12</f>
        <v>18.201074425013161</v>
      </c>
      <c r="P12" s="460">
        <f t="shared" ref="P12" si="1">$O$12/O12</f>
        <v>1</v>
      </c>
      <c r="Q12" s="172"/>
      <c r="R12" s="188">
        <f>SUM(R13:R305)</f>
        <v>33298</v>
      </c>
      <c r="S12" s="14">
        <f>SUM(S13:S305)</f>
        <v>1722530</v>
      </c>
      <c r="T12" s="14">
        <f>SUM(T13:T305)</f>
        <v>231828</v>
      </c>
      <c r="U12" s="189">
        <f>T12/S12</f>
        <v>0.13458575467480974</v>
      </c>
      <c r="V12" s="202"/>
      <c r="W12" s="194">
        <f>SUM(W13:W305)</f>
        <v>7317726691.0399971</v>
      </c>
      <c r="X12" s="188">
        <f>SUM(X13:X305)</f>
        <v>567658581.44409144</v>
      </c>
      <c r="Y12" s="188">
        <f t="shared" ref="Y12:AF12" si="2">SUM(Y13:Y305)</f>
        <v>41443018.601599991</v>
      </c>
      <c r="Z12" s="188">
        <f t="shared" si="2"/>
        <v>72829792.464000002</v>
      </c>
      <c r="AA12" s="188">
        <f t="shared" si="2"/>
        <v>928156694.46790326</v>
      </c>
      <c r="AB12" s="188">
        <f t="shared" si="2"/>
        <v>223870304.29661062</v>
      </c>
      <c r="AC12" s="188">
        <f t="shared" si="2"/>
        <v>16206728.140000004</v>
      </c>
      <c r="AD12" s="188">
        <f t="shared" si="2"/>
        <v>10680333.5</v>
      </c>
      <c r="AE12" s="188">
        <f t="shared" si="2"/>
        <v>201462193.95548356</v>
      </c>
      <c r="AF12" s="188">
        <f t="shared" si="2"/>
        <v>2062307646.869688</v>
      </c>
      <c r="AG12" s="203">
        <f>SUM(AG13:AG305)</f>
        <v>9380034337.9096775</v>
      </c>
      <c r="AH12" s="109"/>
    </row>
    <row r="13" spans="1:35" s="48" customFormat="1" x14ac:dyDescent="0.3">
      <c r="A13" s="94">
        <v>5</v>
      </c>
      <c r="B13" s="32" t="s">
        <v>0</v>
      </c>
      <c r="C13" s="160">
        <v>9419</v>
      </c>
      <c r="D13" s="153">
        <v>1.3529861007988133</v>
      </c>
      <c r="E13" s="44">
        <v>408</v>
      </c>
      <c r="F13" s="44">
        <v>3886</v>
      </c>
      <c r="G13" s="458">
        <v>0.10499227997941328</v>
      </c>
      <c r="H13" s="460">
        <v>0.80590955634559813</v>
      </c>
      <c r="I13" s="177">
        <v>0</v>
      </c>
      <c r="J13" s="179">
        <v>13</v>
      </c>
      <c r="K13" s="14">
        <v>287</v>
      </c>
      <c r="L13" s="195">
        <v>3.047032593693598E-2</v>
      </c>
      <c r="M13" s="460">
        <v>2.7687394582576054E-2</v>
      </c>
      <c r="N13" s="197">
        <v>1008.85</v>
      </c>
      <c r="O13" s="196">
        <v>9.3363730980819746</v>
      </c>
      <c r="P13" s="460">
        <v>1.9494801925548919</v>
      </c>
      <c r="Q13" s="177">
        <v>0</v>
      </c>
      <c r="R13" s="177">
        <v>0</v>
      </c>
      <c r="S13" s="14">
        <v>2340</v>
      </c>
      <c r="T13" s="14">
        <v>292</v>
      </c>
      <c r="U13" s="182">
        <v>0.12478632478632479</v>
      </c>
      <c r="V13" s="461">
        <v>7.1319323950902902E-2</v>
      </c>
      <c r="W13" s="198">
        <v>16944252.118281413</v>
      </c>
      <c r="X13" s="183">
        <v>784439.69057339104</v>
      </c>
      <c r="Y13" s="183">
        <v>0</v>
      </c>
      <c r="Z13" s="183">
        <v>0</v>
      </c>
      <c r="AA13" s="183">
        <v>583548.69717996288</v>
      </c>
      <c r="AB13" s="183">
        <v>826296.92701535369</v>
      </c>
      <c r="AC13" s="183">
        <v>0</v>
      </c>
      <c r="AD13" s="179">
        <v>0</v>
      </c>
      <c r="AE13" s="183">
        <v>307274.95533731766</v>
      </c>
      <c r="AF13" s="183">
        <v>2501560.2701060213</v>
      </c>
      <c r="AG13" s="203">
        <v>19445812.388387434</v>
      </c>
    </row>
    <row r="14" spans="1:35" s="48" customFormat="1" x14ac:dyDescent="0.3">
      <c r="A14" s="94">
        <v>9</v>
      </c>
      <c r="B14" s="32" t="s">
        <v>1</v>
      </c>
      <c r="C14" s="160">
        <v>2517</v>
      </c>
      <c r="D14" s="153">
        <v>1.5834573075785774</v>
      </c>
      <c r="E14" s="44">
        <v>115</v>
      </c>
      <c r="F14" s="44">
        <v>1110</v>
      </c>
      <c r="G14" s="458">
        <v>0.1036036036036036</v>
      </c>
      <c r="H14" s="460">
        <v>0.79525022441990001</v>
      </c>
      <c r="I14" s="177">
        <v>0</v>
      </c>
      <c r="J14" s="179">
        <v>5</v>
      </c>
      <c r="K14" s="14">
        <v>20</v>
      </c>
      <c r="L14" s="195">
        <v>7.9459674215335719E-3</v>
      </c>
      <c r="M14" s="460">
        <v>5.1630360671736462E-3</v>
      </c>
      <c r="N14" s="197">
        <v>251.5</v>
      </c>
      <c r="O14" s="196">
        <v>10.007952286282306</v>
      </c>
      <c r="P14" s="460">
        <v>1.8186611910571355</v>
      </c>
      <c r="Q14" s="177">
        <v>0</v>
      </c>
      <c r="R14" s="177">
        <v>0</v>
      </c>
      <c r="S14" s="14">
        <v>653</v>
      </c>
      <c r="T14" s="14">
        <v>79</v>
      </c>
      <c r="U14" s="182">
        <v>0.12098009188361408</v>
      </c>
      <c r="V14" s="461">
        <v>6.7513091048192198E-2</v>
      </c>
      <c r="W14" s="198">
        <v>5299243.1482262826</v>
      </c>
      <c r="X14" s="183">
        <v>206849.97516813755</v>
      </c>
      <c r="Y14" s="183">
        <v>0</v>
      </c>
      <c r="Z14" s="183">
        <v>0</v>
      </c>
      <c r="AA14" s="183">
        <v>29078.941335807049</v>
      </c>
      <c r="AB14" s="183">
        <v>205990.65980508647</v>
      </c>
      <c r="AC14" s="183">
        <v>0</v>
      </c>
      <c r="AD14" s="179">
        <v>0</v>
      </c>
      <c r="AE14" s="183">
        <v>77729.586515983683</v>
      </c>
      <c r="AF14" s="183">
        <v>519649.16282501444</v>
      </c>
      <c r="AG14" s="203">
        <v>5818892.311051297</v>
      </c>
    </row>
    <row r="15" spans="1:35" s="48" customFormat="1" x14ac:dyDescent="0.3">
      <c r="A15" s="94">
        <v>10</v>
      </c>
      <c r="B15" s="32" t="s">
        <v>2</v>
      </c>
      <c r="C15" s="160">
        <v>11332</v>
      </c>
      <c r="D15" s="153">
        <v>1.4430748694667228</v>
      </c>
      <c r="E15" s="44">
        <v>441</v>
      </c>
      <c r="F15" s="44">
        <v>4779</v>
      </c>
      <c r="G15" s="458">
        <v>9.2278719397363471E-2</v>
      </c>
      <c r="H15" s="460">
        <v>0.70832161968719176</v>
      </c>
      <c r="I15" s="177">
        <v>0</v>
      </c>
      <c r="J15" s="179">
        <v>8</v>
      </c>
      <c r="K15" s="14">
        <v>186</v>
      </c>
      <c r="L15" s="195">
        <v>1.6413695728909283E-2</v>
      </c>
      <c r="M15" s="460">
        <v>1.3630764374549357E-2</v>
      </c>
      <c r="N15" s="197">
        <v>1087.24</v>
      </c>
      <c r="O15" s="196">
        <v>10.422721754166513</v>
      </c>
      <c r="P15" s="460">
        <v>1.746288047816035</v>
      </c>
      <c r="Q15" s="177">
        <v>0</v>
      </c>
      <c r="R15" s="177">
        <v>0</v>
      </c>
      <c r="S15" s="14">
        <v>2966</v>
      </c>
      <c r="T15" s="14">
        <v>389</v>
      </c>
      <c r="U15" s="182">
        <v>0.13115306810519217</v>
      </c>
      <c r="V15" s="461">
        <v>7.7686067269770287E-2</v>
      </c>
      <c r="W15" s="198">
        <v>21743011.83913577</v>
      </c>
      <c r="X15" s="183">
        <v>829479.2394144719</v>
      </c>
      <c r="Y15" s="183">
        <v>0</v>
      </c>
      <c r="Z15" s="183">
        <v>0</v>
      </c>
      <c r="AA15" s="183">
        <v>345634.4264192949</v>
      </c>
      <c r="AB15" s="183">
        <v>890502.12710330891</v>
      </c>
      <c r="AC15" s="183">
        <v>0</v>
      </c>
      <c r="AD15" s="179">
        <v>0</v>
      </c>
      <c r="AE15" s="183">
        <v>402684.44321158028</v>
      </c>
      <c r="AF15" s="183">
        <v>2468300.2361486591</v>
      </c>
      <c r="AG15" s="203">
        <v>24211312.075284429</v>
      </c>
    </row>
    <row r="16" spans="1:35" s="48" customFormat="1" x14ac:dyDescent="0.3">
      <c r="A16" s="94">
        <v>16</v>
      </c>
      <c r="B16" s="32" t="s">
        <v>3</v>
      </c>
      <c r="C16" s="160">
        <v>8059</v>
      </c>
      <c r="D16" s="153">
        <v>1.2371964882647377</v>
      </c>
      <c r="E16" s="44">
        <v>402</v>
      </c>
      <c r="F16" s="44">
        <v>3332</v>
      </c>
      <c r="G16" s="458">
        <v>0.12064825930372149</v>
      </c>
      <c r="H16" s="460">
        <v>0.92608318581514637</v>
      </c>
      <c r="I16" s="177">
        <v>0</v>
      </c>
      <c r="J16" s="179">
        <v>16</v>
      </c>
      <c r="K16" s="14">
        <v>192</v>
      </c>
      <c r="L16" s="195">
        <v>2.3824295818339745E-2</v>
      </c>
      <c r="M16" s="460">
        <v>2.104136446397982E-2</v>
      </c>
      <c r="N16" s="197">
        <v>563.34</v>
      </c>
      <c r="O16" s="196">
        <v>14.305747860972058</v>
      </c>
      <c r="P16" s="460">
        <v>1.27229101210906</v>
      </c>
      <c r="Q16" s="177">
        <v>3</v>
      </c>
      <c r="R16" s="177">
        <v>474</v>
      </c>
      <c r="S16" s="14">
        <v>2182</v>
      </c>
      <c r="T16" s="14">
        <v>330</v>
      </c>
      <c r="U16" s="182">
        <v>0.15123739688359303</v>
      </c>
      <c r="V16" s="461">
        <v>9.7770396048171143E-2</v>
      </c>
      <c r="W16" s="198">
        <v>13256964.92263636</v>
      </c>
      <c r="X16" s="183">
        <v>771257.87612600392</v>
      </c>
      <c r="Y16" s="183">
        <v>0</v>
      </c>
      <c r="Z16" s="183">
        <v>0</v>
      </c>
      <c r="AA16" s="183">
        <v>379441.88716141001</v>
      </c>
      <c r="AB16" s="183">
        <v>461402.69699641113</v>
      </c>
      <c r="AC16" s="183">
        <v>0</v>
      </c>
      <c r="AD16" s="179">
        <v>152035.5</v>
      </c>
      <c r="AE16" s="183">
        <v>360415.68242189649</v>
      </c>
      <c r="AF16" s="183">
        <v>2124553.6427057218</v>
      </c>
      <c r="AG16" s="203">
        <v>15381518.565342082</v>
      </c>
    </row>
    <row r="17" spans="1:33" s="48" customFormat="1" x14ac:dyDescent="0.3">
      <c r="A17" s="94">
        <v>18</v>
      </c>
      <c r="B17" s="32" t="s">
        <v>4</v>
      </c>
      <c r="C17" s="160">
        <v>4878</v>
      </c>
      <c r="D17" s="153">
        <v>0.78114519842725605</v>
      </c>
      <c r="E17" s="44">
        <v>229</v>
      </c>
      <c r="F17" s="44">
        <v>2405</v>
      </c>
      <c r="G17" s="458">
        <v>9.5218295218295224E-2</v>
      </c>
      <c r="H17" s="460">
        <v>0.73088549053708551</v>
      </c>
      <c r="I17" s="177">
        <v>0</v>
      </c>
      <c r="J17" s="179">
        <v>167</v>
      </c>
      <c r="K17" s="14">
        <v>140</v>
      </c>
      <c r="L17" s="195">
        <v>2.8700287002870029E-2</v>
      </c>
      <c r="M17" s="460">
        <v>2.5917355648510103E-2</v>
      </c>
      <c r="N17" s="197">
        <v>212.44</v>
      </c>
      <c r="O17" s="196">
        <v>22.961777443042742</v>
      </c>
      <c r="P17" s="460">
        <v>0.79266835810778924</v>
      </c>
      <c r="Q17" s="177">
        <v>0</v>
      </c>
      <c r="R17" s="177">
        <v>0</v>
      </c>
      <c r="S17" s="14">
        <v>1594</v>
      </c>
      <c r="T17" s="14">
        <v>242</v>
      </c>
      <c r="U17" s="182">
        <v>0.15181932245922208</v>
      </c>
      <c r="V17" s="461">
        <v>9.8352321623800198E-2</v>
      </c>
      <c r="W17" s="198">
        <v>5066380.8833960537</v>
      </c>
      <c r="X17" s="183">
        <v>368433.9087562756</v>
      </c>
      <c r="Y17" s="183">
        <v>0</v>
      </c>
      <c r="Z17" s="183">
        <v>0</v>
      </c>
      <c r="AA17" s="183">
        <v>282893.32564007421</v>
      </c>
      <c r="AB17" s="183">
        <v>173998.63128824081</v>
      </c>
      <c r="AC17" s="183">
        <v>0</v>
      </c>
      <c r="AD17" s="179">
        <v>0</v>
      </c>
      <c r="AE17" s="183">
        <v>219453.01987302009</v>
      </c>
      <c r="AF17" s="183">
        <v>1044778.8855576105</v>
      </c>
      <c r="AG17" s="203">
        <v>6111159.7689536642</v>
      </c>
    </row>
    <row r="18" spans="1:33" s="48" customFormat="1" x14ac:dyDescent="0.3">
      <c r="A18" s="94">
        <v>19</v>
      </c>
      <c r="B18" s="32" t="s">
        <v>5</v>
      </c>
      <c r="C18" s="160">
        <v>3959</v>
      </c>
      <c r="D18" s="153">
        <v>0.86757677013038503</v>
      </c>
      <c r="E18" s="44">
        <v>163</v>
      </c>
      <c r="F18" s="44">
        <v>1980</v>
      </c>
      <c r="G18" s="458">
        <v>8.2323232323232326E-2</v>
      </c>
      <c r="H18" s="460">
        <v>0.63190436145934359</v>
      </c>
      <c r="I18" s="177">
        <v>0</v>
      </c>
      <c r="J18" s="179">
        <v>25</v>
      </c>
      <c r="K18" s="14">
        <v>103</v>
      </c>
      <c r="L18" s="195">
        <v>2.601667087648396E-2</v>
      </c>
      <c r="M18" s="460">
        <v>2.3233739522124035E-2</v>
      </c>
      <c r="N18" s="197">
        <v>95.01</v>
      </c>
      <c r="O18" s="196">
        <v>41.669297968634879</v>
      </c>
      <c r="P18" s="460">
        <v>0.43679820184907819</v>
      </c>
      <c r="Q18" s="177">
        <v>0</v>
      </c>
      <c r="R18" s="177">
        <v>0</v>
      </c>
      <c r="S18" s="14">
        <v>1325</v>
      </c>
      <c r="T18" s="14">
        <v>192</v>
      </c>
      <c r="U18" s="182">
        <v>0.1449056603773585</v>
      </c>
      <c r="V18" s="461">
        <v>9.1438659541936612E-2</v>
      </c>
      <c r="W18" s="198">
        <v>4566859.9086095886</v>
      </c>
      <c r="X18" s="183">
        <v>258526.64598759272</v>
      </c>
      <c r="Y18" s="183">
        <v>0</v>
      </c>
      <c r="Z18" s="183">
        <v>0</v>
      </c>
      <c r="AA18" s="183">
        <v>205823.44107606678</v>
      </c>
      <c r="AB18" s="183">
        <v>77817.783650422527</v>
      </c>
      <c r="AC18" s="183">
        <v>0</v>
      </c>
      <c r="AD18" s="179">
        <v>0</v>
      </c>
      <c r="AE18" s="183">
        <v>165588.62585313601</v>
      </c>
      <c r="AF18" s="183">
        <v>707756.49656721763</v>
      </c>
      <c r="AG18" s="203">
        <v>5274616.4051768063</v>
      </c>
    </row>
    <row r="19" spans="1:33" s="48" customFormat="1" x14ac:dyDescent="0.3">
      <c r="A19" s="94">
        <v>20</v>
      </c>
      <c r="B19" s="32" t="s">
        <v>6</v>
      </c>
      <c r="C19" s="160">
        <v>16391</v>
      </c>
      <c r="D19" s="153">
        <v>0.95809666592363418</v>
      </c>
      <c r="E19" s="44">
        <v>827</v>
      </c>
      <c r="F19" s="44">
        <v>7607</v>
      </c>
      <c r="G19" s="458">
        <v>0.10871565663204943</v>
      </c>
      <c r="H19" s="460">
        <v>0.83448979888173447</v>
      </c>
      <c r="I19" s="177">
        <v>0</v>
      </c>
      <c r="J19" s="179">
        <v>31</v>
      </c>
      <c r="K19" s="14">
        <v>392</v>
      </c>
      <c r="L19" s="195">
        <v>2.3915563418949425E-2</v>
      </c>
      <c r="M19" s="460">
        <v>2.1132632064589499E-2</v>
      </c>
      <c r="N19" s="197">
        <v>293.26</v>
      </c>
      <c r="O19" s="196">
        <v>55.892382186455706</v>
      </c>
      <c r="P19" s="460">
        <v>0.32564499334264896</v>
      </c>
      <c r="Q19" s="177">
        <v>0</v>
      </c>
      <c r="R19" s="177">
        <v>0</v>
      </c>
      <c r="S19" s="14">
        <v>5350</v>
      </c>
      <c r="T19" s="14">
        <v>658</v>
      </c>
      <c r="U19" s="182">
        <v>0.12299065420560748</v>
      </c>
      <c r="V19" s="461">
        <v>6.9523653370185595E-2</v>
      </c>
      <c r="W19" s="198">
        <v>20880411.436679251</v>
      </c>
      <c r="X19" s="183">
        <v>1413497.1578072424</v>
      </c>
      <c r="Y19" s="183">
        <v>0</v>
      </c>
      <c r="Z19" s="183">
        <v>0</v>
      </c>
      <c r="AA19" s="183">
        <v>775084.86912801478</v>
      </c>
      <c r="AB19" s="183">
        <v>240194.11886457115</v>
      </c>
      <c r="AC19" s="183">
        <v>0</v>
      </c>
      <c r="AD19" s="179">
        <v>0</v>
      </c>
      <c r="AE19" s="183">
        <v>521258.54261755961</v>
      </c>
      <c r="AF19" s="183">
        <v>2950034.6884173863</v>
      </c>
      <c r="AG19" s="203">
        <v>23830446.125096638</v>
      </c>
    </row>
    <row r="20" spans="1:33" s="48" customFormat="1" x14ac:dyDescent="0.3">
      <c r="A20" s="94">
        <v>46</v>
      </c>
      <c r="B20" s="32" t="s">
        <v>7</v>
      </c>
      <c r="C20" s="160">
        <v>1369</v>
      </c>
      <c r="D20" s="153">
        <v>1.4440649716900351</v>
      </c>
      <c r="E20" s="44">
        <v>71</v>
      </c>
      <c r="F20" s="44">
        <v>553</v>
      </c>
      <c r="G20" s="458">
        <v>0.12839059674502712</v>
      </c>
      <c r="H20" s="460">
        <v>0.98551254322717707</v>
      </c>
      <c r="I20" s="177">
        <v>0</v>
      </c>
      <c r="J20" s="179">
        <v>2</v>
      </c>
      <c r="K20" s="14">
        <v>43</v>
      </c>
      <c r="L20" s="195">
        <v>3.1409788166544925E-2</v>
      </c>
      <c r="M20" s="460">
        <v>2.8626856812184999E-2</v>
      </c>
      <c r="N20" s="197">
        <v>305.55</v>
      </c>
      <c r="O20" s="196">
        <v>4.4804450990018001</v>
      </c>
      <c r="P20" s="460">
        <v>4.0623362239318999</v>
      </c>
      <c r="Q20" s="177">
        <v>1</v>
      </c>
      <c r="R20" s="177">
        <v>0</v>
      </c>
      <c r="S20" s="14">
        <v>324</v>
      </c>
      <c r="T20" s="14">
        <v>42</v>
      </c>
      <c r="U20" s="182">
        <v>0.12962962962962962</v>
      </c>
      <c r="V20" s="461">
        <v>7.6162628794207737E-2</v>
      </c>
      <c r="W20" s="198">
        <v>2628539.17777503</v>
      </c>
      <c r="X20" s="183">
        <v>139422.88385120506</v>
      </c>
      <c r="Y20" s="183">
        <v>0</v>
      </c>
      <c r="Z20" s="183">
        <v>0</v>
      </c>
      <c r="AA20" s="183">
        <v>87693.485231910934</v>
      </c>
      <c r="AB20" s="183">
        <v>250260.22307532467</v>
      </c>
      <c r="AC20" s="183">
        <v>600265.43000000005</v>
      </c>
      <c r="AD20" s="179">
        <v>0</v>
      </c>
      <c r="AE20" s="183">
        <v>47693.64592871067</v>
      </c>
      <c r="AF20" s="183">
        <v>1125335.6680871514</v>
      </c>
      <c r="AG20" s="203">
        <v>3753874.8458621814</v>
      </c>
    </row>
    <row r="21" spans="1:33" s="48" customFormat="1" x14ac:dyDescent="0.3">
      <c r="A21" s="94">
        <v>47</v>
      </c>
      <c r="B21" s="32" t="s">
        <v>287</v>
      </c>
      <c r="C21" s="160">
        <v>1808</v>
      </c>
      <c r="D21" s="153">
        <v>1.245186773769891</v>
      </c>
      <c r="E21" s="44">
        <v>164</v>
      </c>
      <c r="F21" s="44">
        <v>859</v>
      </c>
      <c r="G21" s="458">
        <v>0.19091967403958091</v>
      </c>
      <c r="H21" s="460">
        <v>1.465479079348065</v>
      </c>
      <c r="I21" s="177">
        <v>0</v>
      </c>
      <c r="J21" s="179">
        <v>14</v>
      </c>
      <c r="K21" s="14">
        <v>41</v>
      </c>
      <c r="L21" s="195">
        <v>2.2676991150442478E-2</v>
      </c>
      <c r="M21" s="460">
        <v>1.9894059796082553E-2</v>
      </c>
      <c r="N21" s="197">
        <v>7952.59</v>
      </c>
      <c r="O21" s="196">
        <v>0.22734731703759403</v>
      </c>
      <c r="P21" s="460">
        <v>20</v>
      </c>
      <c r="Q21" s="177">
        <v>0</v>
      </c>
      <c r="R21" s="177">
        <v>0</v>
      </c>
      <c r="S21" s="14">
        <v>533</v>
      </c>
      <c r="T21" s="14">
        <v>76</v>
      </c>
      <c r="U21" s="182">
        <v>0.14258911819887429</v>
      </c>
      <c r="V21" s="461">
        <v>8.9122117363452408E-2</v>
      </c>
      <c r="W21" s="198">
        <v>2993347.91758011</v>
      </c>
      <c r="X21" s="183">
        <v>273808.23537217092</v>
      </c>
      <c r="Y21" s="183">
        <v>0</v>
      </c>
      <c r="Z21" s="183">
        <v>0</v>
      </c>
      <c r="AA21" s="183">
        <v>80484.465083487943</v>
      </c>
      <c r="AB21" s="183">
        <v>1627200</v>
      </c>
      <c r="AC21" s="183">
        <v>0</v>
      </c>
      <c r="AD21" s="179">
        <v>0</v>
      </c>
      <c r="AE21" s="183">
        <v>73705.359975297833</v>
      </c>
      <c r="AF21" s="183">
        <v>2055198.060430957</v>
      </c>
      <c r="AG21" s="203">
        <v>5048545.978011067</v>
      </c>
    </row>
    <row r="22" spans="1:33" s="48" customFormat="1" x14ac:dyDescent="0.3">
      <c r="A22" s="94">
        <v>49</v>
      </c>
      <c r="B22" s="32" t="s">
        <v>288</v>
      </c>
      <c r="C22" s="160">
        <v>292796</v>
      </c>
      <c r="D22" s="153">
        <v>0.63122263988513461</v>
      </c>
      <c r="E22" s="44">
        <v>17680</v>
      </c>
      <c r="F22" s="44">
        <v>146436</v>
      </c>
      <c r="G22" s="458">
        <v>0.12073533830478844</v>
      </c>
      <c r="H22" s="460">
        <v>0.92675159495085291</v>
      </c>
      <c r="I22" s="177">
        <v>1</v>
      </c>
      <c r="J22" s="179">
        <v>19970</v>
      </c>
      <c r="K22" s="14">
        <v>55624</v>
      </c>
      <c r="L22" s="195">
        <v>0.18997527288624161</v>
      </c>
      <c r="M22" s="460">
        <v>0.18719234153188169</v>
      </c>
      <c r="N22" s="197">
        <v>312.33</v>
      </c>
      <c r="O22" s="196">
        <v>937.45717670412705</v>
      </c>
      <c r="P22" s="460">
        <v>1.9415366245318789E-2</v>
      </c>
      <c r="Q22" s="177">
        <v>3</v>
      </c>
      <c r="R22" s="177">
        <v>647</v>
      </c>
      <c r="S22" s="14">
        <v>106659</v>
      </c>
      <c r="T22" s="14">
        <v>16908</v>
      </c>
      <c r="U22" s="182">
        <v>0.15852389390487442</v>
      </c>
      <c r="V22" s="461">
        <v>0.10505689306945254</v>
      </c>
      <c r="W22" s="198">
        <v>245737807.61919799</v>
      </c>
      <c r="X22" s="183">
        <v>28041222.19390706</v>
      </c>
      <c r="Y22" s="183">
        <v>6529116.5632000007</v>
      </c>
      <c r="Z22" s="183">
        <v>5916328.176</v>
      </c>
      <c r="AA22" s="183">
        <v>122643188.54337662</v>
      </c>
      <c r="AB22" s="183">
        <v>255813.37088239621</v>
      </c>
      <c r="AC22" s="183">
        <v>0</v>
      </c>
      <c r="AD22" s="179">
        <v>207525.25</v>
      </c>
      <c r="AE22" s="183">
        <v>14070348.094852215</v>
      </c>
      <c r="AF22" s="183">
        <v>177663542.19221827</v>
      </c>
      <c r="AG22" s="203">
        <v>423401349.81141627</v>
      </c>
    </row>
    <row r="23" spans="1:33" s="48" customFormat="1" x14ac:dyDescent="0.3">
      <c r="A23" s="94">
        <v>50</v>
      </c>
      <c r="B23" s="32" t="s">
        <v>8</v>
      </c>
      <c r="C23" s="160">
        <v>11483</v>
      </c>
      <c r="D23" s="153">
        <v>1.0034427354716997</v>
      </c>
      <c r="E23" s="44">
        <v>471</v>
      </c>
      <c r="F23" s="44">
        <v>5181</v>
      </c>
      <c r="G23" s="458">
        <v>9.0909090909090912E-2</v>
      </c>
      <c r="H23" s="460">
        <v>0.69780849731706651</v>
      </c>
      <c r="I23" s="177">
        <v>0</v>
      </c>
      <c r="J23" s="179">
        <v>21</v>
      </c>
      <c r="K23" s="14">
        <v>389</v>
      </c>
      <c r="L23" s="195">
        <v>3.3876164765305236E-2</v>
      </c>
      <c r="M23" s="460">
        <v>3.109323341094531E-2</v>
      </c>
      <c r="N23" s="197">
        <v>578.80999999999995</v>
      </c>
      <c r="O23" s="196">
        <v>19.838979976157979</v>
      </c>
      <c r="P23" s="460">
        <v>0.91744003204231195</v>
      </c>
      <c r="Q23" s="177">
        <v>0</v>
      </c>
      <c r="R23" s="177">
        <v>0</v>
      </c>
      <c r="S23" s="14">
        <v>3277</v>
      </c>
      <c r="T23" s="14">
        <v>525</v>
      </c>
      <c r="U23" s="182">
        <v>0.16020750686603602</v>
      </c>
      <c r="V23" s="461">
        <v>0.10674050603061414</v>
      </c>
      <c r="W23" s="198">
        <v>15320475.010947376</v>
      </c>
      <c r="X23" s="183">
        <v>828056.70028465835</v>
      </c>
      <c r="Y23" s="183">
        <v>0</v>
      </c>
      <c r="Z23" s="183">
        <v>0</v>
      </c>
      <c r="AA23" s="183">
        <v>798935.03944341373</v>
      </c>
      <c r="AB23" s="183">
        <v>474073.37495738408</v>
      </c>
      <c r="AC23" s="183">
        <v>0</v>
      </c>
      <c r="AD23" s="179">
        <v>0</v>
      </c>
      <c r="AE23" s="183">
        <v>560660.25696945563</v>
      </c>
      <c r="AF23" s="183">
        <v>2661725.3716549091</v>
      </c>
      <c r="AG23" s="203">
        <v>17982200.382602286</v>
      </c>
    </row>
    <row r="24" spans="1:33" s="48" customFormat="1" x14ac:dyDescent="0.3">
      <c r="A24" s="94">
        <v>51</v>
      </c>
      <c r="B24" s="32" t="s">
        <v>289</v>
      </c>
      <c r="C24" s="160">
        <v>9452</v>
      </c>
      <c r="D24" s="153">
        <v>0.86835922525377307</v>
      </c>
      <c r="E24" s="44">
        <v>362</v>
      </c>
      <c r="F24" s="44">
        <v>4322</v>
      </c>
      <c r="G24" s="458">
        <v>8.375751966682092E-2</v>
      </c>
      <c r="H24" s="460">
        <v>0.64291379831479845</v>
      </c>
      <c r="I24" s="177">
        <v>0</v>
      </c>
      <c r="J24" s="179">
        <v>34</v>
      </c>
      <c r="K24" s="14">
        <v>343</v>
      </c>
      <c r="L24" s="195">
        <v>3.6288616165890818E-2</v>
      </c>
      <c r="M24" s="460">
        <v>3.3505684811530892E-2</v>
      </c>
      <c r="N24" s="197">
        <v>514.79999999999995</v>
      </c>
      <c r="O24" s="196">
        <v>18.360528360528363</v>
      </c>
      <c r="P24" s="460">
        <v>0.99131539504832566</v>
      </c>
      <c r="Q24" s="177">
        <v>0</v>
      </c>
      <c r="R24" s="177">
        <v>0</v>
      </c>
      <c r="S24" s="14">
        <v>2929</v>
      </c>
      <c r="T24" s="14">
        <v>415</v>
      </c>
      <c r="U24" s="182">
        <v>0.14168658245134857</v>
      </c>
      <c r="V24" s="461">
        <v>8.821958161592669E-2</v>
      </c>
      <c r="W24" s="198">
        <v>10913081.742896352</v>
      </c>
      <c r="X24" s="183">
        <v>627978.70504753024</v>
      </c>
      <c r="Y24" s="183">
        <v>0</v>
      </c>
      <c r="Z24" s="183">
        <v>0</v>
      </c>
      <c r="AA24" s="183">
        <v>708651.0396289425</v>
      </c>
      <c r="AB24" s="183">
        <v>421646.09012985486</v>
      </c>
      <c r="AC24" s="183">
        <v>0</v>
      </c>
      <c r="AD24" s="179">
        <v>0</v>
      </c>
      <c r="AE24" s="183">
        <v>381420.34646710096</v>
      </c>
      <c r="AF24" s="183">
        <v>2139696.1812734287</v>
      </c>
      <c r="AG24" s="203">
        <v>13052777.924169781</v>
      </c>
    </row>
    <row r="25" spans="1:33" s="48" customFormat="1" x14ac:dyDescent="0.3">
      <c r="A25" s="94">
        <v>52</v>
      </c>
      <c r="B25" s="32" t="s">
        <v>9</v>
      </c>
      <c r="C25" s="160">
        <v>2408</v>
      </c>
      <c r="D25" s="153">
        <v>1.5195810973794395</v>
      </c>
      <c r="E25" s="44">
        <v>72</v>
      </c>
      <c r="F25" s="44">
        <v>1072</v>
      </c>
      <c r="G25" s="458">
        <v>6.7164179104477612E-2</v>
      </c>
      <c r="H25" s="460">
        <v>0.51554508383872821</v>
      </c>
      <c r="I25" s="177">
        <v>0</v>
      </c>
      <c r="J25" s="179">
        <v>46</v>
      </c>
      <c r="K25" s="14">
        <v>78</v>
      </c>
      <c r="L25" s="195">
        <v>3.2392026578073087E-2</v>
      </c>
      <c r="M25" s="460">
        <v>2.9609095223713161E-2</v>
      </c>
      <c r="N25" s="197">
        <v>354.16</v>
      </c>
      <c r="O25" s="196">
        <v>6.7991868082222719</v>
      </c>
      <c r="P25" s="460">
        <v>2.6769487202502749</v>
      </c>
      <c r="Q25" s="177">
        <v>0</v>
      </c>
      <c r="R25" s="177">
        <v>0</v>
      </c>
      <c r="S25" s="14">
        <v>661</v>
      </c>
      <c r="T25" s="14">
        <v>97</v>
      </c>
      <c r="U25" s="182">
        <v>0.14674735249621784</v>
      </c>
      <c r="V25" s="461">
        <v>9.3280351660795957E-2</v>
      </c>
      <c r="W25" s="198">
        <v>4865244.1367111169</v>
      </c>
      <c r="X25" s="183">
        <v>128289.64094505717</v>
      </c>
      <c r="Y25" s="183">
        <v>0</v>
      </c>
      <c r="Z25" s="183">
        <v>0</v>
      </c>
      <c r="AA25" s="183">
        <v>159540.82597402594</v>
      </c>
      <c r="AB25" s="183">
        <v>290074.16332631983</v>
      </c>
      <c r="AC25" s="183">
        <v>0</v>
      </c>
      <c r="AD25" s="179">
        <v>0</v>
      </c>
      <c r="AE25" s="183">
        <v>102745.26268368853</v>
      </c>
      <c r="AF25" s="183">
        <v>680649.89292909205</v>
      </c>
      <c r="AG25" s="203">
        <v>5545894.0296402089</v>
      </c>
    </row>
    <row r="26" spans="1:33" s="48" customFormat="1" x14ac:dyDescent="0.3">
      <c r="A26" s="94">
        <v>61</v>
      </c>
      <c r="B26" s="32" t="s">
        <v>10</v>
      </c>
      <c r="C26" s="160">
        <v>16800</v>
      </c>
      <c r="D26" s="153">
        <v>1.2660133959629711</v>
      </c>
      <c r="E26" s="44">
        <v>941</v>
      </c>
      <c r="F26" s="44">
        <v>7271</v>
      </c>
      <c r="G26" s="458">
        <v>0.12941823683124742</v>
      </c>
      <c r="H26" s="460">
        <v>0.99340059905500688</v>
      </c>
      <c r="I26" s="177">
        <v>0</v>
      </c>
      <c r="J26" s="179">
        <v>42</v>
      </c>
      <c r="K26" s="14">
        <v>965</v>
      </c>
      <c r="L26" s="195">
        <v>5.7440476190476188E-2</v>
      </c>
      <c r="M26" s="460">
        <v>5.4657544836116262E-2</v>
      </c>
      <c r="N26" s="197">
        <v>248.76</v>
      </c>
      <c r="O26" s="196">
        <v>67.53497346840328</v>
      </c>
      <c r="P26" s="460">
        <v>0.26950590916465916</v>
      </c>
      <c r="Q26" s="177">
        <v>0</v>
      </c>
      <c r="R26" s="177">
        <v>0</v>
      </c>
      <c r="S26" s="14">
        <v>4512</v>
      </c>
      <c r="T26" s="14">
        <v>870</v>
      </c>
      <c r="U26" s="182">
        <v>0.19281914893617022</v>
      </c>
      <c r="V26" s="461">
        <v>0.13935214810074834</v>
      </c>
      <c r="W26" s="198">
        <v>28279508.399626277</v>
      </c>
      <c r="X26" s="183">
        <v>1724654.7008265862</v>
      </c>
      <c r="Y26" s="183">
        <v>0</v>
      </c>
      <c r="Z26" s="183">
        <v>0</v>
      </c>
      <c r="AA26" s="183">
        <v>2054705.6649350647</v>
      </c>
      <c r="AB26" s="183">
        <v>203746.46732848231</v>
      </c>
      <c r="AC26" s="183">
        <v>0</v>
      </c>
      <c r="AD26" s="179">
        <v>0</v>
      </c>
      <c r="AE26" s="183">
        <v>1070873.3210153044</v>
      </c>
      <c r="AF26" s="183">
        <v>5053980.1541054361</v>
      </c>
      <c r="AG26" s="203">
        <v>33333488.553731713</v>
      </c>
    </row>
    <row r="27" spans="1:33" s="48" customFormat="1" x14ac:dyDescent="0.3">
      <c r="A27" s="94">
        <v>69</v>
      </c>
      <c r="B27" s="32" t="s">
        <v>11</v>
      </c>
      <c r="C27" s="160">
        <v>6896</v>
      </c>
      <c r="D27" s="153">
        <v>1.3783298808689366</v>
      </c>
      <c r="E27" s="44">
        <v>312</v>
      </c>
      <c r="F27" s="44">
        <v>2921</v>
      </c>
      <c r="G27" s="458">
        <v>0.10681273536460116</v>
      </c>
      <c r="H27" s="460">
        <v>0.81988317795007604</v>
      </c>
      <c r="I27" s="177">
        <v>0</v>
      </c>
      <c r="J27" s="179">
        <v>5</v>
      </c>
      <c r="K27" s="14">
        <v>96</v>
      </c>
      <c r="L27" s="195">
        <v>1.3921113689095127E-2</v>
      </c>
      <c r="M27" s="460">
        <v>1.1138182334735201E-2</v>
      </c>
      <c r="N27" s="197">
        <v>766.38</v>
      </c>
      <c r="O27" s="196">
        <v>8.9981471332759213</v>
      </c>
      <c r="P27" s="460">
        <v>2.0227580362299284</v>
      </c>
      <c r="Q27" s="177">
        <v>0</v>
      </c>
      <c r="R27" s="177">
        <v>0</v>
      </c>
      <c r="S27" s="14">
        <v>1781</v>
      </c>
      <c r="T27" s="14">
        <v>246</v>
      </c>
      <c r="U27" s="182">
        <v>0.13812464907355418</v>
      </c>
      <c r="V27" s="461">
        <v>8.4657648238132294E-2</v>
      </c>
      <c r="W27" s="198">
        <v>12637893.666253202</v>
      </c>
      <c r="X27" s="183">
        <v>584275.51359415252</v>
      </c>
      <c r="Y27" s="183">
        <v>0</v>
      </c>
      <c r="Z27" s="183">
        <v>0</v>
      </c>
      <c r="AA27" s="183">
        <v>171870.67903525045</v>
      </c>
      <c r="AB27" s="183">
        <v>627702.27380287135</v>
      </c>
      <c r="AC27" s="183">
        <v>0</v>
      </c>
      <c r="AD27" s="179">
        <v>0</v>
      </c>
      <c r="AE27" s="183">
        <v>267041.40364806837</v>
      </c>
      <c r="AF27" s="183">
        <v>1650889.8700803425</v>
      </c>
      <c r="AG27" s="203">
        <v>14288783.536333544</v>
      </c>
    </row>
    <row r="28" spans="1:33" s="48" customFormat="1" x14ac:dyDescent="0.3">
      <c r="A28" s="94">
        <v>71</v>
      </c>
      <c r="B28" s="32" t="s">
        <v>12</v>
      </c>
      <c r="C28" s="160">
        <v>6667</v>
      </c>
      <c r="D28" s="153">
        <v>1.4564183645616178</v>
      </c>
      <c r="E28" s="44">
        <v>312</v>
      </c>
      <c r="F28" s="44">
        <v>2793</v>
      </c>
      <c r="G28" s="458">
        <v>0.11170784103114931</v>
      </c>
      <c r="H28" s="460">
        <v>0.85745748757328044</v>
      </c>
      <c r="I28" s="177">
        <v>0</v>
      </c>
      <c r="J28" s="179">
        <v>1</v>
      </c>
      <c r="K28" s="14">
        <v>117</v>
      </c>
      <c r="L28" s="195">
        <v>1.7549122543872805E-2</v>
      </c>
      <c r="M28" s="460">
        <v>1.4766191189512879E-2</v>
      </c>
      <c r="N28" s="197">
        <v>1050.4100000000001</v>
      </c>
      <c r="O28" s="196">
        <v>6.347045439399853</v>
      </c>
      <c r="P28" s="460">
        <v>2.8676452057564235</v>
      </c>
      <c r="Q28" s="177">
        <v>0</v>
      </c>
      <c r="R28" s="177">
        <v>0</v>
      </c>
      <c r="S28" s="14">
        <v>1810</v>
      </c>
      <c r="T28" s="14">
        <v>211</v>
      </c>
      <c r="U28" s="182">
        <v>0.11657458563535912</v>
      </c>
      <c r="V28" s="461">
        <v>6.3107584799937236E-2</v>
      </c>
      <c r="W28" s="198">
        <v>12910434.967505718</v>
      </c>
      <c r="X28" s="183">
        <v>590760.58165774064</v>
      </c>
      <c r="Y28" s="183">
        <v>0</v>
      </c>
      <c r="Z28" s="183">
        <v>0</v>
      </c>
      <c r="AA28" s="183">
        <v>220287.14749536177</v>
      </c>
      <c r="AB28" s="183">
        <v>860336.57640501333</v>
      </c>
      <c r="AC28" s="183">
        <v>0</v>
      </c>
      <c r="AD28" s="179">
        <v>0</v>
      </c>
      <c r="AE28" s="183">
        <v>192454.09848506167</v>
      </c>
      <c r="AF28" s="183">
        <v>1863838.4040431771</v>
      </c>
      <c r="AG28" s="203">
        <v>14774273.371548895</v>
      </c>
    </row>
    <row r="29" spans="1:33" s="48" customFormat="1" x14ac:dyDescent="0.3">
      <c r="A29" s="94">
        <v>72</v>
      </c>
      <c r="B29" s="32" t="s">
        <v>290</v>
      </c>
      <c r="C29" s="160">
        <v>949</v>
      </c>
      <c r="D29" s="153">
        <v>1.1910228021527702</v>
      </c>
      <c r="E29" s="44">
        <v>33</v>
      </c>
      <c r="F29" s="44">
        <v>362</v>
      </c>
      <c r="G29" s="458">
        <v>9.1160220994475141E-2</v>
      </c>
      <c r="H29" s="460">
        <v>0.69973614509971038</v>
      </c>
      <c r="I29" s="177">
        <v>0</v>
      </c>
      <c r="J29" s="179">
        <v>0</v>
      </c>
      <c r="K29" s="14">
        <v>13</v>
      </c>
      <c r="L29" s="195">
        <v>1.3698630136986301E-2</v>
      </c>
      <c r="M29" s="460">
        <v>1.0915698782626375E-2</v>
      </c>
      <c r="N29" s="197">
        <v>205.66</v>
      </c>
      <c r="O29" s="196">
        <v>4.6144121365360302</v>
      </c>
      <c r="P29" s="460">
        <v>3.9443972247083319</v>
      </c>
      <c r="Q29" s="177">
        <v>2</v>
      </c>
      <c r="R29" s="177">
        <v>0</v>
      </c>
      <c r="S29" s="14">
        <v>231</v>
      </c>
      <c r="T29" s="14">
        <v>20</v>
      </c>
      <c r="U29" s="182">
        <v>8.6580086580086577E-2</v>
      </c>
      <c r="V29" s="461">
        <v>3.3113085744664691E-2</v>
      </c>
      <c r="W29" s="198">
        <v>1502832.4407438571</v>
      </c>
      <c r="X29" s="183">
        <v>68622.885839639261</v>
      </c>
      <c r="Y29" s="183">
        <v>0</v>
      </c>
      <c r="Z29" s="183">
        <v>0</v>
      </c>
      <c r="AA29" s="183">
        <v>23179.708608534322</v>
      </c>
      <c r="AB29" s="183">
        <v>168445.48348116933</v>
      </c>
      <c r="AC29" s="183">
        <v>1248324.0900000001</v>
      </c>
      <c r="AD29" s="179">
        <v>0</v>
      </c>
      <c r="AE29" s="183">
        <v>14374.111709576973</v>
      </c>
      <c r="AF29" s="183">
        <v>1522946.27963892</v>
      </c>
      <c r="AG29" s="203">
        <v>3025778.720382777</v>
      </c>
    </row>
    <row r="30" spans="1:33" s="48" customFormat="1" x14ac:dyDescent="0.3">
      <c r="A30" s="94">
        <v>74</v>
      </c>
      <c r="B30" s="32" t="s">
        <v>13</v>
      </c>
      <c r="C30" s="160">
        <v>1103</v>
      </c>
      <c r="D30" s="153">
        <v>1.4168409271325033</v>
      </c>
      <c r="E30" s="44">
        <v>48</v>
      </c>
      <c r="F30" s="44">
        <v>490</v>
      </c>
      <c r="G30" s="458">
        <v>9.7959183673469383E-2</v>
      </c>
      <c r="H30" s="460">
        <v>0.75192425833349197</v>
      </c>
      <c r="I30" s="177">
        <v>0</v>
      </c>
      <c r="J30" s="179">
        <v>8</v>
      </c>
      <c r="K30" s="14">
        <v>37</v>
      </c>
      <c r="L30" s="195">
        <v>3.3544877606527655E-2</v>
      </c>
      <c r="M30" s="460">
        <v>3.0761946252167729E-2</v>
      </c>
      <c r="N30" s="197">
        <v>413.02</v>
      </c>
      <c r="O30" s="196">
        <v>2.670572853614837</v>
      </c>
      <c r="P30" s="460">
        <v>6.8154195458013929</v>
      </c>
      <c r="Q30" s="177">
        <v>0</v>
      </c>
      <c r="R30" s="177">
        <v>0</v>
      </c>
      <c r="S30" s="14">
        <v>269</v>
      </c>
      <c r="T30" s="14">
        <v>43</v>
      </c>
      <c r="U30" s="182">
        <v>0.15985130111524162</v>
      </c>
      <c r="V30" s="461">
        <v>0.10638430027981974</v>
      </c>
      <c r="W30" s="198">
        <v>2077881.9892324861</v>
      </c>
      <c r="X30" s="183">
        <v>85707.349700369916</v>
      </c>
      <c r="Y30" s="183">
        <v>0</v>
      </c>
      <c r="Z30" s="183">
        <v>0</v>
      </c>
      <c r="AA30" s="183">
        <v>75924.080037105756</v>
      </c>
      <c r="AB30" s="183">
        <v>338283.34915585211</v>
      </c>
      <c r="AC30" s="183">
        <v>0</v>
      </c>
      <c r="AD30" s="179">
        <v>0</v>
      </c>
      <c r="AE30" s="183">
        <v>53674.524217296646</v>
      </c>
      <c r="AF30" s="183">
        <v>553589.30311062466</v>
      </c>
      <c r="AG30" s="203">
        <v>2631471.2923431108</v>
      </c>
    </row>
    <row r="31" spans="1:33" s="48" customFormat="1" x14ac:dyDescent="0.3">
      <c r="A31" s="94">
        <v>75</v>
      </c>
      <c r="B31" s="32" t="s">
        <v>291</v>
      </c>
      <c r="C31" s="160">
        <v>19877</v>
      </c>
      <c r="D31" s="153">
        <v>1.1957119205005826</v>
      </c>
      <c r="E31" s="44">
        <v>1180</v>
      </c>
      <c r="F31" s="44">
        <v>8861</v>
      </c>
      <c r="G31" s="458">
        <v>0.1331678140164767</v>
      </c>
      <c r="H31" s="460">
        <v>1.022181954088198</v>
      </c>
      <c r="I31" s="177">
        <v>0</v>
      </c>
      <c r="J31" s="179">
        <v>60</v>
      </c>
      <c r="K31" s="14">
        <v>1272</v>
      </c>
      <c r="L31" s="195">
        <v>6.3993560396438096E-2</v>
      </c>
      <c r="M31" s="460">
        <v>6.121062904207817E-2</v>
      </c>
      <c r="N31" s="197">
        <v>609.79999999999995</v>
      </c>
      <c r="O31" s="196">
        <v>32.595933092817319</v>
      </c>
      <c r="P31" s="460">
        <v>0.55838482589792349</v>
      </c>
      <c r="Q31" s="177">
        <v>0</v>
      </c>
      <c r="R31" s="177">
        <v>0</v>
      </c>
      <c r="S31" s="14">
        <v>5716</v>
      </c>
      <c r="T31" s="14">
        <v>799</v>
      </c>
      <c r="U31" s="182">
        <v>0.13978306508047586</v>
      </c>
      <c r="V31" s="461">
        <v>8.6316064245053975E-2</v>
      </c>
      <c r="W31" s="198">
        <v>31601061.377561729</v>
      </c>
      <c r="X31" s="183">
        <v>2099652.8918838245</v>
      </c>
      <c r="Y31" s="183">
        <v>0</v>
      </c>
      <c r="Z31" s="183">
        <v>0</v>
      </c>
      <c r="AA31" s="183">
        <v>2722500.0551020405</v>
      </c>
      <c r="AB31" s="183">
        <v>499455.68329678616</v>
      </c>
      <c r="AC31" s="183">
        <v>0</v>
      </c>
      <c r="AD31" s="179">
        <v>0</v>
      </c>
      <c r="AE31" s="183">
        <v>784797.51076429419</v>
      </c>
      <c r="AF31" s="183">
        <v>6106406.141046945</v>
      </c>
      <c r="AG31" s="203">
        <v>37707467.518608674</v>
      </c>
    </row>
    <row r="32" spans="1:33" s="48" customFormat="1" x14ac:dyDescent="0.3">
      <c r="A32" s="94">
        <v>77</v>
      </c>
      <c r="B32" s="32" t="s">
        <v>14</v>
      </c>
      <c r="C32" s="160">
        <v>4782</v>
      </c>
      <c r="D32" s="153">
        <v>1.448059830231003</v>
      </c>
      <c r="E32" s="44">
        <v>267</v>
      </c>
      <c r="F32" s="44">
        <v>1968</v>
      </c>
      <c r="G32" s="458">
        <v>0.13567073170731708</v>
      </c>
      <c r="H32" s="460">
        <v>1.0413940836484881</v>
      </c>
      <c r="I32" s="177">
        <v>0</v>
      </c>
      <c r="J32" s="179">
        <v>10</v>
      </c>
      <c r="K32" s="14">
        <v>75</v>
      </c>
      <c r="L32" s="195">
        <v>1.5683814303638646E-2</v>
      </c>
      <c r="M32" s="460">
        <v>1.2900882949278721E-2</v>
      </c>
      <c r="N32" s="197">
        <v>571.69000000000005</v>
      </c>
      <c r="O32" s="196">
        <v>8.364673162028371</v>
      </c>
      <c r="P32" s="460">
        <v>2.1759456792211993</v>
      </c>
      <c r="Q32" s="177">
        <v>0</v>
      </c>
      <c r="R32" s="177">
        <v>0</v>
      </c>
      <c r="S32" s="14">
        <v>1257</v>
      </c>
      <c r="T32" s="14">
        <v>163</v>
      </c>
      <c r="U32" s="182">
        <v>0.12967382657120127</v>
      </c>
      <c r="V32" s="461">
        <v>7.6206825735779388E-2</v>
      </c>
      <c r="W32" s="198">
        <v>9207046.8012368083</v>
      </c>
      <c r="X32" s="183">
        <v>514627.6721374506</v>
      </c>
      <c r="Y32" s="183">
        <v>0</v>
      </c>
      <c r="Z32" s="183">
        <v>0</v>
      </c>
      <c r="AA32" s="183">
        <v>138044.53669758813</v>
      </c>
      <c r="AB32" s="183">
        <v>468241.7507116099</v>
      </c>
      <c r="AC32" s="183">
        <v>0</v>
      </c>
      <c r="AD32" s="179">
        <v>0</v>
      </c>
      <c r="AE32" s="183">
        <v>166693.47242258393</v>
      </c>
      <c r="AF32" s="183">
        <v>1287607.4319692329</v>
      </c>
      <c r="AG32" s="203">
        <v>10494654.233206041</v>
      </c>
    </row>
    <row r="33" spans="1:33" s="48" customFormat="1" x14ac:dyDescent="0.3">
      <c r="A33" s="94">
        <v>78</v>
      </c>
      <c r="B33" s="32" t="s">
        <v>292</v>
      </c>
      <c r="C33" s="160">
        <v>8042</v>
      </c>
      <c r="D33" s="153">
        <v>1.0337777615809054</v>
      </c>
      <c r="E33" s="44">
        <v>487</v>
      </c>
      <c r="F33" s="44">
        <v>3633</v>
      </c>
      <c r="G33" s="458">
        <v>0.13404899532067163</v>
      </c>
      <c r="H33" s="460">
        <v>1.0289458079073839</v>
      </c>
      <c r="I33" s="177">
        <v>1</v>
      </c>
      <c r="J33" s="179">
        <v>3449</v>
      </c>
      <c r="K33" s="14">
        <v>365</v>
      </c>
      <c r="L33" s="195">
        <v>4.5386719721462319E-2</v>
      </c>
      <c r="M33" s="460">
        <v>4.2603788367102394E-2</v>
      </c>
      <c r="N33" s="197">
        <v>117.46</v>
      </c>
      <c r="O33" s="196">
        <v>68.465860718542487</v>
      </c>
      <c r="P33" s="460">
        <v>0.2658416068095058</v>
      </c>
      <c r="Q33" s="177">
        <v>0</v>
      </c>
      <c r="R33" s="177">
        <v>0</v>
      </c>
      <c r="S33" s="14">
        <v>2262</v>
      </c>
      <c r="T33" s="14">
        <v>513</v>
      </c>
      <c r="U33" s="182">
        <v>0.22679045092838196</v>
      </c>
      <c r="V33" s="461">
        <v>0.17332345009296007</v>
      </c>
      <c r="W33" s="198">
        <v>11053899.889086874</v>
      </c>
      <c r="X33" s="183">
        <v>855115.99122433667</v>
      </c>
      <c r="Y33" s="183">
        <v>179330.16640000002</v>
      </c>
      <c r="Z33" s="183">
        <v>1021803.4992000001</v>
      </c>
      <c r="AA33" s="183">
        <v>766659.46953617793</v>
      </c>
      <c r="AB33" s="183">
        <v>96205.419088292052</v>
      </c>
      <c r="AC33" s="183">
        <v>0</v>
      </c>
      <c r="AD33" s="179">
        <v>0</v>
      </c>
      <c r="AE33" s="183">
        <v>637582.72805891826</v>
      </c>
      <c r="AF33" s="183">
        <v>3556697.2735077254</v>
      </c>
      <c r="AG33" s="203">
        <v>14610597.1625946</v>
      </c>
    </row>
    <row r="34" spans="1:33" s="48" customFormat="1" x14ac:dyDescent="0.3">
      <c r="A34" s="94">
        <v>79</v>
      </c>
      <c r="B34" s="32" t="s">
        <v>15</v>
      </c>
      <c r="C34" s="160">
        <v>6869</v>
      </c>
      <c r="D34" s="153">
        <v>1.1718940045305104</v>
      </c>
      <c r="E34" s="44">
        <v>350</v>
      </c>
      <c r="F34" s="44">
        <v>2864</v>
      </c>
      <c r="G34" s="458">
        <v>0.12220670391061453</v>
      </c>
      <c r="H34" s="460">
        <v>0.93804564059731355</v>
      </c>
      <c r="I34" s="177">
        <v>0</v>
      </c>
      <c r="J34" s="179">
        <v>13</v>
      </c>
      <c r="K34" s="14">
        <v>241</v>
      </c>
      <c r="L34" s="195">
        <v>3.5085165235114284E-2</v>
      </c>
      <c r="M34" s="460">
        <v>3.2302233880754358E-2</v>
      </c>
      <c r="N34" s="197">
        <v>123.46</v>
      </c>
      <c r="O34" s="196">
        <v>55.637453426210918</v>
      </c>
      <c r="P34" s="460">
        <v>0.32713708669560704</v>
      </c>
      <c r="Q34" s="177">
        <v>0</v>
      </c>
      <c r="R34" s="177">
        <v>0</v>
      </c>
      <c r="S34" s="14">
        <v>1926</v>
      </c>
      <c r="T34" s="14">
        <v>326</v>
      </c>
      <c r="U34" s="182">
        <v>0.16926272066458983</v>
      </c>
      <c r="V34" s="461">
        <v>0.11579571982916795</v>
      </c>
      <c r="W34" s="198">
        <v>10703014.691202024</v>
      </c>
      <c r="X34" s="183">
        <v>665864.62511387304</v>
      </c>
      <c r="Y34" s="183">
        <v>0</v>
      </c>
      <c r="Z34" s="183">
        <v>0</v>
      </c>
      <c r="AA34" s="183">
        <v>496496.61339517625</v>
      </c>
      <c r="AB34" s="183">
        <v>101119.7091830456</v>
      </c>
      <c r="AC34" s="183">
        <v>0</v>
      </c>
      <c r="AD34" s="179">
        <v>0</v>
      </c>
      <c r="AE34" s="183">
        <v>363832.23371028824</v>
      </c>
      <c r="AF34" s="183">
        <v>1627313.1814023834</v>
      </c>
      <c r="AG34" s="203">
        <v>12330327.872604407</v>
      </c>
    </row>
    <row r="35" spans="1:33" s="48" customFormat="1" x14ac:dyDescent="0.3">
      <c r="A35" s="94">
        <v>81</v>
      </c>
      <c r="B35" s="32" t="s">
        <v>16</v>
      </c>
      <c r="C35" s="160">
        <v>2655</v>
      </c>
      <c r="D35" s="153">
        <v>1.4528268114353864</v>
      </c>
      <c r="E35" s="44">
        <v>160</v>
      </c>
      <c r="F35" s="44">
        <v>1093</v>
      </c>
      <c r="G35" s="458">
        <v>0.1463860933211345</v>
      </c>
      <c r="H35" s="460">
        <v>1.123644057893904</v>
      </c>
      <c r="I35" s="177">
        <v>0</v>
      </c>
      <c r="J35" s="179">
        <v>2</v>
      </c>
      <c r="K35" s="14">
        <v>71</v>
      </c>
      <c r="L35" s="195">
        <v>2.6741996233521657E-2</v>
      </c>
      <c r="M35" s="460">
        <v>2.3959064879161732E-2</v>
      </c>
      <c r="N35" s="197">
        <v>542.73</v>
      </c>
      <c r="O35" s="196">
        <v>4.8919352164059475</v>
      </c>
      <c r="P35" s="460">
        <v>3.720628671445346</v>
      </c>
      <c r="Q35" s="177">
        <v>0</v>
      </c>
      <c r="R35" s="177">
        <v>0</v>
      </c>
      <c r="S35" s="14">
        <v>603</v>
      </c>
      <c r="T35" s="14">
        <v>120</v>
      </c>
      <c r="U35" s="182">
        <v>0.19900497512437812</v>
      </c>
      <c r="V35" s="461">
        <v>0.14553797428895623</v>
      </c>
      <c r="W35" s="198">
        <v>5128645.0656781634</v>
      </c>
      <c r="X35" s="183">
        <v>308291.63578301726</v>
      </c>
      <c r="Y35" s="183">
        <v>0</v>
      </c>
      <c r="Z35" s="183">
        <v>0</v>
      </c>
      <c r="AA35" s="183">
        <v>142339.22794063078</v>
      </c>
      <c r="AB35" s="183">
        <v>444522.11052093271</v>
      </c>
      <c r="AC35" s="183">
        <v>0</v>
      </c>
      <c r="AD35" s="179">
        <v>0</v>
      </c>
      <c r="AE35" s="183">
        <v>176748.60742902034</v>
      </c>
      <c r="AF35" s="183">
        <v>1071901.5816736016</v>
      </c>
      <c r="AG35" s="203">
        <v>6200546.6473517651</v>
      </c>
    </row>
    <row r="36" spans="1:33" s="48" customFormat="1" x14ac:dyDescent="0.3">
      <c r="A36" s="94">
        <v>82</v>
      </c>
      <c r="B36" s="32" t="s">
        <v>17</v>
      </c>
      <c r="C36" s="160">
        <v>9389</v>
      </c>
      <c r="D36" s="153">
        <v>0.8209680099037564</v>
      </c>
      <c r="E36" s="44">
        <v>377</v>
      </c>
      <c r="F36" s="44">
        <v>4476</v>
      </c>
      <c r="G36" s="458">
        <v>8.4226988382484366E-2</v>
      </c>
      <c r="H36" s="460">
        <v>0.64651739016395771</v>
      </c>
      <c r="I36" s="177">
        <v>0</v>
      </c>
      <c r="J36" s="179">
        <v>37</v>
      </c>
      <c r="K36" s="14">
        <v>186</v>
      </c>
      <c r="L36" s="195">
        <v>1.98104164447758E-2</v>
      </c>
      <c r="M36" s="460">
        <v>1.7027485090415875E-2</v>
      </c>
      <c r="N36" s="197">
        <v>357.79</v>
      </c>
      <c r="O36" s="196">
        <v>26.241650129964501</v>
      </c>
      <c r="P36" s="460">
        <v>0.69359488960756843</v>
      </c>
      <c r="Q36" s="177">
        <v>0</v>
      </c>
      <c r="R36" s="177">
        <v>0</v>
      </c>
      <c r="S36" s="14">
        <v>2912</v>
      </c>
      <c r="T36" s="14">
        <v>274</v>
      </c>
      <c r="U36" s="182">
        <v>9.4093406593406592E-2</v>
      </c>
      <c r="V36" s="461">
        <v>4.0626405757984707E-2</v>
      </c>
      <c r="W36" s="198">
        <v>10248725.151060326</v>
      </c>
      <c r="X36" s="183">
        <v>627289.48455761292</v>
      </c>
      <c r="Y36" s="183">
        <v>0</v>
      </c>
      <c r="Z36" s="183">
        <v>0</v>
      </c>
      <c r="AA36" s="183">
        <v>357733.87313543598</v>
      </c>
      <c r="AB36" s="183">
        <v>293047.30883364571</v>
      </c>
      <c r="AC36" s="183">
        <v>0</v>
      </c>
      <c r="AD36" s="179">
        <v>0</v>
      </c>
      <c r="AE36" s="183">
        <v>174478.89026934325</v>
      </c>
      <c r="AF36" s="183">
        <v>1452549.5567960385</v>
      </c>
      <c r="AG36" s="203">
        <v>11701274.707856365</v>
      </c>
    </row>
    <row r="37" spans="1:33" s="48" customFormat="1" x14ac:dyDescent="0.3">
      <c r="A37" s="94">
        <v>86</v>
      </c>
      <c r="B37" s="32" t="s">
        <v>18</v>
      </c>
      <c r="C37" s="160">
        <v>8175</v>
      </c>
      <c r="D37" s="153">
        <v>0.97335606306901845</v>
      </c>
      <c r="E37" s="44">
        <v>284</v>
      </c>
      <c r="F37" s="44">
        <v>4021</v>
      </c>
      <c r="G37" s="458">
        <v>7.0629196717234513E-2</v>
      </c>
      <c r="H37" s="460">
        <v>0.54214218990761387</v>
      </c>
      <c r="I37" s="177">
        <v>0</v>
      </c>
      <c r="J37" s="179">
        <v>33</v>
      </c>
      <c r="K37" s="14">
        <v>263</v>
      </c>
      <c r="L37" s="195">
        <v>3.2171253822629968E-2</v>
      </c>
      <c r="M37" s="460">
        <v>2.9388322468270042E-2</v>
      </c>
      <c r="N37" s="197">
        <v>389.42</v>
      </c>
      <c r="O37" s="196">
        <v>20.99275846130142</v>
      </c>
      <c r="P37" s="460">
        <v>0.86701680765610101</v>
      </c>
      <c r="Q37" s="177">
        <v>0</v>
      </c>
      <c r="R37" s="177">
        <v>0</v>
      </c>
      <c r="S37" s="14">
        <v>2679</v>
      </c>
      <c r="T37" s="14">
        <v>370</v>
      </c>
      <c r="U37" s="182">
        <v>0.13811123553564764</v>
      </c>
      <c r="V37" s="461">
        <v>8.4644234700225751E-2</v>
      </c>
      <c r="W37" s="198">
        <v>10579953.832265591</v>
      </c>
      <c r="X37" s="183">
        <v>458004.16167380678</v>
      </c>
      <c r="Y37" s="183">
        <v>0</v>
      </c>
      <c r="Z37" s="183">
        <v>0</v>
      </c>
      <c r="AA37" s="183">
        <v>537591.97213358071</v>
      </c>
      <c r="AB37" s="183">
        <v>318953.80811648816</v>
      </c>
      <c r="AC37" s="183">
        <v>0</v>
      </c>
      <c r="AD37" s="179">
        <v>0</v>
      </c>
      <c r="AE37" s="183">
        <v>316519.37071401917</v>
      </c>
      <c r="AF37" s="183">
        <v>1631069.3126378953</v>
      </c>
      <c r="AG37" s="203">
        <v>12211023.144903487</v>
      </c>
    </row>
    <row r="38" spans="1:33" s="48" customFormat="1" x14ac:dyDescent="0.3">
      <c r="A38" s="94">
        <v>90</v>
      </c>
      <c r="B38" s="32" t="s">
        <v>19</v>
      </c>
      <c r="C38" s="160">
        <v>3196</v>
      </c>
      <c r="D38" s="153">
        <v>1.8319158209208823</v>
      </c>
      <c r="E38" s="44">
        <v>183</v>
      </c>
      <c r="F38" s="44">
        <v>1246</v>
      </c>
      <c r="G38" s="458">
        <v>0.14686998394863562</v>
      </c>
      <c r="H38" s="460">
        <v>1.12735835080197</v>
      </c>
      <c r="I38" s="177">
        <v>0</v>
      </c>
      <c r="J38" s="179">
        <v>9</v>
      </c>
      <c r="K38" s="14">
        <v>80</v>
      </c>
      <c r="L38" s="195">
        <v>2.5031289111389236E-2</v>
      </c>
      <c r="M38" s="460">
        <v>2.2248357757029311E-2</v>
      </c>
      <c r="N38" s="197">
        <v>1029.96</v>
      </c>
      <c r="O38" s="196">
        <v>3.1030331275000971</v>
      </c>
      <c r="P38" s="460">
        <v>5.8655752862285846</v>
      </c>
      <c r="Q38" s="177">
        <v>0</v>
      </c>
      <c r="R38" s="177">
        <v>0</v>
      </c>
      <c r="S38" s="14">
        <v>719</v>
      </c>
      <c r="T38" s="14">
        <v>125</v>
      </c>
      <c r="U38" s="182">
        <v>0.17385257301808066</v>
      </c>
      <c r="V38" s="461">
        <v>0.12038557218265877</v>
      </c>
      <c r="W38" s="198">
        <v>7784604.5685161464</v>
      </c>
      <c r="X38" s="183">
        <v>372337.87346211437</v>
      </c>
      <c r="Y38" s="183">
        <v>0</v>
      </c>
      <c r="Z38" s="183">
        <v>0</v>
      </c>
      <c r="AA38" s="183">
        <v>159109.07354359925</v>
      </c>
      <c r="AB38" s="183">
        <v>843587.03766539507</v>
      </c>
      <c r="AC38" s="183">
        <v>0</v>
      </c>
      <c r="AD38" s="179">
        <v>0</v>
      </c>
      <c r="AE38" s="183">
        <v>175993.39189522254</v>
      </c>
      <c r="AF38" s="183">
        <v>1551027.3765663318</v>
      </c>
      <c r="AG38" s="203">
        <v>9335631.9450824782</v>
      </c>
    </row>
    <row r="39" spans="1:33" s="48" customFormat="1" x14ac:dyDescent="0.3">
      <c r="A39" s="94">
        <v>91</v>
      </c>
      <c r="B39" s="32" t="s">
        <v>293</v>
      </c>
      <c r="C39" s="160">
        <v>656920</v>
      </c>
      <c r="D39" s="153">
        <v>0.75487121963115067</v>
      </c>
      <c r="E39" s="44">
        <v>49702</v>
      </c>
      <c r="F39" s="44">
        <v>350772</v>
      </c>
      <c r="G39" s="458">
        <v>0.14169317961524866</v>
      </c>
      <c r="H39" s="460">
        <v>1.0876217522213325</v>
      </c>
      <c r="I39" s="177">
        <v>1</v>
      </c>
      <c r="J39" s="179">
        <v>36754</v>
      </c>
      <c r="K39" s="14">
        <v>109254</v>
      </c>
      <c r="L39" s="195">
        <v>0.1663124885830847</v>
      </c>
      <c r="M39" s="460">
        <v>0.16352955722872478</v>
      </c>
      <c r="N39" s="197">
        <v>214.29</v>
      </c>
      <c r="O39" s="196">
        <v>3065.5653553595594</v>
      </c>
      <c r="P39" s="460">
        <v>5.9372651746575997E-3</v>
      </c>
      <c r="Q39" s="177">
        <v>3</v>
      </c>
      <c r="R39" s="177">
        <v>1104</v>
      </c>
      <c r="S39" s="14">
        <v>241004</v>
      </c>
      <c r="T39" s="14">
        <v>39116</v>
      </c>
      <c r="U39" s="182">
        <v>0.16230436009360841</v>
      </c>
      <c r="V39" s="461">
        <v>0.10883735925818652</v>
      </c>
      <c r="W39" s="198">
        <v>659340305.02750289</v>
      </c>
      <c r="X39" s="183">
        <v>73834412.955031022</v>
      </c>
      <c r="Y39" s="183">
        <v>14648790.464000002</v>
      </c>
      <c r="Z39" s="183">
        <v>10888769.443200001</v>
      </c>
      <c r="AA39" s="183">
        <v>240380349.31102043</v>
      </c>
      <c r="AB39" s="183">
        <v>175513.87073412316</v>
      </c>
      <c r="AC39" s="183">
        <v>0</v>
      </c>
      <c r="AD39" s="179">
        <v>354108</v>
      </c>
      <c r="AE39" s="183">
        <v>32704358.1100352</v>
      </c>
      <c r="AF39" s="183">
        <v>372986302.15402079</v>
      </c>
      <c r="AG39" s="203">
        <v>1032326607.1815237</v>
      </c>
    </row>
    <row r="40" spans="1:33" s="48" customFormat="1" x14ac:dyDescent="0.3">
      <c r="A40" s="94">
        <v>92</v>
      </c>
      <c r="B40" s="32" t="s">
        <v>294</v>
      </c>
      <c r="C40" s="160">
        <v>237231</v>
      </c>
      <c r="D40" s="153">
        <v>0.7027204841295287</v>
      </c>
      <c r="E40" s="44">
        <v>17624</v>
      </c>
      <c r="F40" s="44">
        <v>121688</v>
      </c>
      <c r="G40" s="458">
        <v>0.14482939977647755</v>
      </c>
      <c r="H40" s="460">
        <v>1.1116950440789213</v>
      </c>
      <c r="I40" s="177">
        <v>1</v>
      </c>
      <c r="J40" s="179">
        <v>5579</v>
      </c>
      <c r="K40" s="14">
        <v>51160</v>
      </c>
      <c r="L40" s="195">
        <v>0.21565478373399766</v>
      </c>
      <c r="M40" s="460">
        <v>0.21287185237963774</v>
      </c>
      <c r="N40" s="197">
        <v>238.37</v>
      </c>
      <c r="O40" s="196">
        <v>995.22171414188028</v>
      </c>
      <c r="P40" s="460">
        <v>1.828846192399133E-2</v>
      </c>
      <c r="Q40" s="177">
        <v>0</v>
      </c>
      <c r="R40" s="177">
        <v>0</v>
      </c>
      <c r="S40" s="14">
        <v>85895</v>
      </c>
      <c r="T40" s="14">
        <v>19162</v>
      </c>
      <c r="U40" s="182">
        <v>0.22308632632865708</v>
      </c>
      <c r="V40" s="461">
        <v>0.16961932549323519</v>
      </c>
      <c r="W40" s="198">
        <v>221655404.85437134</v>
      </c>
      <c r="X40" s="183">
        <v>27253705.980374958</v>
      </c>
      <c r="Y40" s="183">
        <v>5290061.5152000003</v>
      </c>
      <c r="Z40" s="183">
        <v>1652839.0032000002</v>
      </c>
      <c r="AA40" s="183">
        <v>113000377.86890537</v>
      </c>
      <c r="AB40" s="183">
        <v>195236.55498106743</v>
      </c>
      <c r="AC40" s="183">
        <v>0</v>
      </c>
      <c r="AD40" s="179">
        <v>0</v>
      </c>
      <c r="AE40" s="183">
        <v>18406106.092307713</v>
      </c>
      <c r="AF40" s="183">
        <v>165798327.01496902</v>
      </c>
      <c r="AG40" s="203">
        <v>387453731.86934036</v>
      </c>
    </row>
    <row r="41" spans="1:33" s="48" customFormat="1" x14ac:dyDescent="0.3">
      <c r="A41" s="94">
        <v>97</v>
      </c>
      <c r="B41" s="32" t="s">
        <v>20</v>
      </c>
      <c r="C41" s="160">
        <v>2156</v>
      </c>
      <c r="D41" s="153">
        <v>1.3861347688359142</v>
      </c>
      <c r="E41" s="44">
        <v>106</v>
      </c>
      <c r="F41" s="44">
        <v>868</v>
      </c>
      <c r="G41" s="458">
        <v>0.12211981566820276</v>
      </c>
      <c r="H41" s="460">
        <v>0.93737869570472288</v>
      </c>
      <c r="I41" s="177">
        <v>0</v>
      </c>
      <c r="J41" s="179">
        <v>8</v>
      </c>
      <c r="K41" s="14">
        <v>58</v>
      </c>
      <c r="L41" s="195">
        <v>2.6901669758812616E-2</v>
      </c>
      <c r="M41" s="460">
        <v>2.4118738404452691E-2</v>
      </c>
      <c r="N41" s="197">
        <v>465.21</v>
      </c>
      <c r="O41" s="196">
        <v>4.6344661550697532</v>
      </c>
      <c r="P41" s="460">
        <v>3.9273292362061101</v>
      </c>
      <c r="Q41" s="177">
        <v>3</v>
      </c>
      <c r="R41" s="177">
        <v>1679</v>
      </c>
      <c r="S41" s="14">
        <v>501</v>
      </c>
      <c r="T41" s="14">
        <v>79</v>
      </c>
      <c r="U41" s="182">
        <v>0.15768463073852296</v>
      </c>
      <c r="V41" s="461">
        <v>0.10421762990310107</v>
      </c>
      <c r="W41" s="198">
        <v>3973548.2093825787</v>
      </c>
      <c r="X41" s="183">
        <v>208848.94827685581</v>
      </c>
      <c r="Y41" s="183">
        <v>0</v>
      </c>
      <c r="Z41" s="183">
        <v>0</v>
      </c>
      <c r="AA41" s="183">
        <v>116357.28</v>
      </c>
      <c r="AB41" s="183">
        <v>381029.48249671684</v>
      </c>
      <c r="AC41" s="183">
        <v>0</v>
      </c>
      <c r="AD41" s="179">
        <v>538539.25</v>
      </c>
      <c r="AE41" s="183">
        <v>102779.16815071611</v>
      </c>
      <c r="AF41" s="183">
        <v>1347554.1289242897</v>
      </c>
      <c r="AG41" s="203">
        <v>5321102.3383068684</v>
      </c>
    </row>
    <row r="42" spans="1:33" s="48" customFormat="1" x14ac:dyDescent="0.3">
      <c r="A42" s="94">
        <v>98</v>
      </c>
      <c r="B42" s="32" t="s">
        <v>21</v>
      </c>
      <c r="C42" s="160">
        <v>23251</v>
      </c>
      <c r="D42" s="153">
        <v>1.0399451820037671</v>
      </c>
      <c r="E42" s="44">
        <v>1220</v>
      </c>
      <c r="F42" s="44">
        <v>10723</v>
      </c>
      <c r="G42" s="458">
        <v>0.11377413037396251</v>
      </c>
      <c r="H42" s="460">
        <v>0.87331810444791869</v>
      </c>
      <c r="I42" s="177">
        <v>0</v>
      </c>
      <c r="J42" s="179">
        <v>73</v>
      </c>
      <c r="K42" s="14">
        <v>645</v>
      </c>
      <c r="L42" s="195">
        <v>2.7740742333663068E-2</v>
      </c>
      <c r="M42" s="460">
        <v>2.4957810979303142E-2</v>
      </c>
      <c r="N42" s="197">
        <v>651.23</v>
      </c>
      <c r="O42" s="196">
        <v>35.703207776054541</v>
      </c>
      <c r="P42" s="460">
        <v>0.50978821116516804</v>
      </c>
      <c r="Q42" s="177">
        <v>0</v>
      </c>
      <c r="R42" s="177">
        <v>0</v>
      </c>
      <c r="S42" s="14">
        <v>7166</v>
      </c>
      <c r="T42" s="14">
        <v>892</v>
      </c>
      <c r="U42" s="182">
        <v>0.12447669550655875</v>
      </c>
      <c r="V42" s="461">
        <v>7.1009694671136867E-2</v>
      </c>
      <c r="W42" s="198">
        <v>32149657.90908711</v>
      </c>
      <c r="X42" s="183">
        <v>2098372.3589352276</v>
      </c>
      <c r="Y42" s="183">
        <v>0</v>
      </c>
      <c r="Z42" s="183">
        <v>0</v>
      </c>
      <c r="AA42" s="183">
        <v>1298489.207309833</v>
      </c>
      <c r="AB42" s="183">
        <v>533388.85640105943</v>
      </c>
      <c r="AC42" s="183">
        <v>0</v>
      </c>
      <c r="AD42" s="179">
        <v>0</v>
      </c>
      <c r="AE42" s="183">
        <v>755221.64922749717</v>
      </c>
      <c r="AF42" s="183">
        <v>4685472.0718736164</v>
      </c>
      <c r="AG42" s="203">
        <v>36835129.980960727</v>
      </c>
    </row>
    <row r="43" spans="1:33" s="48" customFormat="1" x14ac:dyDescent="0.3">
      <c r="A43" s="94">
        <v>102</v>
      </c>
      <c r="B43" s="32" t="s">
        <v>22</v>
      </c>
      <c r="C43" s="160">
        <v>9937</v>
      </c>
      <c r="D43" s="153">
        <v>1.0630997087128151</v>
      </c>
      <c r="E43" s="44">
        <v>406</v>
      </c>
      <c r="F43" s="44">
        <v>4397</v>
      </c>
      <c r="G43" s="458">
        <v>9.2335683420513986E-2</v>
      </c>
      <c r="H43" s="460">
        <v>0.70875886946054556</v>
      </c>
      <c r="I43" s="177">
        <v>0</v>
      </c>
      <c r="J43" s="179">
        <v>17</v>
      </c>
      <c r="K43" s="14">
        <v>397</v>
      </c>
      <c r="L43" s="195">
        <v>3.9951695682801651E-2</v>
      </c>
      <c r="M43" s="460">
        <v>3.7168764328441725E-2</v>
      </c>
      <c r="N43" s="197">
        <v>532.61</v>
      </c>
      <c r="O43" s="196">
        <v>18.6571787987458</v>
      </c>
      <c r="P43" s="460">
        <v>0.97555341144271501</v>
      </c>
      <c r="Q43" s="177">
        <v>0</v>
      </c>
      <c r="R43" s="177">
        <v>0</v>
      </c>
      <c r="S43" s="14">
        <v>2727</v>
      </c>
      <c r="T43" s="14">
        <v>409</v>
      </c>
      <c r="U43" s="182">
        <v>0.14998166483314998</v>
      </c>
      <c r="V43" s="461">
        <v>9.6514663997728095E-2</v>
      </c>
      <c r="W43" s="198">
        <v>14046029.032783255</v>
      </c>
      <c r="X43" s="183">
        <v>727817.09778161452</v>
      </c>
      <c r="Y43" s="183">
        <v>0</v>
      </c>
      <c r="Z43" s="183">
        <v>0</v>
      </c>
      <c r="AA43" s="183">
        <v>826463.4083487941</v>
      </c>
      <c r="AB43" s="183">
        <v>436233.34122778161</v>
      </c>
      <c r="AC43" s="183">
        <v>0</v>
      </c>
      <c r="AD43" s="179">
        <v>0</v>
      </c>
      <c r="AE43" s="183">
        <v>438696.06858923991</v>
      </c>
      <c r="AF43" s="183">
        <v>2429209.9159474298</v>
      </c>
      <c r="AG43" s="203">
        <v>16475238.948730685</v>
      </c>
    </row>
    <row r="44" spans="1:33" s="48" customFormat="1" x14ac:dyDescent="0.3">
      <c r="A44" s="94">
        <v>103</v>
      </c>
      <c r="B44" s="32" t="s">
        <v>23</v>
      </c>
      <c r="C44" s="160">
        <v>2174</v>
      </c>
      <c r="D44" s="153">
        <v>1.1042967665667218</v>
      </c>
      <c r="E44" s="44">
        <v>112</v>
      </c>
      <c r="F44" s="44">
        <v>993</v>
      </c>
      <c r="G44" s="458">
        <v>0.11278952668680765</v>
      </c>
      <c r="H44" s="460">
        <v>0.86576039143466854</v>
      </c>
      <c r="I44" s="177">
        <v>0</v>
      </c>
      <c r="J44" s="179">
        <v>2</v>
      </c>
      <c r="K44" s="14">
        <v>37</v>
      </c>
      <c r="L44" s="195">
        <v>1.7019319227230909E-2</v>
      </c>
      <c r="M44" s="460">
        <v>1.4236387872870983E-2</v>
      </c>
      <c r="N44" s="197">
        <v>147.96</v>
      </c>
      <c r="O44" s="196">
        <v>14.69316031359827</v>
      </c>
      <c r="P44" s="460">
        <v>1.2387446972975837</v>
      </c>
      <c r="Q44" s="177">
        <v>0</v>
      </c>
      <c r="R44" s="177">
        <v>0</v>
      </c>
      <c r="S44" s="14">
        <v>597</v>
      </c>
      <c r="T44" s="14">
        <v>82</v>
      </c>
      <c r="U44" s="182">
        <v>0.13735343383584589</v>
      </c>
      <c r="V44" s="461">
        <v>8.3886433000424004E-2</v>
      </c>
      <c r="W44" s="198">
        <v>3192049.4677298493</v>
      </c>
      <c r="X44" s="183">
        <v>194502.73382176671</v>
      </c>
      <c r="Y44" s="183">
        <v>0</v>
      </c>
      <c r="Z44" s="183">
        <v>0</v>
      </c>
      <c r="AA44" s="183">
        <v>69254.750426716128</v>
      </c>
      <c r="AB44" s="183">
        <v>121186.39373662262</v>
      </c>
      <c r="AC44" s="183">
        <v>0</v>
      </c>
      <c r="AD44" s="179">
        <v>0</v>
      </c>
      <c r="AE44" s="183">
        <v>83419.27616595928</v>
      </c>
      <c r="AF44" s="183">
        <v>468363.15415106528</v>
      </c>
      <c r="AG44" s="203">
        <v>3660412.6218809146</v>
      </c>
    </row>
    <row r="45" spans="1:33" s="48" customFormat="1" x14ac:dyDescent="0.3">
      <c r="A45" s="94">
        <v>105</v>
      </c>
      <c r="B45" s="32" t="s">
        <v>24</v>
      </c>
      <c r="C45" s="160">
        <v>2199</v>
      </c>
      <c r="D45" s="153">
        <v>1.8297057486827961</v>
      </c>
      <c r="E45" s="44">
        <v>109</v>
      </c>
      <c r="F45" s="44">
        <v>832</v>
      </c>
      <c r="G45" s="458">
        <v>0.13100961538461539</v>
      </c>
      <c r="H45" s="460">
        <v>1.0056158513018782</v>
      </c>
      <c r="I45" s="177">
        <v>0</v>
      </c>
      <c r="J45" s="179">
        <v>4</v>
      </c>
      <c r="K45" s="14">
        <v>38</v>
      </c>
      <c r="L45" s="195">
        <v>1.7280582082764895E-2</v>
      </c>
      <c r="M45" s="460">
        <v>1.4497650728404969E-2</v>
      </c>
      <c r="N45" s="197">
        <v>1421.26</v>
      </c>
      <c r="O45" s="196">
        <v>1.5472186651281257</v>
      </c>
      <c r="P45" s="460">
        <v>11.763737624963259</v>
      </c>
      <c r="Q45" s="177">
        <v>0</v>
      </c>
      <c r="R45" s="177">
        <v>0</v>
      </c>
      <c r="S45" s="14">
        <v>430</v>
      </c>
      <c r="T45" s="14">
        <v>58</v>
      </c>
      <c r="U45" s="182">
        <v>0.13488372093023257</v>
      </c>
      <c r="V45" s="461">
        <v>8.1416720094810685E-2</v>
      </c>
      <c r="W45" s="198">
        <v>5349716.3380529853</v>
      </c>
      <c r="X45" s="183">
        <v>228520.83221970589</v>
      </c>
      <c r="Y45" s="183">
        <v>0</v>
      </c>
      <c r="Z45" s="183">
        <v>0</v>
      </c>
      <c r="AA45" s="183">
        <v>71336.710463821903</v>
      </c>
      <c r="AB45" s="183">
        <v>1164080.6566782393</v>
      </c>
      <c r="AC45" s="183">
        <v>0</v>
      </c>
      <c r="AD45" s="179">
        <v>0</v>
      </c>
      <c r="AE45" s="183">
        <v>81894.357796584503</v>
      </c>
      <c r="AF45" s="183">
        <v>1545832.5571583509</v>
      </c>
      <c r="AG45" s="203">
        <v>6895548.8952113362</v>
      </c>
    </row>
    <row r="46" spans="1:33" s="48" customFormat="1" x14ac:dyDescent="0.3">
      <c r="A46" s="94">
        <v>106</v>
      </c>
      <c r="B46" s="32" t="s">
        <v>295</v>
      </c>
      <c r="C46" s="160">
        <v>46576</v>
      </c>
      <c r="D46" s="153">
        <v>1.0264595769897735</v>
      </c>
      <c r="E46" s="44">
        <v>2803</v>
      </c>
      <c r="F46" s="44">
        <v>22664</v>
      </c>
      <c r="G46" s="458">
        <v>0.12367631486057183</v>
      </c>
      <c r="H46" s="460">
        <v>0.94932621769224812</v>
      </c>
      <c r="I46" s="177">
        <v>0</v>
      </c>
      <c r="J46" s="179">
        <v>428</v>
      </c>
      <c r="K46" s="14">
        <v>3028</v>
      </c>
      <c r="L46" s="195">
        <v>6.5012023359670212E-2</v>
      </c>
      <c r="M46" s="460">
        <v>6.2229092005310287E-2</v>
      </c>
      <c r="N46" s="197">
        <v>322.69</v>
      </c>
      <c r="O46" s="196">
        <v>144.33666986891444</v>
      </c>
      <c r="P46" s="460">
        <v>0.12610152667054914</v>
      </c>
      <c r="Q46" s="177">
        <v>0</v>
      </c>
      <c r="R46" s="177">
        <v>0</v>
      </c>
      <c r="S46" s="14">
        <v>14846</v>
      </c>
      <c r="T46" s="14">
        <v>2218</v>
      </c>
      <c r="U46" s="182">
        <v>0.14940051192240333</v>
      </c>
      <c r="V46" s="461">
        <v>9.5933511086981449E-2</v>
      </c>
      <c r="W46" s="198">
        <v>63566501.804284088</v>
      </c>
      <c r="X46" s="183">
        <v>4569262.6233602967</v>
      </c>
      <c r="Y46" s="183">
        <v>0</v>
      </c>
      <c r="Z46" s="183">
        <v>0</v>
      </c>
      <c r="AA46" s="183">
        <v>6485535.9219294991</v>
      </c>
      <c r="AB46" s="183">
        <v>264298.71177933732</v>
      </c>
      <c r="AC46" s="183">
        <v>0</v>
      </c>
      <c r="AD46" s="179">
        <v>0</v>
      </c>
      <c r="AE46" s="183">
        <v>2043843.683730175</v>
      </c>
      <c r="AF46" s="183">
        <v>13362940.940799303</v>
      </c>
      <c r="AG46" s="203">
        <v>76929442.745083392</v>
      </c>
    </row>
    <row r="47" spans="1:33" s="48" customFormat="1" x14ac:dyDescent="0.3">
      <c r="A47" s="94">
        <v>108</v>
      </c>
      <c r="B47" s="32" t="s">
        <v>296</v>
      </c>
      <c r="C47" s="160">
        <v>10344</v>
      </c>
      <c r="D47" s="153">
        <v>1.019210390958212</v>
      </c>
      <c r="E47" s="44">
        <v>523</v>
      </c>
      <c r="F47" s="44">
        <v>4717</v>
      </c>
      <c r="G47" s="458">
        <v>0.110875556497774</v>
      </c>
      <c r="H47" s="460">
        <v>0.85106896015795697</v>
      </c>
      <c r="I47" s="177">
        <v>0</v>
      </c>
      <c r="J47" s="179">
        <v>17</v>
      </c>
      <c r="K47" s="14">
        <v>184</v>
      </c>
      <c r="L47" s="195">
        <v>1.7788089713843776E-2</v>
      </c>
      <c r="M47" s="460">
        <v>1.500515835948385E-2</v>
      </c>
      <c r="N47" s="197">
        <v>463.99</v>
      </c>
      <c r="O47" s="196">
        <v>22.293583913446412</v>
      </c>
      <c r="P47" s="460">
        <v>0.81642657796421658</v>
      </c>
      <c r="Q47" s="177">
        <v>0</v>
      </c>
      <c r="R47" s="177">
        <v>0</v>
      </c>
      <c r="S47" s="14">
        <v>3231</v>
      </c>
      <c r="T47" s="14">
        <v>386</v>
      </c>
      <c r="U47" s="182">
        <v>0.1194676570721139</v>
      </c>
      <c r="V47" s="461">
        <v>6.6000656236692018E-2</v>
      </c>
      <c r="W47" s="198">
        <v>14017695.680024633</v>
      </c>
      <c r="X47" s="183">
        <v>909749.2798491295</v>
      </c>
      <c r="Y47" s="183">
        <v>0</v>
      </c>
      <c r="Z47" s="183">
        <v>0</v>
      </c>
      <c r="AA47" s="183">
        <v>347311.61855287571</v>
      </c>
      <c r="AB47" s="183">
        <v>380030.24351078353</v>
      </c>
      <c r="AC47" s="183">
        <v>0</v>
      </c>
      <c r="AD47" s="179">
        <v>0</v>
      </c>
      <c r="AE47" s="183">
        <v>312285.5686983476</v>
      </c>
      <c r="AF47" s="183">
        <v>1949376.7106111348</v>
      </c>
      <c r="AG47" s="203">
        <v>15967072.390635768</v>
      </c>
    </row>
    <row r="48" spans="1:33" s="48" customFormat="1" x14ac:dyDescent="0.3">
      <c r="A48" s="94">
        <v>109</v>
      </c>
      <c r="B48" s="32" t="s">
        <v>297</v>
      </c>
      <c r="C48" s="160">
        <v>67848</v>
      </c>
      <c r="D48" s="153">
        <v>1.0446566028663347</v>
      </c>
      <c r="E48" s="44">
        <v>3917</v>
      </c>
      <c r="F48" s="44">
        <v>31222</v>
      </c>
      <c r="G48" s="458">
        <v>0.12545640894241239</v>
      </c>
      <c r="H48" s="460">
        <v>0.96299003023190188</v>
      </c>
      <c r="I48" s="177">
        <v>0</v>
      </c>
      <c r="J48" s="179">
        <v>259</v>
      </c>
      <c r="K48" s="14">
        <v>3618</v>
      </c>
      <c r="L48" s="195">
        <v>5.3325079589671032E-2</v>
      </c>
      <c r="M48" s="460">
        <v>5.0542148235311106E-2</v>
      </c>
      <c r="N48" s="197">
        <v>1785.35</v>
      </c>
      <c r="O48" s="196">
        <v>38.002632537037556</v>
      </c>
      <c r="P48" s="460">
        <v>0.4789424629273854</v>
      </c>
      <c r="Q48" s="177">
        <v>0</v>
      </c>
      <c r="R48" s="177">
        <v>0</v>
      </c>
      <c r="S48" s="14">
        <v>19940</v>
      </c>
      <c r="T48" s="14">
        <v>2508</v>
      </c>
      <c r="U48" s="182">
        <v>0.12577733199598795</v>
      </c>
      <c r="V48" s="461">
        <v>7.2310331160566066E-2</v>
      </c>
      <c r="W48" s="198">
        <v>94239913.018531233</v>
      </c>
      <c r="X48" s="183">
        <v>6751920.1620051293</v>
      </c>
      <c r="Y48" s="183">
        <v>0</v>
      </c>
      <c r="Z48" s="183">
        <v>0</v>
      </c>
      <c r="AA48" s="183">
        <v>7673278.555102041</v>
      </c>
      <c r="AB48" s="183">
        <v>1462287.9701113759</v>
      </c>
      <c r="AC48" s="183">
        <v>0</v>
      </c>
      <c r="AD48" s="179">
        <v>0</v>
      </c>
      <c r="AE48" s="183">
        <v>2244153.453068418</v>
      </c>
      <c r="AF48" s="183">
        <v>18131640.140286952</v>
      </c>
      <c r="AG48" s="203">
        <v>112371553.15881819</v>
      </c>
    </row>
    <row r="49" spans="1:33" s="48" customFormat="1" x14ac:dyDescent="0.3">
      <c r="A49" s="94">
        <v>111</v>
      </c>
      <c r="B49" s="32" t="s">
        <v>25</v>
      </c>
      <c r="C49" s="160">
        <v>18497</v>
      </c>
      <c r="D49" s="153">
        <v>1.420479603005425</v>
      </c>
      <c r="E49" s="44">
        <v>1367</v>
      </c>
      <c r="F49" s="44">
        <v>7939</v>
      </c>
      <c r="G49" s="458">
        <v>0.17218793298904145</v>
      </c>
      <c r="H49" s="460">
        <v>1.3216962305273623</v>
      </c>
      <c r="I49" s="177">
        <v>0</v>
      </c>
      <c r="J49" s="179">
        <v>45</v>
      </c>
      <c r="K49" s="14">
        <v>725</v>
      </c>
      <c r="L49" s="195">
        <v>3.9195545223549767E-2</v>
      </c>
      <c r="M49" s="460">
        <v>3.6412613869189842E-2</v>
      </c>
      <c r="N49" s="197">
        <v>675.99</v>
      </c>
      <c r="O49" s="196">
        <v>27.362830811106672</v>
      </c>
      <c r="P49" s="460">
        <v>0.66517512572658521</v>
      </c>
      <c r="Q49" s="177">
        <v>0</v>
      </c>
      <c r="R49" s="177">
        <v>0</v>
      </c>
      <c r="S49" s="14">
        <v>4620</v>
      </c>
      <c r="T49" s="14">
        <v>852</v>
      </c>
      <c r="U49" s="182">
        <v>0.18441558441558442</v>
      </c>
      <c r="V49" s="461">
        <v>0.13094858358016254</v>
      </c>
      <c r="W49" s="198">
        <v>34934985.819957942</v>
      </c>
      <c r="X49" s="183">
        <v>2526395.8842945178</v>
      </c>
      <c r="Y49" s="183">
        <v>0</v>
      </c>
      <c r="Z49" s="183">
        <v>0</v>
      </c>
      <c r="AA49" s="183">
        <v>1507104.5090538033</v>
      </c>
      <c r="AB49" s="183">
        <v>553668.49352540914</v>
      </c>
      <c r="AC49" s="183">
        <v>0</v>
      </c>
      <c r="AD49" s="179">
        <v>0</v>
      </c>
      <c r="AE49" s="183">
        <v>1107942.5748695983</v>
      </c>
      <c r="AF49" s="183">
        <v>5695111.461743325</v>
      </c>
      <c r="AG49" s="203">
        <v>40630097.281701267</v>
      </c>
    </row>
    <row r="50" spans="1:33" s="48" customFormat="1" x14ac:dyDescent="0.3">
      <c r="A50" s="94">
        <v>139</v>
      </c>
      <c r="B50" s="32" t="s">
        <v>26</v>
      </c>
      <c r="C50" s="160">
        <v>9848</v>
      </c>
      <c r="D50" s="153">
        <v>1.0734977682243312</v>
      </c>
      <c r="E50" s="44">
        <v>570</v>
      </c>
      <c r="F50" s="44">
        <v>4203</v>
      </c>
      <c r="G50" s="458">
        <v>0.13561741613133477</v>
      </c>
      <c r="H50" s="460">
        <v>1.0409848389669301</v>
      </c>
      <c r="I50" s="177">
        <v>0</v>
      </c>
      <c r="J50" s="179">
        <v>17</v>
      </c>
      <c r="K50" s="14">
        <v>76</v>
      </c>
      <c r="L50" s="195">
        <v>7.717303005686434E-3</v>
      </c>
      <c r="M50" s="460">
        <v>4.9343716513265082E-3</v>
      </c>
      <c r="N50" s="197">
        <v>1614.63</v>
      </c>
      <c r="O50" s="196">
        <v>6.0992301641862214</v>
      </c>
      <c r="P50" s="460">
        <v>2.9841593012651302</v>
      </c>
      <c r="Q50" s="177">
        <v>0</v>
      </c>
      <c r="R50" s="177">
        <v>0</v>
      </c>
      <c r="S50" s="14">
        <v>2764</v>
      </c>
      <c r="T50" s="14">
        <v>286</v>
      </c>
      <c r="U50" s="182">
        <v>0.10347322720694646</v>
      </c>
      <c r="V50" s="461">
        <v>5.0006226371524576E-2</v>
      </c>
      <c r="W50" s="198">
        <v>14056379.004210999</v>
      </c>
      <c r="X50" s="183">
        <v>1059402.2758530816</v>
      </c>
      <c r="Y50" s="183">
        <v>0</v>
      </c>
      <c r="Z50" s="183">
        <v>0</v>
      </c>
      <c r="AA50" s="183">
        <v>108735.18901669759</v>
      </c>
      <c r="AB50" s="183">
        <v>1322460.0359486551</v>
      </c>
      <c r="AC50" s="183">
        <v>0</v>
      </c>
      <c r="AD50" s="179">
        <v>0</v>
      </c>
      <c r="AE50" s="183">
        <v>225261.65576246459</v>
      </c>
      <c r="AF50" s="183">
        <v>2715859.156580897</v>
      </c>
      <c r="AG50" s="203">
        <v>16772238.160791896</v>
      </c>
    </row>
    <row r="51" spans="1:33" s="48" customFormat="1" x14ac:dyDescent="0.3">
      <c r="A51" s="94">
        <v>140</v>
      </c>
      <c r="B51" s="32" t="s">
        <v>298</v>
      </c>
      <c r="C51" s="160">
        <v>21124</v>
      </c>
      <c r="D51" s="153">
        <v>1.4964832765554814</v>
      </c>
      <c r="E51" s="44">
        <v>1561</v>
      </c>
      <c r="F51" s="44">
        <v>9629</v>
      </c>
      <c r="G51" s="458">
        <v>0.16211444594454252</v>
      </c>
      <c r="H51" s="460">
        <v>1.2443732170974502</v>
      </c>
      <c r="I51" s="177">
        <v>0</v>
      </c>
      <c r="J51" s="179">
        <v>9</v>
      </c>
      <c r="K51" s="14">
        <v>619</v>
      </c>
      <c r="L51" s="195">
        <v>2.9303162279871238E-2</v>
      </c>
      <c r="M51" s="460">
        <v>2.6520230925511312E-2</v>
      </c>
      <c r="N51" s="197">
        <v>762.99</v>
      </c>
      <c r="O51" s="196">
        <v>27.685815017234827</v>
      </c>
      <c r="P51" s="460">
        <v>0.65741515695610642</v>
      </c>
      <c r="Q51" s="177">
        <v>0</v>
      </c>
      <c r="R51" s="177">
        <v>0</v>
      </c>
      <c r="S51" s="14">
        <v>5856</v>
      </c>
      <c r="T51" s="14">
        <v>667</v>
      </c>
      <c r="U51" s="182">
        <v>0.11390027322404371</v>
      </c>
      <c r="V51" s="461">
        <v>6.0433272388621825E-2</v>
      </c>
      <c r="W51" s="198">
        <v>42031249.368197881</v>
      </c>
      <c r="X51" s="183">
        <v>2716409.6908554621</v>
      </c>
      <c r="Y51" s="183">
        <v>0</v>
      </c>
      <c r="Z51" s="183">
        <v>0</v>
      </c>
      <c r="AA51" s="183">
        <v>1253555.8185528757</v>
      </c>
      <c r="AB51" s="183">
        <v>624925.69989933562</v>
      </c>
      <c r="AC51" s="183">
        <v>0</v>
      </c>
      <c r="AD51" s="179">
        <v>0</v>
      </c>
      <c r="AE51" s="183">
        <v>583938.91662061575</v>
      </c>
      <c r="AF51" s="183">
        <v>5178830.1259282902</v>
      </c>
      <c r="AG51" s="203">
        <v>47210079.494126171</v>
      </c>
    </row>
    <row r="52" spans="1:33" s="48" customFormat="1" x14ac:dyDescent="0.3">
      <c r="A52" s="94">
        <v>142</v>
      </c>
      <c r="B52" s="32" t="s">
        <v>27</v>
      </c>
      <c r="C52" s="160">
        <v>6625</v>
      </c>
      <c r="D52" s="153">
        <v>1.1344317756663818</v>
      </c>
      <c r="E52" s="44">
        <v>328</v>
      </c>
      <c r="F52" s="44">
        <v>2902</v>
      </c>
      <c r="G52" s="458">
        <v>0.11302549965541006</v>
      </c>
      <c r="H52" s="460">
        <v>0.86757169480357543</v>
      </c>
      <c r="I52" s="177">
        <v>0</v>
      </c>
      <c r="J52" s="179">
        <v>15</v>
      </c>
      <c r="K52" s="14">
        <v>123</v>
      </c>
      <c r="L52" s="195">
        <v>1.8566037735849056E-2</v>
      </c>
      <c r="M52" s="460">
        <v>1.578310638148913E-2</v>
      </c>
      <c r="N52" s="197">
        <v>589.79</v>
      </c>
      <c r="O52" s="196">
        <v>11.232811678733109</v>
      </c>
      <c r="P52" s="460">
        <v>1.6203489336043038</v>
      </c>
      <c r="Q52" s="177">
        <v>0</v>
      </c>
      <c r="R52" s="177">
        <v>0</v>
      </c>
      <c r="S52" s="14">
        <v>1748</v>
      </c>
      <c r="T52" s="14">
        <v>246</v>
      </c>
      <c r="U52" s="182">
        <v>0.14073226544622425</v>
      </c>
      <c r="V52" s="461">
        <v>8.7265264610802362E-2</v>
      </c>
      <c r="W52" s="198">
        <v>9992830.8952400275</v>
      </c>
      <c r="X52" s="183">
        <v>593963.44048413483</v>
      </c>
      <c r="Y52" s="183">
        <v>0</v>
      </c>
      <c r="Z52" s="183">
        <v>0</v>
      </c>
      <c r="AA52" s="183">
        <v>233974.52983302411</v>
      </c>
      <c r="AB52" s="183">
        <v>483066.52583078307</v>
      </c>
      <c r="AC52" s="183">
        <v>0</v>
      </c>
      <c r="AD52" s="179">
        <v>0</v>
      </c>
      <c r="AE52" s="183">
        <v>264449.3123660601</v>
      </c>
      <c r="AF52" s="183">
        <v>1575453.8085140027</v>
      </c>
      <c r="AG52" s="203">
        <v>11568284.70375403</v>
      </c>
    </row>
    <row r="53" spans="1:33" s="48" customFormat="1" x14ac:dyDescent="0.3">
      <c r="A53" s="94">
        <v>143</v>
      </c>
      <c r="B53" s="32" t="s">
        <v>299</v>
      </c>
      <c r="C53" s="160">
        <v>6866</v>
      </c>
      <c r="D53" s="153">
        <v>1.1710217386513007</v>
      </c>
      <c r="E53" s="44">
        <v>380</v>
      </c>
      <c r="F53" s="44">
        <v>2832</v>
      </c>
      <c r="G53" s="458">
        <v>0.13418079096045199</v>
      </c>
      <c r="H53" s="460">
        <v>1.0299574571982126</v>
      </c>
      <c r="I53" s="177">
        <v>0</v>
      </c>
      <c r="J53" s="179">
        <v>15</v>
      </c>
      <c r="K53" s="14">
        <v>135</v>
      </c>
      <c r="L53" s="195">
        <v>1.9662103116807456E-2</v>
      </c>
      <c r="M53" s="460">
        <v>1.6879171762447531E-2</v>
      </c>
      <c r="N53" s="197">
        <v>750.41</v>
      </c>
      <c r="O53" s="196">
        <v>9.1496648498820647</v>
      </c>
      <c r="P53" s="460">
        <v>1.9892613252656752</v>
      </c>
      <c r="Q53" s="177">
        <v>0</v>
      </c>
      <c r="R53" s="177">
        <v>0</v>
      </c>
      <c r="S53" s="14">
        <v>1848</v>
      </c>
      <c r="T53" s="14">
        <v>258</v>
      </c>
      <c r="U53" s="182">
        <v>0.1396103896103896</v>
      </c>
      <c r="V53" s="461">
        <v>8.6143388774967716E-2</v>
      </c>
      <c r="W53" s="198">
        <v>10690377.200830719</v>
      </c>
      <c r="X53" s="183">
        <v>730788.22770204348</v>
      </c>
      <c r="Y53" s="183">
        <v>0</v>
      </c>
      <c r="Z53" s="183">
        <v>0</v>
      </c>
      <c r="AA53" s="183">
        <v>259325.45499072352</v>
      </c>
      <c r="AB53" s="183">
        <v>614622.07166733569</v>
      </c>
      <c r="AC53" s="183">
        <v>0</v>
      </c>
      <c r="AD53" s="179">
        <v>0</v>
      </c>
      <c r="AE53" s="183">
        <v>270545.86526239838</v>
      </c>
      <c r="AF53" s="183">
        <v>1875281.6196225025</v>
      </c>
      <c r="AG53" s="203">
        <v>12565658.820453221</v>
      </c>
    </row>
    <row r="54" spans="1:33" s="48" customFormat="1" x14ac:dyDescent="0.3">
      <c r="A54" s="94">
        <v>145</v>
      </c>
      <c r="B54" s="32" t="s">
        <v>28</v>
      </c>
      <c r="C54" s="160">
        <v>12294</v>
      </c>
      <c r="D54" s="153">
        <v>1.1214152745921691</v>
      </c>
      <c r="E54" s="44">
        <v>436</v>
      </c>
      <c r="F54" s="44">
        <v>5626</v>
      </c>
      <c r="G54" s="458">
        <v>7.749733380732314E-2</v>
      </c>
      <c r="H54" s="460">
        <v>0.59486127855183979</v>
      </c>
      <c r="I54" s="177">
        <v>0</v>
      </c>
      <c r="J54" s="179">
        <v>26</v>
      </c>
      <c r="K54" s="14">
        <v>183</v>
      </c>
      <c r="L54" s="195">
        <v>1.488530990727184E-2</v>
      </c>
      <c r="M54" s="460">
        <v>1.2102378552911915E-2</v>
      </c>
      <c r="N54" s="197">
        <v>576.74</v>
      </c>
      <c r="O54" s="196">
        <v>21.316364392967369</v>
      </c>
      <c r="P54" s="460">
        <v>0.85385453586156579</v>
      </c>
      <c r="Q54" s="177">
        <v>0</v>
      </c>
      <c r="R54" s="177">
        <v>0</v>
      </c>
      <c r="S54" s="14">
        <v>3726</v>
      </c>
      <c r="T54" s="14">
        <v>337</v>
      </c>
      <c r="U54" s="182">
        <v>9.0445517981749865E-2</v>
      </c>
      <c r="V54" s="461">
        <v>3.697851714632798E-2</v>
      </c>
      <c r="W54" s="198">
        <v>18330906.778201569</v>
      </c>
      <c r="X54" s="183">
        <v>755748.62587707629</v>
      </c>
      <c r="Y54" s="183">
        <v>0</v>
      </c>
      <c r="Z54" s="183">
        <v>0</v>
      </c>
      <c r="AA54" s="183">
        <v>332930.94144712429</v>
      </c>
      <c r="AB54" s="183">
        <v>472377.94487469399</v>
      </c>
      <c r="AC54" s="183">
        <v>0</v>
      </c>
      <c r="AD54" s="179">
        <v>0</v>
      </c>
      <c r="AE54" s="183">
        <v>207949.48547092371</v>
      </c>
      <c r="AF54" s="183">
        <v>1769006.997669816</v>
      </c>
      <c r="AG54" s="203">
        <v>20099913.775871385</v>
      </c>
    </row>
    <row r="55" spans="1:33" s="48" customFormat="1" x14ac:dyDescent="0.3">
      <c r="A55" s="94">
        <v>146</v>
      </c>
      <c r="B55" s="32" t="s">
        <v>300</v>
      </c>
      <c r="C55" s="160">
        <v>4749</v>
      </c>
      <c r="D55" s="153">
        <v>1.7705708023649727</v>
      </c>
      <c r="E55" s="44">
        <v>350</v>
      </c>
      <c r="F55" s="44">
        <v>1882</v>
      </c>
      <c r="G55" s="458">
        <v>0.18597236981934112</v>
      </c>
      <c r="H55" s="460">
        <v>1.4275040991874102</v>
      </c>
      <c r="I55" s="177">
        <v>0</v>
      </c>
      <c r="J55" s="179">
        <v>4</v>
      </c>
      <c r="K55" s="14">
        <v>164</v>
      </c>
      <c r="L55" s="195">
        <v>3.4533586018109075E-2</v>
      </c>
      <c r="M55" s="460">
        <v>3.1750654663749149E-2</v>
      </c>
      <c r="N55" s="197">
        <v>2763.39</v>
      </c>
      <c r="O55" s="196">
        <v>1.7185413568117422</v>
      </c>
      <c r="P55" s="460">
        <v>10.591001696217544</v>
      </c>
      <c r="Q55" s="177">
        <v>0</v>
      </c>
      <c r="R55" s="177">
        <v>0</v>
      </c>
      <c r="S55" s="14">
        <v>1016</v>
      </c>
      <c r="T55" s="14">
        <v>174</v>
      </c>
      <c r="U55" s="182">
        <v>0.17125984251968504</v>
      </c>
      <c r="V55" s="461">
        <v>0.11779284168426316</v>
      </c>
      <c r="W55" s="198">
        <v>11179946.8928848</v>
      </c>
      <c r="X55" s="183">
        <v>700564.28137401806</v>
      </c>
      <c r="Y55" s="183">
        <v>0</v>
      </c>
      <c r="Z55" s="183">
        <v>0</v>
      </c>
      <c r="AA55" s="183">
        <v>337399.99424860853</v>
      </c>
      <c r="AB55" s="183">
        <v>2263350.01749017</v>
      </c>
      <c r="AC55" s="183">
        <v>0</v>
      </c>
      <c r="AD55" s="179">
        <v>0</v>
      </c>
      <c r="AE55" s="183">
        <v>255879.92700363114</v>
      </c>
      <c r="AF55" s="183">
        <v>3557194.220116429</v>
      </c>
      <c r="AG55" s="203">
        <v>14737141.113001229</v>
      </c>
    </row>
    <row r="56" spans="1:33" s="48" customFormat="1" x14ac:dyDescent="0.3">
      <c r="A56" s="94">
        <v>148</v>
      </c>
      <c r="B56" s="32" t="s">
        <v>301</v>
      </c>
      <c r="C56" s="160">
        <v>6862</v>
      </c>
      <c r="D56" s="153">
        <v>1.0742153607811011</v>
      </c>
      <c r="E56" s="44">
        <v>603</v>
      </c>
      <c r="F56" s="44">
        <v>3400</v>
      </c>
      <c r="G56" s="458">
        <v>0.1773529411764706</v>
      </c>
      <c r="H56" s="460">
        <v>1.3613422831482653</v>
      </c>
      <c r="I56" s="177">
        <v>0</v>
      </c>
      <c r="J56" s="179">
        <v>22</v>
      </c>
      <c r="K56" s="14">
        <v>233</v>
      </c>
      <c r="L56" s="195">
        <v>3.3955115126785194E-2</v>
      </c>
      <c r="M56" s="460">
        <v>3.1172183772425269E-2</v>
      </c>
      <c r="N56" s="197">
        <v>15056.29</v>
      </c>
      <c r="O56" s="196">
        <v>0.45575636494780586</v>
      </c>
      <c r="P56" s="460">
        <v>20</v>
      </c>
      <c r="Q56" s="177">
        <v>0</v>
      </c>
      <c r="R56" s="177">
        <v>0</v>
      </c>
      <c r="S56" s="14">
        <v>2046</v>
      </c>
      <c r="T56" s="14">
        <v>306</v>
      </c>
      <c r="U56" s="182">
        <v>0.14956011730205279</v>
      </c>
      <c r="V56" s="461">
        <v>9.6093116466630907E-2</v>
      </c>
      <c r="W56" s="198">
        <v>9800908.7278900705</v>
      </c>
      <c r="X56" s="183">
        <v>965353.78739119752</v>
      </c>
      <c r="Y56" s="183">
        <v>0</v>
      </c>
      <c r="Z56" s="183">
        <v>0</v>
      </c>
      <c r="AA56" s="183">
        <v>478639.08378478664</v>
      </c>
      <c r="AB56" s="183">
        <v>6175800</v>
      </c>
      <c r="AC56" s="183">
        <v>0</v>
      </c>
      <c r="AD56" s="179">
        <v>0</v>
      </c>
      <c r="AE56" s="183">
        <v>301618.61529904924</v>
      </c>
      <c r="AF56" s="183">
        <v>7921411.4864750355</v>
      </c>
      <c r="AG56" s="203">
        <v>17722320.214365106</v>
      </c>
    </row>
    <row r="57" spans="1:33" s="48" customFormat="1" x14ac:dyDescent="0.3">
      <c r="A57" s="94">
        <v>149</v>
      </c>
      <c r="B57" s="32" t="s">
        <v>302</v>
      </c>
      <c r="C57" s="160">
        <v>5321</v>
      </c>
      <c r="D57" s="153">
        <v>0.88561949394444406</v>
      </c>
      <c r="E57" s="44">
        <v>221</v>
      </c>
      <c r="F57" s="44">
        <v>2544</v>
      </c>
      <c r="G57" s="458">
        <v>8.6871069182389932E-2</v>
      </c>
      <c r="H57" s="460">
        <v>0.66681307271139489</v>
      </c>
      <c r="I57" s="177">
        <v>3</v>
      </c>
      <c r="J57" s="179">
        <v>2770</v>
      </c>
      <c r="K57" s="14">
        <v>233</v>
      </c>
      <c r="L57" s="195">
        <v>4.3788761510994173E-2</v>
      </c>
      <c r="M57" s="460">
        <v>4.1005830156634247E-2</v>
      </c>
      <c r="N57" s="197">
        <v>349.89</v>
      </c>
      <c r="O57" s="196">
        <v>15.207636685815542</v>
      </c>
      <c r="P57" s="460">
        <v>1.1968377993925681</v>
      </c>
      <c r="Q57" s="177">
        <v>3</v>
      </c>
      <c r="R57" s="177">
        <v>230</v>
      </c>
      <c r="S57" s="14">
        <v>1705</v>
      </c>
      <c r="T57" s="14">
        <v>236</v>
      </c>
      <c r="U57" s="182">
        <v>0.13841642228739004</v>
      </c>
      <c r="V57" s="461">
        <v>8.4949421451968155E-2</v>
      </c>
      <c r="W57" s="198">
        <v>6265629.3365626158</v>
      </c>
      <c r="X57" s="183">
        <v>366661.93127179029</v>
      </c>
      <c r="Y57" s="183">
        <v>118654.04320000001</v>
      </c>
      <c r="Z57" s="183">
        <v>820642.41600000008</v>
      </c>
      <c r="AA57" s="183">
        <v>488235.19669758808</v>
      </c>
      <c r="AB57" s="183">
        <v>286576.82687555347</v>
      </c>
      <c r="AC57" s="183">
        <v>0</v>
      </c>
      <c r="AD57" s="179">
        <v>73772.5</v>
      </c>
      <c r="AE57" s="183">
        <v>206761.0999625359</v>
      </c>
      <c r="AF57" s="183">
        <v>2361304.0140074687</v>
      </c>
      <c r="AG57" s="203">
        <v>8626933.3505700845</v>
      </c>
    </row>
    <row r="58" spans="1:33" s="48" customFormat="1" x14ac:dyDescent="0.3">
      <c r="A58" s="94">
        <v>151</v>
      </c>
      <c r="B58" s="32" t="s">
        <v>303</v>
      </c>
      <c r="C58" s="160">
        <v>1925</v>
      </c>
      <c r="D58" s="153">
        <v>1.656301466387619</v>
      </c>
      <c r="E58" s="44">
        <v>62</v>
      </c>
      <c r="F58" s="44">
        <v>831</v>
      </c>
      <c r="G58" s="458">
        <v>7.4608904933814682E-2</v>
      </c>
      <c r="H58" s="460">
        <v>0.57269000622170796</v>
      </c>
      <c r="I58" s="177">
        <v>0</v>
      </c>
      <c r="J58" s="179">
        <v>17</v>
      </c>
      <c r="K58" s="14">
        <v>70</v>
      </c>
      <c r="L58" s="195">
        <v>3.6363636363636362E-2</v>
      </c>
      <c r="M58" s="460">
        <v>3.3580705009276436E-2</v>
      </c>
      <c r="N58" s="197">
        <v>642.38</v>
      </c>
      <c r="O58" s="196">
        <v>2.9966686385005761</v>
      </c>
      <c r="P58" s="460">
        <v>6.0737694489038718</v>
      </c>
      <c r="Q58" s="177">
        <v>0</v>
      </c>
      <c r="R58" s="177">
        <v>0</v>
      </c>
      <c r="S58" s="14">
        <v>465</v>
      </c>
      <c r="T58" s="14">
        <v>90</v>
      </c>
      <c r="U58" s="182">
        <v>0.19354838709677419</v>
      </c>
      <c r="V58" s="461">
        <v>0.1400813862613523</v>
      </c>
      <c r="W58" s="198">
        <v>4239302.3609930109</v>
      </c>
      <c r="X58" s="183">
        <v>113924.93659268126</v>
      </c>
      <c r="Y58" s="183">
        <v>0</v>
      </c>
      <c r="Z58" s="183">
        <v>0</v>
      </c>
      <c r="AA58" s="183">
        <v>144647.44285714283</v>
      </c>
      <c r="AB58" s="183">
        <v>526140.27851129789</v>
      </c>
      <c r="AC58" s="183">
        <v>0</v>
      </c>
      <c r="AD58" s="179">
        <v>0</v>
      </c>
      <c r="AE58" s="183">
        <v>123346.35332956047</v>
      </c>
      <c r="AF58" s="183">
        <v>908059.01129068248</v>
      </c>
      <c r="AG58" s="203">
        <v>5147361.3722836934</v>
      </c>
    </row>
    <row r="59" spans="1:33" s="48" customFormat="1" x14ac:dyDescent="0.3">
      <c r="A59" s="94">
        <v>152</v>
      </c>
      <c r="B59" s="32" t="s">
        <v>29</v>
      </c>
      <c r="C59" s="160">
        <v>4471</v>
      </c>
      <c r="D59" s="153">
        <v>1.1473867499402413</v>
      </c>
      <c r="E59" s="44">
        <v>186</v>
      </c>
      <c r="F59" s="44">
        <v>1970</v>
      </c>
      <c r="G59" s="458">
        <v>9.4416243654822332E-2</v>
      </c>
      <c r="H59" s="460">
        <v>0.72472902817802942</v>
      </c>
      <c r="I59" s="177">
        <v>0</v>
      </c>
      <c r="J59" s="179">
        <v>34</v>
      </c>
      <c r="K59" s="14">
        <v>42</v>
      </c>
      <c r="L59" s="195">
        <v>9.3938716170878997E-3</v>
      </c>
      <c r="M59" s="460">
        <v>6.610940262727974E-3</v>
      </c>
      <c r="N59" s="197">
        <v>354.13</v>
      </c>
      <c r="O59" s="196">
        <v>12.62530709061644</v>
      </c>
      <c r="P59" s="460">
        <v>1.4416341950637241</v>
      </c>
      <c r="Q59" s="177">
        <v>0</v>
      </c>
      <c r="R59" s="177">
        <v>0</v>
      </c>
      <c r="S59" s="14">
        <v>1224</v>
      </c>
      <c r="T59" s="14">
        <v>126</v>
      </c>
      <c r="U59" s="182">
        <v>0.10294117647058823</v>
      </c>
      <c r="V59" s="461">
        <v>4.9474175635166345E-2</v>
      </c>
      <c r="W59" s="198">
        <v>6820854.3046451453</v>
      </c>
      <c r="X59" s="183">
        <v>334848.82853824343</v>
      </c>
      <c r="Y59" s="183">
        <v>0</v>
      </c>
      <c r="Z59" s="183">
        <v>0</v>
      </c>
      <c r="AA59" s="183">
        <v>66139.075435992578</v>
      </c>
      <c r="AB59" s="183">
        <v>290049.59187584597</v>
      </c>
      <c r="AC59" s="183">
        <v>0</v>
      </c>
      <c r="AD59" s="179">
        <v>0</v>
      </c>
      <c r="AE59" s="183">
        <v>101180.86454051797</v>
      </c>
      <c r="AF59" s="183">
        <v>792218.36039059982</v>
      </c>
      <c r="AG59" s="203">
        <v>7613072.6650357451</v>
      </c>
    </row>
    <row r="60" spans="1:33" s="48" customFormat="1" x14ac:dyDescent="0.3">
      <c r="A60" s="94">
        <v>153</v>
      </c>
      <c r="B60" s="32" t="s">
        <v>30</v>
      </c>
      <c r="C60" s="160">
        <v>26075</v>
      </c>
      <c r="D60" s="153">
        <v>1.372071788073512</v>
      </c>
      <c r="E60" s="44">
        <v>2127</v>
      </c>
      <c r="F60" s="44">
        <v>11563</v>
      </c>
      <c r="G60" s="458">
        <v>0.18394880221395832</v>
      </c>
      <c r="H60" s="460">
        <v>1.4119714098181617</v>
      </c>
      <c r="I60" s="177">
        <v>0</v>
      </c>
      <c r="J60" s="179">
        <v>37</v>
      </c>
      <c r="K60" s="14">
        <v>1715</v>
      </c>
      <c r="L60" s="195">
        <v>6.5771812080536909E-2</v>
      </c>
      <c r="M60" s="460">
        <v>6.2988880726176977E-2</v>
      </c>
      <c r="N60" s="197">
        <v>155</v>
      </c>
      <c r="O60" s="196">
        <v>168.2258064516129</v>
      </c>
      <c r="P60" s="460">
        <v>0.10819430626565829</v>
      </c>
      <c r="Q60" s="177">
        <v>0</v>
      </c>
      <c r="R60" s="177">
        <v>0</v>
      </c>
      <c r="S60" s="14">
        <v>7294</v>
      </c>
      <c r="T60" s="14">
        <v>1049</v>
      </c>
      <c r="U60" s="182">
        <v>0.1438168357554154</v>
      </c>
      <c r="V60" s="461">
        <v>9.0349834919993516E-2</v>
      </c>
      <c r="W60" s="198">
        <v>47569153.651411511</v>
      </c>
      <c r="X60" s="183">
        <v>3804684.7471676255</v>
      </c>
      <c r="Y60" s="183">
        <v>0</v>
      </c>
      <c r="Z60" s="183">
        <v>0</v>
      </c>
      <c r="AA60" s="183">
        <v>3675178.3987012981</v>
      </c>
      <c r="AB60" s="183">
        <v>126952.49411446681</v>
      </c>
      <c r="AC60" s="183">
        <v>0</v>
      </c>
      <c r="AD60" s="179">
        <v>0</v>
      </c>
      <c r="AE60" s="183">
        <v>1077622.9453283721</v>
      </c>
      <c r="AF60" s="183">
        <v>8684438.5853117555</v>
      </c>
      <c r="AG60" s="203">
        <v>56253592.236723267</v>
      </c>
    </row>
    <row r="61" spans="1:33" s="48" customFormat="1" x14ac:dyDescent="0.3">
      <c r="A61" s="94">
        <v>165</v>
      </c>
      <c r="B61" s="32" t="s">
        <v>31</v>
      </c>
      <c r="C61" s="160">
        <v>16237</v>
      </c>
      <c r="D61" s="153">
        <v>0.97301698312579077</v>
      </c>
      <c r="E61" s="44">
        <v>791</v>
      </c>
      <c r="F61" s="44">
        <v>7585</v>
      </c>
      <c r="G61" s="458">
        <v>0.1042847725774555</v>
      </c>
      <c r="H61" s="460">
        <v>0.80047880489858869</v>
      </c>
      <c r="I61" s="177">
        <v>0</v>
      </c>
      <c r="J61" s="179">
        <v>67</v>
      </c>
      <c r="K61" s="14">
        <v>488</v>
      </c>
      <c r="L61" s="195">
        <v>3.0054813081234217E-2</v>
      </c>
      <c r="M61" s="460">
        <v>2.7271881726874291E-2</v>
      </c>
      <c r="N61" s="197">
        <v>547.41</v>
      </c>
      <c r="O61" s="196">
        <v>29.661496867064908</v>
      </c>
      <c r="P61" s="460">
        <v>0.6136262949434288</v>
      </c>
      <c r="Q61" s="177">
        <v>0</v>
      </c>
      <c r="R61" s="177">
        <v>0</v>
      </c>
      <c r="S61" s="14">
        <v>5133</v>
      </c>
      <c r="T61" s="14">
        <v>662</v>
      </c>
      <c r="U61" s="182">
        <v>0.12896941359828559</v>
      </c>
      <c r="V61" s="461">
        <v>7.5502412762863708E-2</v>
      </c>
      <c r="W61" s="198">
        <v>21006344.522233449</v>
      </c>
      <c r="X61" s="183">
        <v>1343148.6658600008</v>
      </c>
      <c r="Y61" s="183">
        <v>0</v>
      </c>
      <c r="Z61" s="183">
        <v>0</v>
      </c>
      <c r="AA61" s="183">
        <v>990857.2976994433</v>
      </c>
      <c r="AB61" s="183">
        <v>448355.25679484045</v>
      </c>
      <c r="AC61" s="183">
        <v>0</v>
      </c>
      <c r="AD61" s="179">
        <v>0</v>
      </c>
      <c r="AE61" s="183">
        <v>560766.12466992531</v>
      </c>
      <c r="AF61" s="183">
        <v>3343127.3450242095</v>
      </c>
      <c r="AG61" s="203">
        <v>24349471.867257658</v>
      </c>
    </row>
    <row r="62" spans="1:33" s="48" customFormat="1" x14ac:dyDescent="0.3">
      <c r="A62" s="94">
        <v>167</v>
      </c>
      <c r="B62" s="32" t="s">
        <v>32</v>
      </c>
      <c r="C62" s="160">
        <v>76935</v>
      </c>
      <c r="D62" s="153">
        <v>1.1350174206734263</v>
      </c>
      <c r="E62" s="44">
        <v>6059</v>
      </c>
      <c r="F62" s="44">
        <v>35429</v>
      </c>
      <c r="G62" s="458">
        <v>0.17101809252307432</v>
      </c>
      <c r="H62" s="460">
        <v>1.3127166597331328</v>
      </c>
      <c r="I62" s="177">
        <v>0</v>
      </c>
      <c r="J62" s="179">
        <v>69</v>
      </c>
      <c r="K62" s="14">
        <v>3969</v>
      </c>
      <c r="L62" s="195">
        <v>5.1589003704425811E-2</v>
      </c>
      <c r="M62" s="460">
        <v>4.8806072350065885E-2</v>
      </c>
      <c r="N62" s="197">
        <v>2381.69</v>
      </c>
      <c r="O62" s="196">
        <v>32.30269262582452</v>
      </c>
      <c r="P62" s="460">
        <v>0.56345378497835308</v>
      </c>
      <c r="Q62" s="177">
        <v>0</v>
      </c>
      <c r="R62" s="177">
        <v>0</v>
      </c>
      <c r="S62" s="14">
        <v>21667</v>
      </c>
      <c r="T62" s="14">
        <v>2072</v>
      </c>
      <c r="U62" s="182">
        <v>9.5629298010799835E-2</v>
      </c>
      <c r="V62" s="461">
        <v>4.216229717537795E-2</v>
      </c>
      <c r="W62" s="198">
        <v>116104955.99469715</v>
      </c>
      <c r="X62" s="183">
        <v>10436705.101420196</v>
      </c>
      <c r="Y62" s="183">
        <v>0</v>
      </c>
      <c r="Z62" s="183">
        <v>0</v>
      </c>
      <c r="AA62" s="183">
        <v>8402103.6421892382</v>
      </c>
      <c r="AB62" s="183">
        <v>1950719.2626289316</v>
      </c>
      <c r="AC62" s="183">
        <v>0</v>
      </c>
      <c r="AD62" s="179">
        <v>0</v>
      </c>
      <c r="AE62" s="183">
        <v>1483759.021926719</v>
      </c>
      <c r="AF62" s="183">
        <v>22273287.028165102</v>
      </c>
      <c r="AG62" s="203">
        <v>138378243.02286226</v>
      </c>
    </row>
    <row r="63" spans="1:33" s="48" customFormat="1" x14ac:dyDescent="0.3">
      <c r="A63" s="94">
        <v>169</v>
      </c>
      <c r="B63" s="32" t="s">
        <v>304</v>
      </c>
      <c r="C63" s="160">
        <v>5061</v>
      </c>
      <c r="D63" s="153">
        <v>0.99130910260400773</v>
      </c>
      <c r="E63" s="44">
        <v>218</v>
      </c>
      <c r="F63" s="44">
        <v>2404</v>
      </c>
      <c r="G63" s="458">
        <v>9.0682196339434279E-2</v>
      </c>
      <c r="H63" s="460">
        <v>0.69606687877134998</v>
      </c>
      <c r="I63" s="177">
        <v>0</v>
      </c>
      <c r="J63" s="179">
        <v>23</v>
      </c>
      <c r="K63" s="14">
        <v>129</v>
      </c>
      <c r="L63" s="195">
        <v>2.5489033787788974E-2</v>
      </c>
      <c r="M63" s="460">
        <v>2.2706102433429048E-2</v>
      </c>
      <c r="N63" s="197">
        <v>180.42</v>
      </c>
      <c r="O63" s="196">
        <v>28.051213834386434</v>
      </c>
      <c r="P63" s="460">
        <v>0.64885158027284606</v>
      </c>
      <c r="Q63" s="177">
        <v>0</v>
      </c>
      <c r="R63" s="177">
        <v>0</v>
      </c>
      <c r="S63" s="14">
        <v>1506</v>
      </c>
      <c r="T63" s="14">
        <v>196</v>
      </c>
      <c r="U63" s="182">
        <v>0.13014608233731739</v>
      </c>
      <c r="V63" s="461">
        <v>7.6679081501895507E-2</v>
      </c>
      <c r="W63" s="198">
        <v>6670673.8038172852</v>
      </c>
      <c r="X63" s="183">
        <v>364045.58088754263</v>
      </c>
      <c r="Y63" s="183">
        <v>0</v>
      </c>
      <c r="Z63" s="183">
        <v>0</v>
      </c>
      <c r="AA63" s="183">
        <v>257139.7083116883</v>
      </c>
      <c r="AB63" s="183">
        <v>147772.70314923933</v>
      </c>
      <c r="AC63" s="183">
        <v>0</v>
      </c>
      <c r="AD63" s="179">
        <v>0</v>
      </c>
      <c r="AE63" s="183">
        <v>177512.27457608163</v>
      </c>
      <c r="AF63" s="183">
        <v>946470.26692455262</v>
      </c>
      <c r="AG63" s="203">
        <v>7617144.0707418378</v>
      </c>
    </row>
    <row r="64" spans="1:33" s="48" customFormat="1" x14ac:dyDescent="0.3">
      <c r="A64" s="94">
        <v>171</v>
      </c>
      <c r="B64" s="32" t="s">
        <v>305</v>
      </c>
      <c r="C64" s="160">
        <v>4689</v>
      </c>
      <c r="D64" s="153">
        <v>1.3062701733978741</v>
      </c>
      <c r="E64" s="44">
        <v>214</v>
      </c>
      <c r="F64" s="44">
        <v>2057</v>
      </c>
      <c r="G64" s="458">
        <v>0.10403500243072436</v>
      </c>
      <c r="H64" s="460">
        <v>0.79856159586017239</v>
      </c>
      <c r="I64" s="177">
        <v>0</v>
      </c>
      <c r="J64" s="179">
        <v>19</v>
      </c>
      <c r="K64" s="14">
        <v>170</v>
      </c>
      <c r="L64" s="195">
        <v>3.6255065045851992E-2</v>
      </c>
      <c r="M64" s="460">
        <v>3.3472133691492066E-2</v>
      </c>
      <c r="N64" s="197">
        <v>574.9</v>
      </c>
      <c r="O64" s="196">
        <v>8.1562010784484258</v>
      </c>
      <c r="P64" s="460">
        <v>2.23156273980381</v>
      </c>
      <c r="Q64" s="177">
        <v>0</v>
      </c>
      <c r="R64" s="177">
        <v>0</v>
      </c>
      <c r="S64" s="14">
        <v>1240</v>
      </c>
      <c r="T64" s="14">
        <v>177</v>
      </c>
      <c r="U64" s="182">
        <v>0.14274193548387096</v>
      </c>
      <c r="V64" s="461">
        <v>8.9274934648449072E-2</v>
      </c>
      <c r="W64" s="198">
        <v>8143995.3319445048</v>
      </c>
      <c r="X64" s="183">
        <v>386952.01307761593</v>
      </c>
      <c r="Y64" s="183">
        <v>0</v>
      </c>
      <c r="Z64" s="183">
        <v>0</v>
      </c>
      <c r="AA64" s="183">
        <v>351199.46615955472</v>
      </c>
      <c r="AB64" s="183">
        <v>470870.89591230289</v>
      </c>
      <c r="AC64" s="183">
        <v>0</v>
      </c>
      <c r="AD64" s="179">
        <v>0</v>
      </c>
      <c r="AE64" s="183">
        <v>191480.66330572398</v>
      </c>
      <c r="AF64" s="183">
        <v>1400503.0384551976</v>
      </c>
      <c r="AG64" s="203">
        <v>9544498.3703997023</v>
      </c>
    </row>
    <row r="65" spans="1:33" s="48" customFormat="1" x14ac:dyDescent="0.3">
      <c r="A65" s="94">
        <v>172</v>
      </c>
      <c r="B65" s="32" t="s">
        <v>33</v>
      </c>
      <c r="C65" s="160">
        <v>4297</v>
      </c>
      <c r="D65" s="153">
        <v>1.4199169855856177</v>
      </c>
      <c r="E65" s="44">
        <v>225</v>
      </c>
      <c r="F65" s="44">
        <v>1748</v>
      </c>
      <c r="G65" s="458">
        <v>0.12871853546910755</v>
      </c>
      <c r="H65" s="460">
        <v>0.98802976593806613</v>
      </c>
      <c r="I65" s="177">
        <v>0</v>
      </c>
      <c r="J65" s="179">
        <v>9</v>
      </c>
      <c r="K65" s="14">
        <v>92</v>
      </c>
      <c r="L65" s="195">
        <v>2.1410286246218293E-2</v>
      </c>
      <c r="M65" s="460">
        <v>1.8627354891858367E-2</v>
      </c>
      <c r="N65" s="197">
        <v>867.03</v>
      </c>
      <c r="O65" s="196">
        <v>4.9559992157134127</v>
      </c>
      <c r="P65" s="460">
        <v>3.6725337581380404</v>
      </c>
      <c r="Q65" s="177">
        <v>3</v>
      </c>
      <c r="R65" s="177">
        <v>271</v>
      </c>
      <c r="S65" s="14">
        <v>1030</v>
      </c>
      <c r="T65" s="14">
        <v>169</v>
      </c>
      <c r="U65" s="182">
        <v>0.16407766990291262</v>
      </c>
      <c r="V65" s="461">
        <v>0.11061066906749073</v>
      </c>
      <c r="W65" s="198">
        <v>8112460.2323097074</v>
      </c>
      <c r="X65" s="183">
        <v>438736.57386373484</v>
      </c>
      <c r="Y65" s="183">
        <v>0</v>
      </c>
      <c r="Z65" s="183">
        <v>0</v>
      </c>
      <c r="AA65" s="183">
        <v>179104.60797773657</v>
      </c>
      <c r="AB65" s="183">
        <v>710139.49014236219</v>
      </c>
      <c r="AC65" s="183">
        <v>0</v>
      </c>
      <c r="AD65" s="179">
        <v>86923.25</v>
      </c>
      <c r="AE65" s="183">
        <v>217409.00205612739</v>
      </c>
      <c r="AF65" s="183">
        <v>1632312.9240399608</v>
      </c>
      <c r="AG65" s="203">
        <v>9744773.1563496683</v>
      </c>
    </row>
    <row r="66" spans="1:33" s="48" customFormat="1" x14ac:dyDescent="0.3">
      <c r="A66" s="94">
        <v>176</v>
      </c>
      <c r="B66" s="32" t="s">
        <v>34</v>
      </c>
      <c r="C66" s="160">
        <v>4527</v>
      </c>
      <c r="D66" s="153">
        <v>1.6815469886485164</v>
      </c>
      <c r="E66" s="44">
        <v>311</v>
      </c>
      <c r="F66" s="44">
        <v>1754</v>
      </c>
      <c r="G66" s="458">
        <v>0.17730900798175597</v>
      </c>
      <c r="H66" s="460">
        <v>1.3610050566258176</v>
      </c>
      <c r="I66" s="177">
        <v>0</v>
      </c>
      <c r="J66" s="179">
        <v>3</v>
      </c>
      <c r="K66" s="14">
        <v>95</v>
      </c>
      <c r="L66" s="195">
        <v>2.0985199911641262E-2</v>
      </c>
      <c r="M66" s="460">
        <v>1.8202268557281336E-2</v>
      </c>
      <c r="N66" s="197">
        <v>1501.7</v>
      </c>
      <c r="O66" s="196">
        <v>3.0145834720649929</v>
      </c>
      <c r="P66" s="460">
        <v>6.0376747214584192</v>
      </c>
      <c r="Q66" s="177">
        <v>3</v>
      </c>
      <c r="R66" s="177">
        <v>185</v>
      </c>
      <c r="S66" s="14">
        <v>1019</v>
      </c>
      <c r="T66" s="14">
        <v>183</v>
      </c>
      <c r="U66" s="182">
        <v>0.17958783120706576</v>
      </c>
      <c r="V66" s="461">
        <v>0.12612083037164387</v>
      </c>
      <c r="W66" s="198">
        <v>10121474.257768869</v>
      </c>
      <c r="X66" s="183">
        <v>636705.63057160017</v>
      </c>
      <c r="Y66" s="183">
        <v>0</v>
      </c>
      <c r="Z66" s="183">
        <v>0</v>
      </c>
      <c r="AA66" s="183">
        <v>184385.27231910944</v>
      </c>
      <c r="AB66" s="183">
        <v>1229964.9058819017</v>
      </c>
      <c r="AC66" s="183">
        <v>0</v>
      </c>
      <c r="AD66" s="179">
        <v>59338.75</v>
      </c>
      <c r="AE66" s="183">
        <v>261163.49116486017</v>
      </c>
      <c r="AF66" s="183">
        <v>2371558.0499374717</v>
      </c>
      <c r="AG66" s="203">
        <v>12493032.307706341</v>
      </c>
    </row>
    <row r="67" spans="1:33" s="48" customFormat="1" x14ac:dyDescent="0.3">
      <c r="A67" s="94">
        <v>177</v>
      </c>
      <c r="B67" s="32" t="s">
        <v>35</v>
      </c>
      <c r="C67" s="160">
        <v>1800</v>
      </c>
      <c r="D67" s="153">
        <v>1.1756330147197909</v>
      </c>
      <c r="E67" s="44">
        <v>65</v>
      </c>
      <c r="F67" s="44">
        <v>768</v>
      </c>
      <c r="G67" s="458">
        <v>8.4635416666666671E-2</v>
      </c>
      <c r="H67" s="460">
        <v>0.64965244216367524</v>
      </c>
      <c r="I67" s="177">
        <v>0</v>
      </c>
      <c r="J67" s="179">
        <v>4</v>
      </c>
      <c r="K67" s="14">
        <v>19</v>
      </c>
      <c r="L67" s="195">
        <v>1.0555555555555556E-2</v>
      </c>
      <c r="M67" s="460">
        <v>7.7726242011956301E-3</v>
      </c>
      <c r="N67" s="197">
        <v>258.5</v>
      </c>
      <c r="O67" s="196">
        <v>6.9632495164410058</v>
      </c>
      <c r="P67" s="460">
        <v>2.613876521592168</v>
      </c>
      <c r="Q67" s="177">
        <v>0</v>
      </c>
      <c r="R67" s="177">
        <v>0</v>
      </c>
      <c r="S67" s="14">
        <v>488</v>
      </c>
      <c r="T67" s="14">
        <v>78</v>
      </c>
      <c r="U67" s="182">
        <v>0.1598360655737705</v>
      </c>
      <c r="V67" s="461">
        <v>0.10636906473834862</v>
      </c>
      <c r="W67" s="198">
        <v>2813640.1428628461</v>
      </c>
      <c r="X67" s="183">
        <v>120843.15007174955</v>
      </c>
      <c r="Y67" s="183">
        <v>0</v>
      </c>
      <c r="Z67" s="183">
        <v>0</v>
      </c>
      <c r="AA67" s="183">
        <v>31306.202671614097</v>
      </c>
      <c r="AB67" s="183">
        <v>211723.9982489656</v>
      </c>
      <c r="AC67" s="183">
        <v>0</v>
      </c>
      <c r="AD67" s="179">
        <v>0</v>
      </c>
      <c r="AE67" s="183">
        <v>87579.607666707772</v>
      </c>
      <c r="AF67" s="183">
        <v>451452.95865903655</v>
      </c>
      <c r="AG67" s="203">
        <v>3265093.1015218827</v>
      </c>
    </row>
    <row r="68" spans="1:33" s="48" customFormat="1" x14ac:dyDescent="0.3">
      <c r="A68" s="94">
        <v>178</v>
      </c>
      <c r="B68" s="32" t="s">
        <v>36</v>
      </c>
      <c r="C68" s="160">
        <v>5932</v>
      </c>
      <c r="D68" s="153">
        <v>1.6014728109535636</v>
      </c>
      <c r="E68" s="44">
        <v>271</v>
      </c>
      <c r="F68" s="44">
        <v>2574</v>
      </c>
      <c r="G68" s="458">
        <v>0.10528360528360528</v>
      </c>
      <c r="H68" s="460">
        <v>0.80814573834583336</v>
      </c>
      <c r="I68" s="177">
        <v>0</v>
      </c>
      <c r="J68" s="179">
        <v>19</v>
      </c>
      <c r="K68" s="14">
        <v>131</v>
      </c>
      <c r="L68" s="195">
        <v>2.2083614295347269E-2</v>
      </c>
      <c r="M68" s="460">
        <v>1.9300682940987343E-2</v>
      </c>
      <c r="N68" s="197">
        <v>1163.19</v>
      </c>
      <c r="O68" s="196">
        <v>5.099768739414885</v>
      </c>
      <c r="P68" s="460">
        <v>3.5689999596141364</v>
      </c>
      <c r="Q68" s="177">
        <v>0</v>
      </c>
      <c r="R68" s="177">
        <v>0</v>
      </c>
      <c r="S68" s="14">
        <v>1412</v>
      </c>
      <c r="T68" s="14">
        <v>176</v>
      </c>
      <c r="U68" s="182">
        <v>0.12464589235127478</v>
      </c>
      <c r="V68" s="461">
        <v>7.1178891515852896E-2</v>
      </c>
      <c r="W68" s="198">
        <v>12631210.855068112</v>
      </c>
      <c r="X68" s="183">
        <v>495403.74652310577</v>
      </c>
      <c r="Y68" s="183">
        <v>0</v>
      </c>
      <c r="Z68" s="183">
        <v>0</v>
      </c>
      <c r="AA68" s="183">
        <v>256191.09840445267</v>
      </c>
      <c r="AB68" s="183">
        <v>952708.84921939753</v>
      </c>
      <c r="AC68" s="183">
        <v>0</v>
      </c>
      <c r="AD68" s="179">
        <v>0</v>
      </c>
      <c r="AE68" s="183">
        <v>193137.90324120026</v>
      </c>
      <c r="AF68" s="183">
        <v>1897441.5973881558</v>
      </c>
      <c r="AG68" s="203">
        <v>14528652.452456268</v>
      </c>
    </row>
    <row r="69" spans="1:33" s="48" customFormat="1" x14ac:dyDescent="0.3">
      <c r="A69" s="94">
        <v>179</v>
      </c>
      <c r="B69" s="32" t="s">
        <v>37</v>
      </c>
      <c r="C69" s="160">
        <v>143420</v>
      </c>
      <c r="D69" s="153">
        <v>0.95307682371161329</v>
      </c>
      <c r="E69" s="44">
        <v>10639</v>
      </c>
      <c r="F69" s="44">
        <v>69211</v>
      </c>
      <c r="G69" s="458">
        <v>0.15371833957029951</v>
      </c>
      <c r="H69" s="460">
        <v>1.1799255990018778</v>
      </c>
      <c r="I69" s="177">
        <v>0</v>
      </c>
      <c r="J69" s="179">
        <v>296</v>
      </c>
      <c r="K69" s="14">
        <v>7723</v>
      </c>
      <c r="L69" s="195">
        <v>5.3848835587784132E-2</v>
      </c>
      <c r="M69" s="460">
        <v>5.1065904233424206E-2</v>
      </c>
      <c r="N69" s="197">
        <v>1171.02</v>
      </c>
      <c r="O69" s="196">
        <v>122.47442400642176</v>
      </c>
      <c r="P69" s="460">
        <v>0.14861122697795923</v>
      </c>
      <c r="Q69" s="177">
        <v>3</v>
      </c>
      <c r="R69" s="177">
        <v>443</v>
      </c>
      <c r="S69" s="14">
        <v>44206</v>
      </c>
      <c r="T69" s="14">
        <v>3876</v>
      </c>
      <c r="U69" s="182">
        <v>8.7680405374835998E-2</v>
      </c>
      <c r="V69" s="461">
        <v>3.4213404539414113E-2</v>
      </c>
      <c r="W69" s="198">
        <v>181744760.6069949</v>
      </c>
      <c r="X69" s="183">
        <v>17487704.20511049</v>
      </c>
      <c r="Y69" s="183">
        <v>0</v>
      </c>
      <c r="Z69" s="183">
        <v>0</v>
      </c>
      <c r="AA69" s="183">
        <v>16388188.908868274</v>
      </c>
      <c r="AB69" s="183">
        <v>959121.99779305106</v>
      </c>
      <c r="AC69" s="183">
        <v>0</v>
      </c>
      <c r="AD69" s="179">
        <v>142092.25</v>
      </c>
      <c r="AE69" s="183">
        <v>2244508.0132437451</v>
      </c>
      <c r="AF69" s="183">
        <v>37221615.375015557</v>
      </c>
      <c r="AG69" s="203">
        <v>218966375.98201045</v>
      </c>
    </row>
    <row r="70" spans="1:33" s="48" customFormat="1" x14ac:dyDescent="0.3">
      <c r="A70" s="94">
        <v>181</v>
      </c>
      <c r="B70" s="32" t="s">
        <v>38</v>
      </c>
      <c r="C70" s="160">
        <v>1707</v>
      </c>
      <c r="D70" s="153">
        <v>1.0879381455953523</v>
      </c>
      <c r="E70" s="44">
        <v>81</v>
      </c>
      <c r="F70" s="44">
        <v>756</v>
      </c>
      <c r="G70" s="458">
        <v>0.10714285714285714</v>
      </c>
      <c r="H70" s="460">
        <v>0.82241715755225686</v>
      </c>
      <c r="I70" s="177">
        <v>0</v>
      </c>
      <c r="J70" s="179">
        <v>3</v>
      </c>
      <c r="K70" s="14">
        <v>35</v>
      </c>
      <c r="L70" s="195">
        <v>2.0503807850029292E-2</v>
      </c>
      <c r="M70" s="460">
        <v>1.7720876495669367E-2</v>
      </c>
      <c r="N70" s="197">
        <v>214.63</v>
      </c>
      <c r="O70" s="196">
        <v>7.9532218236034105</v>
      </c>
      <c r="P70" s="460">
        <v>2.2885158780554042</v>
      </c>
      <c r="Q70" s="177">
        <v>0</v>
      </c>
      <c r="R70" s="177">
        <v>0</v>
      </c>
      <c r="S70" s="14">
        <v>439</v>
      </c>
      <c r="T70" s="14">
        <v>67</v>
      </c>
      <c r="U70" s="182">
        <v>0.15261958997722094</v>
      </c>
      <c r="V70" s="461">
        <v>9.9152589141799058E-2</v>
      </c>
      <c r="W70" s="198">
        <v>2469232.5782649172</v>
      </c>
      <c r="X70" s="183">
        <v>145075.52152789553</v>
      </c>
      <c r="Y70" s="183">
        <v>0</v>
      </c>
      <c r="Z70" s="183">
        <v>0</v>
      </c>
      <c r="AA70" s="183">
        <v>67687.572133580703</v>
      </c>
      <c r="AB70" s="183">
        <v>175792.34717282589</v>
      </c>
      <c r="AC70" s="183">
        <v>0</v>
      </c>
      <c r="AD70" s="179">
        <v>0</v>
      </c>
      <c r="AE70" s="183">
        <v>77419.922094187626</v>
      </c>
      <c r="AF70" s="183">
        <v>465975.36292849015</v>
      </c>
      <c r="AG70" s="203">
        <v>2935207.9411934074</v>
      </c>
    </row>
    <row r="71" spans="1:33" s="48" customFormat="1" x14ac:dyDescent="0.3">
      <c r="A71" s="94">
        <v>182</v>
      </c>
      <c r="B71" s="32" t="s">
        <v>39</v>
      </c>
      <c r="C71" s="160">
        <v>19887</v>
      </c>
      <c r="D71" s="153">
        <v>1.3342473549740523</v>
      </c>
      <c r="E71" s="44">
        <v>1256</v>
      </c>
      <c r="F71" s="44">
        <v>8814</v>
      </c>
      <c r="G71" s="458">
        <v>0.14250056727932833</v>
      </c>
      <c r="H71" s="460">
        <v>1.0938191739201939</v>
      </c>
      <c r="I71" s="177">
        <v>0</v>
      </c>
      <c r="J71" s="179">
        <v>31</v>
      </c>
      <c r="K71" s="14">
        <v>448</v>
      </c>
      <c r="L71" s="195">
        <v>2.2527279127067933E-2</v>
      </c>
      <c r="M71" s="460">
        <v>1.9744347772708008E-2</v>
      </c>
      <c r="N71" s="197">
        <v>1571.37</v>
      </c>
      <c r="O71" s="196">
        <v>12.655835353863191</v>
      </c>
      <c r="P71" s="460">
        <v>1.4381567013241277</v>
      </c>
      <c r="Q71" s="177">
        <v>0</v>
      </c>
      <c r="R71" s="177">
        <v>0</v>
      </c>
      <c r="S71" s="14">
        <v>5222</v>
      </c>
      <c r="T71" s="14">
        <v>596</v>
      </c>
      <c r="U71" s="182">
        <v>0.11413251627728839</v>
      </c>
      <c r="V71" s="461">
        <v>6.0665515441866505E-2</v>
      </c>
      <c r="W71" s="198">
        <v>35280107.278242871</v>
      </c>
      <c r="X71" s="183">
        <v>2247932.4827603376</v>
      </c>
      <c r="Y71" s="183">
        <v>0</v>
      </c>
      <c r="Z71" s="183">
        <v>0</v>
      </c>
      <c r="AA71" s="183">
        <v>878622.42311688303</v>
      </c>
      <c r="AB71" s="183">
        <v>1287028.0043654817</v>
      </c>
      <c r="AC71" s="183">
        <v>0</v>
      </c>
      <c r="AD71" s="179">
        <v>0</v>
      </c>
      <c r="AE71" s="183">
        <v>551856.69440007524</v>
      </c>
      <c r="AF71" s="183">
        <v>4965439.6046427786</v>
      </c>
      <c r="AG71" s="203">
        <v>40245546.88288565</v>
      </c>
    </row>
    <row r="72" spans="1:33" s="48" customFormat="1" x14ac:dyDescent="0.3">
      <c r="A72" s="94">
        <v>186</v>
      </c>
      <c r="B72" s="32" t="s">
        <v>306</v>
      </c>
      <c r="C72" s="160">
        <v>44455</v>
      </c>
      <c r="D72" s="153">
        <v>0.88221696152721263</v>
      </c>
      <c r="E72" s="44">
        <v>2699</v>
      </c>
      <c r="F72" s="44">
        <v>22553</v>
      </c>
      <c r="G72" s="458">
        <v>0.11967365760652685</v>
      </c>
      <c r="H72" s="460">
        <v>0.91860224701132387</v>
      </c>
      <c r="I72" s="177">
        <v>0</v>
      </c>
      <c r="J72" s="179">
        <v>459</v>
      </c>
      <c r="K72" s="14">
        <v>2853</v>
      </c>
      <c r="L72" s="195">
        <v>6.4177257901248452E-2</v>
      </c>
      <c r="M72" s="460">
        <v>6.1394326546888527E-2</v>
      </c>
      <c r="N72" s="197">
        <v>37.54</v>
      </c>
      <c r="O72" s="196">
        <v>1184.2035162493341</v>
      </c>
      <c r="P72" s="460">
        <v>1.5369887164885705E-2</v>
      </c>
      <c r="Q72" s="177">
        <v>0</v>
      </c>
      <c r="R72" s="177">
        <v>0</v>
      </c>
      <c r="S72" s="14">
        <v>14660</v>
      </c>
      <c r="T72" s="14">
        <v>2009</v>
      </c>
      <c r="U72" s="182">
        <v>0.13703956343792634</v>
      </c>
      <c r="V72" s="461">
        <v>8.3572562602504452E-2</v>
      </c>
      <c r="W72" s="198">
        <v>52145914.790381044</v>
      </c>
      <c r="X72" s="183">
        <v>4220040.0751444073</v>
      </c>
      <c r="Y72" s="183">
        <v>0</v>
      </c>
      <c r="Z72" s="183">
        <v>0</v>
      </c>
      <c r="AA72" s="183">
        <v>6107156.8099814458</v>
      </c>
      <c r="AB72" s="183">
        <v>30747.075026174727</v>
      </c>
      <c r="AC72" s="183">
        <v>0</v>
      </c>
      <c r="AD72" s="179">
        <v>0</v>
      </c>
      <c r="AE72" s="183">
        <v>1699415.1412895189</v>
      </c>
      <c r="AF72" s="183">
        <v>12057359.101441547</v>
      </c>
      <c r="AG72" s="203">
        <v>64203273.891822591</v>
      </c>
    </row>
    <row r="73" spans="1:33" s="48" customFormat="1" x14ac:dyDescent="0.3">
      <c r="A73" s="94">
        <v>202</v>
      </c>
      <c r="B73" s="32" t="s">
        <v>307</v>
      </c>
      <c r="C73" s="160">
        <v>34667</v>
      </c>
      <c r="D73" s="153">
        <v>0.830328667750448</v>
      </c>
      <c r="E73" s="44">
        <v>1504</v>
      </c>
      <c r="F73" s="44">
        <v>16274</v>
      </c>
      <c r="G73" s="458">
        <v>9.2417352832739344E-2</v>
      </c>
      <c r="H73" s="460">
        <v>0.70938575516858471</v>
      </c>
      <c r="I73" s="177">
        <v>0</v>
      </c>
      <c r="J73" s="179">
        <v>1574</v>
      </c>
      <c r="K73" s="14">
        <v>1847</v>
      </c>
      <c r="L73" s="195">
        <v>5.3278333862174405E-2</v>
      </c>
      <c r="M73" s="460">
        <v>5.049540250781448E-2</v>
      </c>
      <c r="N73" s="197">
        <v>150.65</v>
      </c>
      <c r="O73" s="196">
        <v>230.11616329239959</v>
      </c>
      <c r="P73" s="460">
        <v>7.9095158569482016E-2</v>
      </c>
      <c r="Q73" s="177">
        <v>3</v>
      </c>
      <c r="R73" s="177">
        <v>232</v>
      </c>
      <c r="S73" s="14">
        <v>11844</v>
      </c>
      <c r="T73" s="14">
        <v>1136</v>
      </c>
      <c r="U73" s="182">
        <v>9.5913542722053366E-2</v>
      </c>
      <c r="V73" s="461">
        <v>4.2446541886631481E-2</v>
      </c>
      <c r="W73" s="198">
        <v>38272829.068592645</v>
      </c>
      <c r="X73" s="183">
        <v>2541365.7991975266</v>
      </c>
      <c r="Y73" s="183">
        <v>0</v>
      </c>
      <c r="Z73" s="183">
        <v>0</v>
      </c>
      <c r="AA73" s="183">
        <v>3917042.7890538033</v>
      </c>
      <c r="AB73" s="183">
        <v>123389.6337957705</v>
      </c>
      <c r="AC73" s="183">
        <v>0</v>
      </c>
      <c r="AD73" s="179">
        <v>74414</v>
      </c>
      <c r="AE73" s="183">
        <v>673090.90787820634</v>
      </c>
      <c r="AF73" s="183">
        <v>7329303.1299253032</v>
      </c>
      <c r="AG73" s="203">
        <v>45602132.198517948</v>
      </c>
    </row>
    <row r="74" spans="1:33" s="48" customFormat="1" x14ac:dyDescent="0.3">
      <c r="A74" s="94">
        <v>204</v>
      </c>
      <c r="B74" s="32" t="s">
        <v>40</v>
      </c>
      <c r="C74" s="160">
        <v>2807</v>
      </c>
      <c r="D74" s="153">
        <v>1.9723549463578947</v>
      </c>
      <c r="E74" s="44">
        <v>168</v>
      </c>
      <c r="F74" s="44">
        <v>1079</v>
      </c>
      <c r="G74" s="458">
        <v>0.15569972196478221</v>
      </c>
      <c r="H74" s="460">
        <v>1.1951344791862271</v>
      </c>
      <c r="I74" s="177">
        <v>0</v>
      </c>
      <c r="J74" s="179">
        <v>2</v>
      </c>
      <c r="K74" s="14">
        <v>47</v>
      </c>
      <c r="L74" s="195">
        <v>1.6743854649091557E-2</v>
      </c>
      <c r="M74" s="460">
        <v>1.3960923294731632E-2</v>
      </c>
      <c r="N74" s="197">
        <v>674.07</v>
      </c>
      <c r="O74" s="196">
        <v>4.164255937810613</v>
      </c>
      <c r="P74" s="460">
        <v>4.3707866895862564</v>
      </c>
      <c r="Q74" s="177">
        <v>0</v>
      </c>
      <c r="R74" s="177">
        <v>0</v>
      </c>
      <c r="S74" s="14">
        <v>700</v>
      </c>
      <c r="T74" s="14">
        <v>111</v>
      </c>
      <c r="U74" s="182">
        <v>0.15857142857142856</v>
      </c>
      <c r="V74" s="461">
        <v>0.10510442773600667</v>
      </c>
      <c r="W74" s="198">
        <v>7361253.2486569649</v>
      </c>
      <c r="X74" s="183">
        <v>346679.08820104692</v>
      </c>
      <c r="Y74" s="183">
        <v>0</v>
      </c>
      <c r="Z74" s="183">
        <v>0</v>
      </c>
      <c r="AA74" s="183">
        <v>87689.333766233773</v>
      </c>
      <c r="AB74" s="183">
        <v>552095.92069508799</v>
      </c>
      <c r="AC74" s="183">
        <v>0</v>
      </c>
      <c r="AD74" s="179">
        <v>0</v>
      </c>
      <c r="AE74" s="183">
        <v>134951.76660935671</v>
      </c>
      <c r="AF74" s="183">
        <v>1121416.1092717247</v>
      </c>
      <c r="AG74" s="203">
        <v>8482669.3579286896</v>
      </c>
    </row>
    <row r="75" spans="1:33" s="48" customFormat="1" x14ac:dyDescent="0.3">
      <c r="A75" s="94">
        <v>205</v>
      </c>
      <c r="B75" s="32" t="s">
        <v>308</v>
      </c>
      <c r="C75" s="160">
        <v>36567</v>
      </c>
      <c r="D75" s="153">
        <v>1.262510902258982</v>
      </c>
      <c r="E75" s="44">
        <v>1951</v>
      </c>
      <c r="F75" s="44">
        <v>16908</v>
      </c>
      <c r="G75" s="458">
        <v>0.11538916489235865</v>
      </c>
      <c r="H75" s="460">
        <v>0.8857149373622879</v>
      </c>
      <c r="I75" s="177">
        <v>0</v>
      </c>
      <c r="J75" s="179">
        <v>42</v>
      </c>
      <c r="K75" s="14">
        <v>1367</v>
      </c>
      <c r="L75" s="195">
        <v>3.7383433150108024E-2</v>
      </c>
      <c r="M75" s="460">
        <v>3.4600501795748098E-2</v>
      </c>
      <c r="N75" s="197">
        <v>1834.73</v>
      </c>
      <c r="O75" s="196">
        <v>19.930452982182665</v>
      </c>
      <c r="P75" s="460">
        <v>0.91322934011005541</v>
      </c>
      <c r="Q75" s="177">
        <v>0</v>
      </c>
      <c r="R75" s="177">
        <v>0</v>
      </c>
      <c r="S75" s="14">
        <v>10280</v>
      </c>
      <c r="T75" s="14">
        <v>891</v>
      </c>
      <c r="U75" s="182">
        <v>8.667315175097276E-2</v>
      </c>
      <c r="V75" s="461">
        <v>3.3206150915550875E-2</v>
      </c>
      <c r="W75" s="198">
        <v>61383089.264559045</v>
      </c>
      <c r="X75" s="183">
        <v>3346969.524755198</v>
      </c>
      <c r="Y75" s="183">
        <v>0</v>
      </c>
      <c r="Z75" s="183">
        <v>0</v>
      </c>
      <c r="AA75" s="183">
        <v>2831143.9118738407</v>
      </c>
      <c r="AB75" s="183">
        <v>1502732.5775911978</v>
      </c>
      <c r="AC75" s="183">
        <v>0</v>
      </c>
      <c r="AD75" s="179">
        <v>0</v>
      </c>
      <c r="AE75" s="183">
        <v>555421.92419635179</v>
      </c>
      <c r="AF75" s="183">
        <v>8236267.9384165853</v>
      </c>
      <c r="AG75" s="203">
        <v>69619357.202975631</v>
      </c>
    </row>
    <row r="76" spans="1:33" s="48" customFormat="1" x14ac:dyDescent="0.3">
      <c r="A76" s="94">
        <v>208</v>
      </c>
      <c r="B76" s="32" t="s">
        <v>41</v>
      </c>
      <c r="C76" s="160">
        <v>12400</v>
      </c>
      <c r="D76" s="153">
        <v>1.0899757009449789</v>
      </c>
      <c r="E76" s="44">
        <v>558</v>
      </c>
      <c r="F76" s="44">
        <v>5430</v>
      </c>
      <c r="G76" s="458">
        <v>0.10276243093922652</v>
      </c>
      <c r="H76" s="460">
        <v>0.78879347265785527</v>
      </c>
      <c r="I76" s="177">
        <v>0</v>
      </c>
      <c r="J76" s="179">
        <v>55</v>
      </c>
      <c r="K76" s="14">
        <v>322</v>
      </c>
      <c r="L76" s="195">
        <v>2.596774193548387E-2</v>
      </c>
      <c r="M76" s="460">
        <v>2.3184810581123944E-2</v>
      </c>
      <c r="N76" s="197">
        <v>924.09</v>
      </c>
      <c r="O76" s="196">
        <v>13.41860641279529</v>
      </c>
      <c r="P76" s="460">
        <v>1.3564057149524527</v>
      </c>
      <c r="Q76" s="177">
        <v>0</v>
      </c>
      <c r="R76" s="177">
        <v>0</v>
      </c>
      <c r="S76" s="14">
        <v>3423</v>
      </c>
      <c r="T76" s="14">
        <v>411</v>
      </c>
      <c r="U76" s="182">
        <v>0.12007011393514461</v>
      </c>
      <c r="V76" s="461">
        <v>6.6603113099722722E-2</v>
      </c>
      <c r="W76" s="198">
        <v>17970608.137494821</v>
      </c>
      <c r="X76" s="183">
        <v>1010772.5765593383</v>
      </c>
      <c r="Y76" s="183">
        <v>0</v>
      </c>
      <c r="Z76" s="183">
        <v>0</v>
      </c>
      <c r="AA76" s="183">
        <v>643302.81840445264</v>
      </c>
      <c r="AB76" s="183">
        <v>756874.38894346857</v>
      </c>
      <c r="AC76" s="183">
        <v>0</v>
      </c>
      <c r="AD76" s="179">
        <v>0</v>
      </c>
      <c r="AE76" s="183">
        <v>377773.39032653213</v>
      </c>
      <c r="AF76" s="183">
        <v>2788723.1742337905</v>
      </c>
      <c r="AG76" s="203">
        <v>20759331.311728612</v>
      </c>
    </row>
    <row r="77" spans="1:33" s="48" customFormat="1" x14ac:dyDescent="0.3">
      <c r="A77" s="94">
        <v>211</v>
      </c>
      <c r="B77" s="32" t="s">
        <v>42</v>
      </c>
      <c r="C77" s="160">
        <v>32214</v>
      </c>
      <c r="D77" s="153">
        <v>0.87613970417222298</v>
      </c>
      <c r="E77" s="44">
        <v>1543</v>
      </c>
      <c r="F77" s="44">
        <v>15227</v>
      </c>
      <c r="G77" s="458">
        <v>0.1013331582058186</v>
      </c>
      <c r="H77" s="460">
        <v>0.77782252741594327</v>
      </c>
      <c r="I77" s="177">
        <v>0</v>
      </c>
      <c r="J77" s="179">
        <v>76</v>
      </c>
      <c r="K77" s="14">
        <v>847</v>
      </c>
      <c r="L77" s="195">
        <v>2.6292916123424596E-2</v>
      </c>
      <c r="M77" s="460">
        <v>2.3509984769064671E-2</v>
      </c>
      <c r="N77" s="197">
        <v>658.09</v>
      </c>
      <c r="O77" s="196">
        <v>48.950751416979436</v>
      </c>
      <c r="P77" s="460">
        <v>0.37182420898854263</v>
      </c>
      <c r="Q77" s="177">
        <v>0</v>
      </c>
      <c r="R77" s="177">
        <v>0</v>
      </c>
      <c r="S77" s="14">
        <v>10759</v>
      </c>
      <c r="T77" s="14">
        <v>871</v>
      </c>
      <c r="U77" s="182">
        <v>8.0955479133748495E-2</v>
      </c>
      <c r="V77" s="461">
        <v>2.748847829832661E-2</v>
      </c>
      <c r="W77" s="198">
        <v>37526865.346043527</v>
      </c>
      <c r="X77" s="183">
        <v>2589367.1179776317</v>
      </c>
      <c r="Y77" s="183">
        <v>0</v>
      </c>
      <c r="Z77" s="183">
        <v>0</v>
      </c>
      <c r="AA77" s="183">
        <v>1694678.1070129867</v>
      </c>
      <c r="AB77" s="183">
        <v>539007.52807606105</v>
      </c>
      <c r="AC77" s="183">
        <v>0</v>
      </c>
      <c r="AD77" s="179">
        <v>0</v>
      </c>
      <c r="AE77" s="183">
        <v>405051.74064810708</v>
      </c>
      <c r="AF77" s="183">
        <v>5228104.4937147871</v>
      </c>
      <c r="AG77" s="203">
        <v>42754969.839758314</v>
      </c>
    </row>
    <row r="78" spans="1:33" s="48" customFormat="1" x14ac:dyDescent="0.3">
      <c r="A78" s="94">
        <v>213</v>
      </c>
      <c r="B78" s="32" t="s">
        <v>43</v>
      </c>
      <c r="C78" s="160">
        <v>5312</v>
      </c>
      <c r="D78" s="153">
        <v>1.5034550229849639</v>
      </c>
      <c r="E78" s="44">
        <v>217</v>
      </c>
      <c r="F78" s="44">
        <v>2094</v>
      </c>
      <c r="G78" s="458">
        <v>0.10362941738299905</v>
      </c>
      <c r="H78" s="460">
        <v>0.79544836824061016</v>
      </c>
      <c r="I78" s="177">
        <v>0</v>
      </c>
      <c r="J78" s="179">
        <v>6</v>
      </c>
      <c r="K78" s="14">
        <v>81</v>
      </c>
      <c r="L78" s="195">
        <v>1.5248493975903615E-2</v>
      </c>
      <c r="M78" s="460">
        <v>1.2465562621543689E-2</v>
      </c>
      <c r="N78" s="197">
        <v>1068.8800000000001</v>
      </c>
      <c r="O78" s="196">
        <v>4.9696878976124532</v>
      </c>
      <c r="P78" s="460">
        <v>3.6624180029006159</v>
      </c>
      <c r="Q78" s="177">
        <v>0</v>
      </c>
      <c r="R78" s="177">
        <v>0</v>
      </c>
      <c r="S78" s="14">
        <v>1240</v>
      </c>
      <c r="T78" s="14">
        <v>164</v>
      </c>
      <c r="U78" s="182">
        <v>0.13225806451612904</v>
      </c>
      <c r="V78" s="461">
        <v>7.8791063680707152E-2</v>
      </c>
      <c r="W78" s="198">
        <v>10618734.921485832</v>
      </c>
      <c r="X78" s="183">
        <v>436655.08179460652</v>
      </c>
      <c r="Y78" s="183">
        <v>0</v>
      </c>
      <c r="Z78" s="183">
        <v>0</v>
      </c>
      <c r="AA78" s="183">
        <v>148169.96148423007</v>
      </c>
      <c r="AB78" s="183">
        <v>875464.39941336319</v>
      </c>
      <c r="AC78" s="183">
        <v>0</v>
      </c>
      <c r="AD78" s="179">
        <v>0</v>
      </c>
      <c r="AE78" s="183">
        <v>191447.71154898001</v>
      </c>
      <c r="AF78" s="183">
        <v>1651737.15424118</v>
      </c>
      <c r="AG78" s="203">
        <v>12270472.075727012</v>
      </c>
    </row>
    <row r="79" spans="1:33" s="48" customFormat="1" x14ac:dyDescent="0.3">
      <c r="A79" s="94">
        <v>214</v>
      </c>
      <c r="B79" s="32" t="s">
        <v>44</v>
      </c>
      <c r="C79" s="160">
        <v>12758</v>
      </c>
      <c r="D79" s="153">
        <v>1.1212189421263943</v>
      </c>
      <c r="E79" s="44">
        <v>733</v>
      </c>
      <c r="F79" s="44">
        <v>5721</v>
      </c>
      <c r="G79" s="458">
        <v>0.12812445376682399</v>
      </c>
      <c r="H79" s="460">
        <v>0.98346965807857145</v>
      </c>
      <c r="I79" s="177">
        <v>0</v>
      </c>
      <c r="J79" s="179">
        <v>14</v>
      </c>
      <c r="K79" s="14">
        <v>493</v>
      </c>
      <c r="L79" s="195">
        <v>3.864242044207556E-2</v>
      </c>
      <c r="M79" s="460">
        <v>3.5859489087715635E-2</v>
      </c>
      <c r="N79" s="197">
        <v>1021.12</v>
      </c>
      <c r="O79" s="196">
        <v>12.494124099028518</v>
      </c>
      <c r="P79" s="460">
        <v>1.4567707412501518</v>
      </c>
      <c r="Q79" s="177">
        <v>0</v>
      </c>
      <c r="R79" s="177">
        <v>0</v>
      </c>
      <c r="S79" s="14">
        <v>3410</v>
      </c>
      <c r="T79" s="14">
        <v>554</v>
      </c>
      <c r="U79" s="182">
        <v>0.16246334310850441</v>
      </c>
      <c r="V79" s="461">
        <v>0.10899634227308252</v>
      </c>
      <c r="W79" s="198">
        <v>19019421.221259732</v>
      </c>
      <c r="X79" s="183">
        <v>1296617.9234751812</v>
      </c>
      <c r="Y79" s="183">
        <v>0</v>
      </c>
      <c r="Z79" s="183">
        <v>0</v>
      </c>
      <c r="AA79" s="183">
        <v>1023709.921335807</v>
      </c>
      <c r="AB79" s="183">
        <v>836346.65025912458</v>
      </c>
      <c r="AC79" s="183">
        <v>0</v>
      </c>
      <c r="AD79" s="179">
        <v>0</v>
      </c>
      <c r="AE79" s="183">
        <v>636076.96960761643</v>
      </c>
      <c r="AF79" s="183">
        <v>3792751.4646777287</v>
      </c>
      <c r="AG79" s="203">
        <v>22812172.685937461</v>
      </c>
    </row>
    <row r="80" spans="1:33" s="48" customFormat="1" x14ac:dyDescent="0.3">
      <c r="A80" s="94">
        <v>216</v>
      </c>
      <c r="B80" s="32" t="s">
        <v>45</v>
      </c>
      <c r="C80" s="160">
        <v>1323</v>
      </c>
      <c r="D80" s="153">
        <v>1.6923738061716367</v>
      </c>
      <c r="E80" s="44">
        <v>76</v>
      </c>
      <c r="F80" s="44">
        <v>508</v>
      </c>
      <c r="G80" s="458">
        <v>0.14960629921259844</v>
      </c>
      <c r="H80" s="460">
        <v>1.1483620152698182</v>
      </c>
      <c r="I80" s="177">
        <v>0</v>
      </c>
      <c r="J80" s="179">
        <v>1</v>
      </c>
      <c r="K80" s="14">
        <v>25</v>
      </c>
      <c r="L80" s="195">
        <v>1.889644746787604E-2</v>
      </c>
      <c r="M80" s="460">
        <v>1.6113516113516115E-2</v>
      </c>
      <c r="N80" s="197">
        <v>445.01</v>
      </c>
      <c r="O80" s="196">
        <v>2.9729668996202334</v>
      </c>
      <c r="P80" s="460">
        <v>6.1221920860733983</v>
      </c>
      <c r="Q80" s="177">
        <v>0</v>
      </c>
      <c r="R80" s="177">
        <v>0</v>
      </c>
      <c r="S80" s="14">
        <v>300</v>
      </c>
      <c r="T80" s="14">
        <v>52</v>
      </c>
      <c r="U80" s="182">
        <v>0.17333333333333334</v>
      </c>
      <c r="V80" s="461">
        <v>0.11986633249791145</v>
      </c>
      <c r="W80" s="198">
        <v>2977010.8114887793</v>
      </c>
      <c r="X80" s="183">
        <v>157002.69966051154</v>
      </c>
      <c r="Y80" s="183">
        <v>0</v>
      </c>
      <c r="Z80" s="183">
        <v>0</v>
      </c>
      <c r="AA80" s="183">
        <v>47702.416363636366</v>
      </c>
      <c r="AB80" s="183">
        <v>364484.70584437973</v>
      </c>
      <c r="AC80" s="183">
        <v>0</v>
      </c>
      <c r="AD80" s="179">
        <v>0</v>
      </c>
      <c r="AE80" s="183">
        <v>72539.108084210529</v>
      </c>
      <c r="AF80" s="183">
        <v>641728.92995273834</v>
      </c>
      <c r="AG80" s="203">
        <v>3618739.7414415176</v>
      </c>
    </row>
    <row r="81" spans="1:33" s="48" customFormat="1" x14ac:dyDescent="0.3">
      <c r="A81" s="94">
        <v>217</v>
      </c>
      <c r="B81" s="32" t="s">
        <v>46</v>
      </c>
      <c r="C81" s="160">
        <v>5426</v>
      </c>
      <c r="D81" s="153">
        <v>1.0912986893615337</v>
      </c>
      <c r="E81" s="44">
        <v>239</v>
      </c>
      <c r="F81" s="44">
        <v>2437</v>
      </c>
      <c r="G81" s="458">
        <v>9.8071399261386957E-2</v>
      </c>
      <c r="H81" s="460">
        <v>0.75278561323207549</v>
      </c>
      <c r="I81" s="177">
        <v>0</v>
      </c>
      <c r="J81" s="179">
        <v>19</v>
      </c>
      <c r="K81" s="14">
        <v>101</v>
      </c>
      <c r="L81" s="195">
        <v>1.8614080353851824E-2</v>
      </c>
      <c r="M81" s="460">
        <v>1.5831148999491899E-2</v>
      </c>
      <c r="N81" s="197">
        <v>468.04</v>
      </c>
      <c r="O81" s="196">
        <v>11.593026237073754</v>
      </c>
      <c r="P81" s="460">
        <v>1.5700020040330187</v>
      </c>
      <c r="Q81" s="177">
        <v>0</v>
      </c>
      <c r="R81" s="177">
        <v>0</v>
      </c>
      <c r="S81" s="14">
        <v>1490</v>
      </c>
      <c r="T81" s="14">
        <v>204</v>
      </c>
      <c r="U81" s="182">
        <v>0.13691275167785236</v>
      </c>
      <c r="V81" s="461">
        <v>8.3445750842430472E-2</v>
      </c>
      <c r="W81" s="198">
        <v>7873134.9548641508</v>
      </c>
      <c r="X81" s="183">
        <v>422104.08696263091</v>
      </c>
      <c r="Y81" s="183">
        <v>0</v>
      </c>
      <c r="Z81" s="183">
        <v>0</v>
      </c>
      <c r="AA81" s="183">
        <v>192212.86085343227</v>
      </c>
      <c r="AB81" s="183">
        <v>383347.38932474219</v>
      </c>
      <c r="AC81" s="183">
        <v>0</v>
      </c>
      <c r="AD81" s="179">
        <v>0</v>
      </c>
      <c r="AE81" s="183">
        <v>207109.09253096953</v>
      </c>
      <c r="AF81" s="183">
        <v>1204773.4296717746</v>
      </c>
      <c r="AG81" s="203">
        <v>9077908.3845359255</v>
      </c>
    </row>
    <row r="82" spans="1:33" s="48" customFormat="1" x14ac:dyDescent="0.3">
      <c r="A82" s="94">
        <v>218</v>
      </c>
      <c r="B82" s="32" t="s">
        <v>309</v>
      </c>
      <c r="C82" s="160">
        <v>1207</v>
      </c>
      <c r="D82" s="153">
        <v>1.7460042328596235</v>
      </c>
      <c r="E82" s="44">
        <v>44</v>
      </c>
      <c r="F82" s="44">
        <v>551</v>
      </c>
      <c r="G82" s="458">
        <v>7.985480943738657E-2</v>
      </c>
      <c r="H82" s="460">
        <v>0.61295701034747763</v>
      </c>
      <c r="I82" s="177">
        <v>0</v>
      </c>
      <c r="J82" s="179">
        <v>21</v>
      </c>
      <c r="K82" s="14">
        <v>10</v>
      </c>
      <c r="L82" s="195">
        <v>8.2850041425020712E-3</v>
      </c>
      <c r="M82" s="460">
        <v>5.5020727881421455E-3</v>
      </c>
      <c r="N82" s="197">
        <v>185.57</v>
      </c>
      <c r="O82" s="196">
        <v>6.504284097645094</v>
      </c>
      <c r="P82" s="460">
        <v>2.7983209453601425</v>
      </c>
      <c r="Q82" s="177">
        <v>0</v>
      </c>
      <c r="R82" s="177">
        <v>0</v>
      </c>
      <c r="S82" s="14">
        <v>297</v>
      </c>
      <c r="T82" s="14">
        <v>45</v>
      </c>
      <c r="U82" s="182">
        <v>0.15151515151515152</v>
      </c>
      <c r="V82" s="461">
        <v>9.8048150679729634E-2</v>
      </c>
      <c r="W82" s="198">
        <v>2802056.1584793478</v>
      </c>
      <c r="X82" s="183">
        <v>76454.973781315173</v>
      </c>
      <c r="Y82" s="183">
        <v>0</v>
      </c>
      <c r="Z82" s="183">
        <v>0</v>
      </c>
      <c r="AA82" s="183">
        <v>14860.171391465678</v>
      </c>
      <c r="AB82" s="183">
        <v>151990.80214723616</v>
      </c>
      <c r="AC82" s="183">
        <v>0</v>
      </c>
      <c r="AD82" s="179">
        <v>0</v>
      </c>
      <c r="AE82" s="183">
        <v>54132.96639629377</v>
      </c>
      <c r="AF82" s="183">
        <v>297438.91371631064</v>
      </c>
      <c r="AG82" s="203">
        <v>3099495.0721956585</v>
      </c>
    </row>
    <row r="83" spans="1:33" s="48" customFormat="1" x14ac:dyDescent="0.3">
      <c r="A83" s="94">
        <v>224</v>
      </c>
      <c r="B83" s="32" t="s">
        <v>310</v>
      </c>
      <c r="C83" s="160">
        <v>8696</v>
      </c>
      <c r="D83" s="153">
        <v>1.0445243581872343</v>
      </c>
      <c r="E83" s="44">
        <v>499</v>
      </c>
      <c r="F83" s="44">
        <v>3954</v>
      </c>
      <c r="G83" s="458">
        <v>0.12620131512392513</v>
      </c>
      <c r="H83" s="460">
        <v>0.9687078507267014</v>
      </c>
      <c r="I83" s="177">
        <v>0</v>
      </c>
      <c r="J83" s="179">
        <v>66</v>
      </c>
      <c r="K83" s="14">
        <v>554</v>
      </c>
      <c r="L83" s="195">
        <v>6.3707451701931928E-2</v>
      </c>
      <c r="M83" s="460">
        <v>6.0924520347572002E-2</v>
      </c>
      <c r="N83" s="197">
        <v>242.35</v>
      </c>
      <c r="O83" s="196">
        <v>35.881988859088096</v>
      </c>
      <c r="P83" s="460">
        <v>0.50724820456554043</v>
      </c>
      <c r="Q83" s="177">
        <v>0</v>
      </c>
      <c r="R83" s="177">
        <v>0</v>
      </c>
      <c r="S83" s="14">
        <v>2688</v>
      </c>
      <c r="T83" s="14">
        <v>581</v>
      </c>
      <c r="U83" s="182">
        <v>0.21614583333333334</v>
      </c>
      <c r="V83" s="461">
        <v>0.16267883249791146</v>
      </c>
      <c r="W83" s="198">
        <v>12077092.0373096</v>
      </c>
      <c r="X83" s="183">
        <v>870524.1177814703</v>
      </c>
      <c r="Y83" s="183">
        <v>0</v>
      </c>
      <c r="Z83" s="183">
        <v>0</v>
      </c>
      <c r="AA83" s="183">
        <v>1185500.8417068645</v>
      </c>
      <c r="AB83" s="183">
        <v>198496.36741058729</v>
      </c>
      <c r="AC83" s="183">
        <v>0</v>
      </c>
      <c r="AD83" s="179">
        <v>0</v>
      </c>
      <c r="AE83" s="183">
        <v>647091.54837614868</v>
      </c>
      <c r="AF83" s="183">
        <v>2901612.8752750698</v>
      </c>
      <c r="AG83" s="203">
        <v>14978704.91258467</v>
      </c>
    </row>
    <row r="84" spans="1:33" s="48" customFormat="1" x14ac:dyDescent="0.3">
      <c r="A84" s="94">
        <v>226</v>
      </c>
      <c r="B84" s="32" t="s">
        <v>47</v>
      </c>
      <c r="C84" s="160">
        <v>3858</v>
      </c>
      <c r="D84" s="153">
        <v>1.399908503572469</v>
      </c>
      <c r="E84" s="44">
        <v>229</v>
      </c>
      <c r="F84" s="44">
        <v>1624</v>
      </c>
      <c r="G84" s="458">
        <v>0.14100985221674878</v>
      </c>
      <c r="H84" s="460">
        <v>1.0823766039049818</v>
      </c>
      <c r="I84" s="177">
        <v>0</v>
      </c>
      <c r="J84" s="179">
        <v>3</v>
      </c>
      <c r="K84" s="14">
        <v>50</v>
      </c>
      <c r="L84" s="195">
        <v>1.2960082944530845E-2</v>
      </c>
      <c r="M84" s="460">
        <v>1.017715159017092E-2</v>
      </c>
      <c r="N84" s="197">
        <v>887.08</v>
      </c>
      <c r="O84" s="196">
        <v>4.349100419353384</v>
      </c>
      <c r="P84" s="460">
        <v>4.1850205030950427</v>
      </c>
      <c r="Q84" s="177">
        <v>0</v>
      </c>
      <c r="R84" s="177">
        <v>0</v>
      </c>
      <c r="S84" s="14">
        <v>959</v>
      </c>
      <c r="T84" s="14">
        <v>122</v>
      </c>
      <c r="U84" s="182">
        <v>0.12721584984358708</v>
      </c>
      <c r="V84" s="461">
        <v>7.3748849008165196E-2</v>
      </c>
      <c r="W84" s="198">
        <v>7181020.1886881934</v>
      </c>
      <c r="X84" s="183">
        <v>431528.09563901252</v>
      </c>
      <c r="Y84" s="183">
        <v>0</v>
      </c>
      <c r="Z84" s="183">
        <v>0</v>
      </c>
      <c r="AA84" s="183">
        <v>87857.468126159554</v>
      </c>
      <c r="AB84" s="183">
        <v>726561.40954233031</v>
      </c>
      <c r="AC84" s="183">
        <v>0</v>
      </c>
      <c r="AD84" s="179">
        <v>0</v>
      </c>
      <c r="AE84" s="183">
        <v>130146.53786436899</v>
      </c>
      <c r="AF84" s="183">
        <v>1376093.5111718709</v>
      </c>
      <c r="AG84" s="203">
        <v>8557113.6998600643</v>
      </c>
    </row>
    <row r="85" spans="1:33" s="48" customFormat="1" x14ac:dyDescent="0.3">
      <c r="A85" s="94">
        <v>230</v>
      </c>
      <c r="B85" s="32" t="s">
        <v>48</v>
      </c>
      <c r="C85" s="160">
        <v>2322</v>
      </c>
      <c r="D85" s="153">
        <v>1.1029142795151807</v>
      </c>
      <c r="E85" s="44">
        <v>111</v>
      </c>
      <c r="F85" s="44">
        <v>998</v>
      </c>
      <c r="G85" s="458">
        <v>0.11122244488977956</v>
      </c>
      <c r="H85" s="460">
        <v>0.85373163850114042</v>
      </c>
      <c r="I85" s="177">
        <v>0</v>
      </c>
      <c r="J85" s="179">
        <v>2</v>
      </c>
      <c r="K85" s="14">
        <v>79</v>
      </c>
      <c r="L85" s="195">
        <v>3.4022394487510765E-2</v>
      </c>
      <c r="M85" s="460">
        <v>3.123946313315084E-2</v>
      </c>
      <c r="N85" s="197">
        <v>502.18</v>
      </c>
      <c r="O85" s="196">
        <v>4.6238400573499545</v>
      </c>
      <c r="P85" s="460">
        <v>3.9363546747429408</v>
      </c>
      <c r="Q85" s="177">
        <v>0</v>
      </c>
      <c r="R85" s="177">
        <v>0</v>
      </c>
      <c r="S85" s="14">
        <v>566</v>
      </c>
      <c r="T85" s="14">
        <v>118</v>
      </c>
      <c r="U85" s="182">
        <v>0.20848056537102475</v>
      </c>
      <c r="V85" s="461">
        <v>0.15501356453560286</v>
      </c>
      <c r="W85" s="198">
        <v>3405087.2757423087</v>
      </c>
      <c r="X85" s="183">
        <v>204857.58510772765</v>
      </c>
      <c r="Y85" s="183">
        <v>0</v>
      </c>
      <c r="Z85" s="183">
        <v>0</v>
      </c>
      <c r="AA85" s="183">
        <v>162314.0050463822</v>
      </c>
      <c r="AB85" s="183">
        <v>411309.6999638899</v>
      </c>
      <c r="AC85" s="183">
        <v>0</v>
      </c>
      <c r="AD85" s="179">
        <v>0</v>
      </c>
      <c r="AE85" s="183">
        <v>164644.43948989082</v>
      </c>
      <c r="AF85" s="183">
        <v>943125.72960788989</v>
      </c>
      <c r="AG85" s="203">
        <v>4348213.0053501986</v>
      </c>
    </row>
    <row r="86" spans="1:33" s="48" customFormat="1" x14ac:dyDescent="0.3">
      <c r="A86" s="94">
        <v>231</v>
      </c>
      <c r="B86" s="32" t="s">
        <v>311</v>
      </c>
      <c r="C86" s="160">
        <v>1278</v>
      </c>
      <c r="D86" s="153">
        <v>1.1284519878897392</v>
      </c>
      <c r="E86" s="44">
        <v>39</v>
      </c>
      <c r="F86" s="44">
        <v>487</v>
      </c>
      <c r="G86" s="458">
        <v>8.0082135523613956E-2</v>
      </c>
      <c r="H86" s="460">
        <v>0.61470194116842192</v>
      </c>
      <c r="I86" s="177">
        <v>1</v>
      </c>
      <c r="J86" s="179">
        <v>357</v>
      </c>
      <c r="K86" s="14">
        <v>140</v>
      </c>
      <c r="L86" s="195">
        <v>0.10954616588419405</v>
      </c>
      <c r="M86" s="460">
        <v>0.10676323452983413</v>
      </c>
      <c r="N86" s="197">
        <v>10.63</v>
      </c>
      <c r="O86" s="196">
        <v>120.22577610536217</v>
      </c>
      <c r="P86" s="460">
        <v>0.15139078336298115</v>
      </c>
      <c r="Q86" s="177">
        <v>0</v>
      </c>
      <c r="R86" s="177">
        <v>0</v>
      </c>
      <c r="S86" s="14">
        <v>312</v>
      </c>
      <c r="T86" s="14">
        <v>81</v>
      </c>
      <c r="U86" s="182">
        <v>0.25961538461538464</v>
      </c>
      <c r="V86" s="461">
        <v>0.20614838377996275</v>
      </c>
      <c r="W86" s="198">
        <v>1917512.5388559012</v>
      </c>
      <c r="X86" s="183">
        <v>81182.775611240562</v>
      </c>
      <c r="Y86" s="183">
        <v>28498.377600000003</v>
      </c>
      <c r="Z86" s="183">
        <v>105765.10560000001</v>
      </c>
      <c r="AA86" s="183">
        <v>305311.24029684602</v>
      </c>
      <c r="AB86" s="183">
        <v>8706.4839512050457</v>
      </c>
      <c r="AC86" s="183">
        <v>0</v>
      </c>
      <c r="AD86" s="179">
        <v>0</v>
      </c>
      <c r="AE86" s="183">
        <v>120510.79115962987</v>
      </c>
      <c r="AF86" s="183">
        <v>649974.77421892178</v>
      </c>
      <c r="AG86" s="203">
        <v>2567487.313074823</v>
      </c>
    </row>
    <row r="87" spans="1:33" s="48" customFormat="1" x14ac:dyDescent="0.3">
      <c r="A87" s="94">
        <v>232</v>
      </c>
      <c r="B87" s="32" t="s">
        <v>49</v>
      </c>
      <c r="C87" s="160">
        <v>13007</v>
      </c>
      <c r="D87" s="153">
        <v>1.4321629116396306</v>
      </c>
      <c r="E87" s="44">
        <v>663</v>
      </c>
      <c r="F87" s="44">
        <v>5792</v>
      </c>
      <c r="G87" s="458">
        <v>0.1144682320441989</v>
      </c>
      <c r="H87" s="460">
        <v>0.87864595492634079</v>
      </c>
      <c r="I87" s="177">
        <v>0</v>
      </c>
      <c r="J87" s="179">
        <v>42</v>
      </c>
      <c r="K87" s="14">
        <v>326</v>
      </c>
      <c r="L87" s="195">
        <v>2.5063427385254095E-2</v>
      </c>
      <c r="M87" s="460">
        <v>2.2280496030894169E-2</v>
      </c>
      <c r="N87" s="197">
        <v>1298.96</v>
      </c>
      <c r="O87" s="196">
        <v>10.013395331649935</v>
      </c>
      <c r="P87" s="460">
        <v>1.8176726097574456</v>
      </c>
      <c r="Q87" s="177">
        <v>0</v>
      </c>
      <c r="R87" s="177">
        <v>0</v>
      </c>
      <c r="S87" s="14">
        <v>3632</v>
      </c>
      <c r="T87" s="14">
        <v>506</v>
      </c>
      <c r="U87" s="182">
        <v>0.13931718061674009</v>
      </c>
      <c r="V87" s="461">
        <v>8.5850179781318203E-2</v>
      </c>
      <c r="W87" s="198">
        <v>24768165.203189816</v>
      </c>
      <c r="X87" s="183">
        <v>1181026.1436780195</v>
      </c>
      <c r="Y87" s="183">
        <v>0</v>
      </c>
      <c r="Z87" s="183">
        <v>0</v>
      </c>
      <c r="AA87" s="183">
        <v>648473.46890538034</v>
      </c>
      <c r="AB87" s="183">
        <v>1063911.0435801793</v>
      </c>
      <c r="AC87" s="183">
        <v>0</v>
      </c>
      <c r="AD87" s="179">
        <v>0</v>
      </c>
      <c r="AE87" s="183">
        <v>510779.54718706646</v>
      </c>
      <c r="AF87" s="183">
        <v>3404190.2033506483</v>
      </c>
      <c r="AG87" s="203">
        <v>28172355.406540465</v>
      </c>
    </row>
    <row r="88" spans="1:33" s="48" customFormat="1" x14ac:dyDescent="0.3">
      <c r="A88" s="94">
        <v>233</v>
      </c>
      <c r="B88" s="32" t="s">
        <v>50</v>
      </c>
      <c r="C88" s="160">
        <v>15514</v>
      </c>
      <c r="D88" s="153">
        <v>1.3538948807891558</v>
      </c>
      <c r="E88" s="44">
        <v>636</v>
      </c>
      <c r="F88" s="44">
        <v>6865</v>
      </c>
      <c r="G88" s="458">
        <v>9.2643845593590679E-2</v>
      </c>
      <c r="H88" s="460">
        <v>0.71112428947271622</v>
      </c>
      <c r="I88" s="177">
        <v>0</v>
      </c>
      <c r="J88" s="179">
        <v>107</v>
      </c>
      <c r="K88" s="14">
        <v>474</v>
      </c>
      <c r="L88" s="195">
        <v>3.055304885909501E-2</v>
      </c>
      <c r="M88" s="460">
        <v>2.7770117504735084E-2</v>
      </c>
      <c r="N88" s="197">
        <v>1313.82</v>
      </c>
      <c r="O88" s="196">
        <v>11.80831468542114</v>
      </c>
      <c r="P88" s="460">
        <v>1.5413778265483298</v>
      </c>
      <c r="Q88" s="177">
        <v>0</v>
      </c>
      <c r="R88" s="177">
        <v>0</v>
      </c>
      <c r="S88" s="14">
        <v>4203</v>
      </c>
      <c r="T88" s="14">
        <v>561</v>
      </c>
      <c r="U88" s="182">
        <v>0.13347608850820841</v>
      </c>
      <c r="V88" s="461">
        <v>8.0009087672786527E-2</v>
      </c>
      <c r="W88" s="198">
        <v>27927560.80332832</v>
      </c>
      <c r="X88" s="183">
        <v>1140086.3793257503</v>
      </c>
      <c r="Y88" s="183">
        <v>0</v>
      </c>
      <c r="Z88" s="183">
        <v>0</v>
      </c>
      <c r="AA88" s="183">
        <v>964032.60222634498</v>
      </c>
      <c r="AB88" s="183">
        <v>1076082.1020481854</v>
      </c>
      <c r="AC88" s="183">
        <v>0</v>
      </c>
      <c r="AD88" s="179">
        <v>0</v>
      </c>
      <c r="AE88" s="183">
        <v>567777.60028729925</v>
      </c>
      <c r="AF88" s="183">
        <v>3747978.6838875823</v>
      </c>
      <c r="AG88" s="203">
        <v>31675539.487215903</v>
      </c>
    </row>
    <row r="89" spans="1:33" s="48" customFormat="1" x14ac:dyDescent="0.3">
      <c r="A89" s="94">
        <v>235</v>
      </c>
      <c r="B89" s="32" t="s">
        <v>312</v>
      </c>
      <c r="C89" s="160">
        <v>10178</v>
      </c>
      <c r="D89" s="153">
        <v>0.69116918951840423</v>
      </c>
      <c r="E89" s="44">
        <v>418</v>
      </c>
      <c r="F89" s="44">
        <v>4428</v>
      </c>
      <c r="G89" s="458">
        <v>9.439927732610659E-2</v>
      </c>
      <c r="H89" s="460">
        <v>0.72459879644622216</v>
      </c>
      <c r="I89" s="177">
        <v>1</v>
      </c>
      <c r="J89" s="179">
        <v>3215</v>
      </c>
      <c r="K89" s="14">
        <v>917</v>
      </c>
      <c r="L89" s="195">
        <v>9.009628610729023E-2</v>
      </c>
      <c r="M89" s="460">
        <v>8.7313354752930311E-2</v>
      </c>
      <c r="N89" s="197">
        <v>5.89</v>
      </c>
      <c r="O89" s="196">
        <v>1728.0135823429544</v>
      </c>
      <c r="P89" s="460">
        <v>1.0532946390580418E-2</v>
      </c>
      <c r="Q89" s="177">
        <v>0</v>
      </c>
      <c r="R89" s="177">
        <v>0</v>
      </c>
      <c r="S89" s="14">
        <v>3222</v>
      </c>
      <c r="T89" s="14">
        <v>307</v>
      </c>
      <c r="U89" s="182">
        <v>9.5282433271260084E-2</v>
      </c>
      <c r="V89" s="461">
        <v>4.1815432435838198E-2</v>
      </c>
      <c r="W89" s="198">
        <v>9353434.0737171043</v>
      </c>
      <c r="X89" s="183">
        <v>762129.04330073192</v>
      </c>
      <c r="Y89" s="183">
        <v>226961.25760000001</v>
      </c>
      <c r="Z89" s="183">
        <v>952478.47200000007</v>
      </c>
      <c r="AA89" s="183">
        <v>1988535.4535064935</v>
      </c>
      <c r="AB89" s="183">
        <v>4824.1947763497374</v>
      </c>
      <c r="AC89" s="183">
        <v>0</v>
      </c>
      <c r="AD89" s="179">
        <v>0</v>
      </c>
      <c r="AE89" s="183">
        <v>194676.79533666567</v>
      </c>
      <c r="AF89" s="183">
        <v>4129605.2165202424</v>
      </c>
      <c r="AG89" s="203">
        <v>13483039.290237347</v>
      </c>
    </row>
    <row r="90" spans="1:33" s="48" customFormat="1" x14ac:dyDescent="0.3">
      <c r="A90" s="94">
        <v>236</v>
      </c>
      <c r="B90" s="32" t="s">
        <v>313</v>
      </c>
      <c r="C90" s="160">
        <v>4228</v>
      </c>
      <c r="D90" s="153">
        <v>1.0053083324015541</v>
      </c>
      <c r="E90" s="44">
        <v>172</v>
      </c>
      <c r="F90" s="44">
        <v>2027</v>
      </c>
      <c r="G90" s="458">
        <v>8.4854464726196344E-2</v>
      </c>
      <c r="H90" s="460">
        <v>0.65133383173354198</v>
      </c>
      <c r="I90" s="177">
        <v>0</v>
      </c>
      <c r="J90" s="179">
        <v>84</v>
      </c>
      <c r="K90" s="14">
        <v>93</v>
      </c>
      <c r="L90" s="195">
        <v>2.1996215704824976E-2</v>
      </c>
      <c r="M90" s="460">
        <v>1.921328435046505E-2</v>
      </c>
      <c r="N90" s="197">
        <v>353.91</v>
      </c>
      <c r="O90" s="196">
        <v>11.946540080811506</v>
      </c>
      <c r="P90" s="460">
        <v>1.5235435784665108</v>
      </c>
      <c r="Q90" s="177">
        <v>0</v>
      </c>
      <c r="R90" s="177">
        <v>0</v>
      </c>
      <c r="S90" s="14">
        <v>1303</v>
      </c>
      <c r="T90" s="14">
        <v>128</v>
      </c>
      <c r="U90" s="182">
        <v>9.8234842670759784E-2</v>
      </c>
      <c r="V90" s="461">
        <v>4.4767841835337899E-2</v>
      </c>
      <c r="W90" s="198">
        <v>5651432.3540782509</v>
      </c>
      <c r="X90" s="183">
        <v>284581.76778844342</v>
      </c>
      <c r="Y90" s="183">
        <v>0</v>
      </c>
      <c r="Z90" s="183">
        <v>0</v>
      </c>
      <c r="AA90" s="183">
        <v>181771.92467532467</v>
      </c>
      <c r="AB90" s="183">
        <v>289869.40123903833</v>
      </c>
      <c r="AC90" s="183">
        <v>0</v>
      </c>
      <c r="AD90" s="179">
        <v>0</v>
      </c>
      <c r="AE90" s="183">
        <v>86579.74186569007</v>
      </c>
      <c r="AF90" s="183">
        <v>842802.83556849696</v>
      </c>
      <c r="AG90" s="203">
        <v>6494235.1896467479</v>
      </c>
    </row>
    <row r="91" spans="1:33" s="48" customFormat="1" x14ac:dyDescent="0.3">
      <c r="A91" s="94">
        <v>239</v>
      </c>
      <c r="B91" s="32" t="s">
        <v>51</v>
      </c>
      <c r="C91" s="160">
        <v>2155</v>
      </c>
      <c r="D91" s="153">
        <v>1.6082462285450871</v>
      </c>
      <c r="E91" s="44">
        <v>90</v>
      </c>
      <c r="F91" s="44">
        <v>885</v>
      </c>
      <c r="G91" s="458">
        <v>0.10169491525423729</v>
      </c>
      <c r="H91" s="460">
        <v>0.7805993359818032</v>
      </c>
      <c r="I91" s="177">
        <v>0</v>
      </c>
      <c r="J91" s="179">
        <v>1</v>
      </c>
      <c r="K91" s="14">
        <v>34</v>
      </c>
      <c r="L91" s="195">
        <v>1.5777262180974479E-2</v>
      </c>
      <c r="M91" s="460">
        <v>1.2994330826614553E-2</v>
      </c>
      <c r="N91" s="197">
        <v>482.91</v>
      </c>
      <c r="O91" s="196">
        <v>4.4625292497566829</v>
      </c>
      <c r="P91" s="460">
        <v>4.0786454063030657</v>
      </c>
      <c r="Q91" s="177">
        <v>0</v>
      </c>
      <c r="R91" s="177">
        <v>0</v>
      </c>
      <c r="S91" s="14">
        <v>488</v>
      </c>
      <c r="T91" s="14">
        <v>78</v>
      </c>
      <c r="U91" s="182">
        <v>0.1598360655737705</v>
      </c>
      <c r="V91" s="461">
        <v>0.10636906473834862</v>
      </c>
      <c r="W91" s="198">
        <v>4608123.2774017202</v>
      </c>
      <c r="X91" s="183">
        <v>173837.67674467483</v>
      </c>
      <c r="Y91" s="183">
        <v>0</v>
      </c>
      <c r="Z91" s="183">
        <v>0</v>
      </c>
      <c r="AA91" s="183">
        <v>62660.14719851577</v>
      </c>
      <c r="AB91" s="183">
        <v>395526.6382762398</v>
      </c>
      <c r="AC91" s="183">
        <v>0</v>
      </c>
      <c r="AD91" s="179">
        <v>0</v>
      </c>
      <c r="AE91" s="183">
        <v>104852.25251208626</v>
      </c>
      <c r="AF91" s="183">
        <v>736876.71473151725</v>
      </c>
      <c r="AG91" s="203">
        <v>5344999.9921332374</v>
      </c>
    </row>
    <row r="92" spans="1:33" s="48" customFormat="1" x14ac:dyDescent="0.3">
      <c r="A92" s="94">
        <v>240</v>
      </c>
      <c r="B92" s="32" t="s">
        <v>52</v>
      </c>
      <c r="C92" s="160">
        <v>20437</v>
      </c>
      <c r="D92" s="153">
        <v>1.3640785801534399</v>
      </c>
      <c r="E92" s="44">
        <v>1485</v>
      </c>
      <c r="F92" s="44">
        <v>8764</v>
      </c>
      <c r="G92" s="458">
        <v>0.16944317663167505</v>
      </c>
      <c r="H92" s="460">
        <v>1.3006277731257738</v>
      </c>
      <c r="I92" s="177">
        <v>0</v>
      </c>
      <c r="J92" s="179">
        <v>37</v>
      </c>
      <c r="K92" s="14">
        <v>943</v>
      </c>
      <c r="L92" s="195">
        <v>4.6141801634290748E-2</v>
      </c>
      <c r="M92" s="460">
        <v>4.3358870279930822E-2</v>
      </c>
      <c r="N92" s="197">
        <v>95.3</v>
      </c>
      <c r="O92" s="196">
        <v>214.44910807974816</v>
      </c>
      <c r="P92" s="460">
        <v>8.487363080216051E-2</v>
      </c>
      <c r="Q92" s="177">
        <v>0</v>
      </c>
      <c r="R92" s="177">
        <v>0</v>
      </c>
      <c r="S92" s="14">
        <v>5662</v>
      </c>
      <c r="T92" s="14">
        <v>797</v>
      </c>
      <c r="U92" s="182">
        <v>0.1407629812787001</v>
      </c>
      <c r="V92" s="461">
        <v>8.7295980443278215E-2</v>
      </c>
      <c r="W92" s="198">
        <v>37066434.050814867</v>
      </c>
      <c r="X92" s="183">
        <v>2746873.2854670445</v>
      </c>
      <c r="Y92" s="183">
        <v>0</v>
      </c>
      <c r="Z92" s="183">
        <v>0</v>
      </c>
      <c r="AA92" s="183">
        <v>1982829.2639332097</v>
      </c>
      <c r="AB92" s="183">
        <v>78055.307671668939</v>
      </c>
      <c r="AC92" s="183">
        <v>0</v>
      </c>
      <c r="AD92" s="179">
        <v>0</v>
      </c>
      <c r="AE92" s="183">
        <v>816068.36274988367</v>
      </c>
      <c r="AF92" s="183">
        <v>5623826.2198218033</v>
      </c>
      <c r="AG92" s="203">
        <v>42690260.27063667</v>
      </c>
    </row>
    <row r="93" spans="1:33" s="48" customFormat="1" x14ac:dyDescent="0.3">
      <c r="A93" s="94">
        <v>241</v>
      </c>
      <c r="B93" s="32" t="s">
        <v>53</v>
      </c>
      <c r="C93" s="160">
        <v>7984</v>
      </c>
      <c r="D93" s="153">
        <v>1.0942482866228274</v>
      </c>
      <c r="E93" s="44">
        <v>396</v>
      </c>
      <c r="F93" s="44">
        <v>3640</v>
      </c>
      <c r="G93" s="458">
        <v>0.10879120879120879</v>
      </c>
      <c r="H93" s="460">
        <v>0.83506972920690703</v>
      </c>
      <c r="I93" s="177">
        <v>0</v>
      </c>
      <c r="J93" s="179">
        <v>12</v>
      </c>
      <c r="K93" s="14">
        <v>68</v>
      </c>
      <c r="L93" s="195">
        <v>8.5170340681362724E-3</v>
      </c>
      <c r="M93" s="460">
        <v>5.7341027137763467E-3</v>
      </c>
      <c r="N93" s="197">
        <v>626.29</v>
      </c>
      <c r="O93" s="196">
        <v>12.748087946478469</v>
      </c>
      <c r="P93" s="460">
        <v>1.4277493614280425</v>
      </c>
      <c r="Q93" s="177">
        <v>0</v>
      </c>
      <c r="R93" s="177">
        <v>0</v>
      </c>
      <c r="S93" s="14">
        <v>2330</v>
      </c>
      <c r="T93" s="14">
        <v>195</v>
      </c>
      <c r="U93" s="182">
        <v>8.3690987124463517E-2</v>
      </c>
      <c r="V93" s="461">
        <v>3.0223986289041632E-2</v>
      </c>
      <c r="W93" s="198">
        <v>11616108.939582594</v>
      </c>
      <c r="X93" s="183">
        <v>688988.10883687437</v>
      </c>
      <c r="Y93" s="183">
        <v>0</v>
      </c>
      <c r="Z93" s="183">
        <v>0</v>
      </c>
      <c r="AA93" s="183">
        <v>102441.56705009277</v>
      </c>
      <c r="AB93" s="183">
        <v>512961.7905738671</v>
      </c>
      <c r="AC93" s="183">
        <v>0</v>
      </c>
      <c r="AD93" s="179">
        <v>0</v>
      </c>
      <c r="AE93" s="183">
        <v>110379.24557373405</v>
      </c>
      <c r="AF93" s="183">
        <v>1414770.7120345682</v>
      </c>
      <c r="AG93" s="203">
        <v>13030879.651617162</v>
      </c>
    </row>
    <row r="94" spans="1:33" s="48" customFormat="1" x14ac:dyDescent="0.3">
      <c r="A94" s="94">
        <v>244</v>
      </c>
      <c r="B94" s="32" t="s">
        <v>54</v>
      </c>
      <c r="C94" s="160">
        <v>18796</v>
      </c>
      <c r="D94" s="153">
        <v>0.85189002114599732</v>
      </c>
      <c r="E94" s="44">
        <v>899</v>
      </c>
      <c r="F94" s="44">
        <v>8541</v>
      </c>
      <c r="G94" s="458">
        <v>0.10525699566795457</v>
      </c>
      <c r="H94" s="460">
        <v>0.80794148577080793</v>
      </c>
      <c r="I94" s="177">
        <v>0</v>
      </c>
      <c r="J94" s="179">
        <v>36</v>
      </c>
      <c r="K94" s="14">
        <v>236</v>
      </c>
      <c r="L94" s="195">
        <v>1.2555862949563738E-2</v>
      </c>
      <c r="M94" s="460">
        <v>9.7729315952038119E-3</v>
      </c>
      <c r="N94" s="197">
        <v>110.14</v>
      </c>
      <c r="O94" s="196">
        <v>170.65552932631198</v>
      </c>
      <c r="P94" s="460">
        <v>0.10665388046238292</v>
      </c>
      <c r="Q94" s="177">
        <v>0</v>
      </c>
      <c r="R94" s="177">
        <v>0</v>
      </c>
      <c r="S94" s="14">
        <v>6242</v>
      </c>
      <c r="T94" s="14">
        <v>360</v>
      </c>
      <c r="U94" s="182">
        <v>5.7673822492790773E-2</v>
      </c>
      <c r="V94" s="461">
        <v>4.206821657368888E-3</v>
      </c>
      <c r="W94" s="198">
        <v>21289881.30513541</v>
      </c>
      <c r="X94" s="183">
        <v>1569328.2843310814</v>
      </c>
      <c r="Y94" s="183">
        <v>0</v>
      </c>
      <c r="Z94" s="183">
        <v>0</v>
      </c>
      <c r="AA94" s="183">
        <v>411036.61669758812</v>
      </c>
      <c r="AB94" s="183">
        <v>90209.985172692715</v>
      </c>
      <c r="AC94" s="183">
        <v>0</v>
      </c>
      <c r="AD94" s="179">
        <v>0</v>
      </c>
      <c r="AE94" s="183">
        <v>36168.848877807068</v>
      </c>
      <c r="AF94" s="183">
        <v>2106743.7350791655</v>
      </c>
      <c r="AG94" s="203">
        <v>23396625.040214576</v>
      </c>
    </row>
    <row r="95" spans="1:33" s="48" customFormat="1" x14ac:dyDescent="0.3">
      <c r="A95" s="94">
        <v>245</v>
      </c>
      <c r="B95" s="32" t="s">
        <v>314</v>
      </c>
      <c r="C95" s="160">
        <v>37105</v>
      </c>
      <c r="D95" s="153">
        <v>0.87452280175785291</v>
      </c>
      <c r="E95" s="44">
        <v>2450</v>
      </c>
      <c r="F95" s="44">
        <v>18503</v>
      </c>
      <c r="G95" s="458">
        <v>0.13241096038480246</v>
      </c>
      <c r="H95" s="460">
        <v>1.0163724262387148</v>
      </c>
      <c r="I95" s="177">
        <v>0</v>
      </c>
      <c r="J95" s="179">
        <v>454</v>
      </c>
      <c r="K95" s="14">
        <v>4646</v>
      </c>
      <c r="L95" s="195">
        <v>0.12521223554776983</v>
      </c>
      <c r="M95" s="460">
        <v>0.12242930419340992</v>
      </c>
      <c r="N95" s="197">
        <v>30.63</v>
      </c>
      <c r="O95" s="196">
        <v>1211.3940581129611</v>
      </c>
      <c r="P95" s="460">
        <v>1.5024899868970574E-2</v>
      </c>
      <c r="Q95" s="177">
        <v>0</v>
      </c>
      <c r="R95" s="177">
        <v>0</v>
      </c>
      <c r="S95" s="14">
        <v>12131</v>
      </c>
      <c r="T95" s="14">
        <v>2331</v>
      </c>
      <c r="U95" s="182">
        <v>0.19215233698788228</v>
      </c>
      <c r="V95" s="461">
        <v>0.1386853361524604</v>
      </c>
      <c r="W95" s="198">
        <v>43144739.008031324</v>
      </c>
      <c r="X95" s="183">
        <v>3897209.6338032139</v>
      </c>
      <c r="Y95" s="183">
        <v>0</v>
      </c>
      <c r="Z95" s="183">
        <v>0</v>
      </c>
      <c r="AA95" s="183">
        <v>10165015.239072355</v>
      </c>
      <c r="AB95" s="183">
        <v>25087.450933716889</v>
      </c>
      <c r="AC95" s="183">
        <v>0</v>
      </c>
      <c r="AD95" s="179">
        <v>0</v>
      </c>
      <c r="AE95" s="183">
        <v>2353846.4510043622</v>
      </c>
      <c r="AF95" s="183">
        <v>16441158.774813645</v>
      </c>
      <c r="AG95" s="203">
        <v>59585897.782844968</v>
      </c>
    </row>
    <row r="96" spans="1:33" s="48" customFormat="1" x14ac:dyDescent="0.3">
      <c r="A96" s="94">
        <v>249</v>
      </c>
      <c r="B96" s="32" t="s">
        <v>55</v>
      </c>
      <c r="C96" s="160">
        <v>9486</v>
      </c>
      <c r="D96" s="153">
        <v>1.2888188232470092</v>
      </c>
      <c r="E96" s="44">
        <v>482</v>
      </c>
      <c r="F96" s="44">
        <v>3857</v>
      </c>
      <c r="G96" s="458">
        <v>0.12496759139227379</v>
      </c>
      <c r="H96" s="460">
        <v>0.95923791879053311</v>
      </c>
      <c r="I96" s="177">
        <v>0</v>
      </c>
      <c r="J96" s="179">
        <v>20</v>
      </c>
      <c r="K96" s="14">
        <v>198</v>
      </c>
      <c r="L96" s="195">
        <v>2.0872865275142316E-2</v>
      </c>
      <c r="M96" s="460">
        <v>1.808993392078239E-2</v>
      </c>
      <c r="N96" s="197">
        <v>1257.96</v>
      </c>
      <c r="O96" s="196">
        <v>7.5407803109796809</v>
      </c>
      <c r="P96" s="460">
        <v>2.4136858089489306</v>
      </c>
      <c r="Q96" s="177">
        <v>0</v>
      </c>
      <c r="R96" s="177">
        <v>0</v>
      </c>
      <c r="S96" s="14">
        <v>2376</v>
      </c>
      <c r="T96" s="14">
        <v>318</v>
      </c>
      <c r="U96" s="182">
        <v>0.13383838383838384</v>
      </c>
      <c r="V96" s="461">
        <v>8.0371383002961955E-2</v>
      </c>
      <c r="W96" s="198">
        <v>16255459.988447746</v>
      </c>
      <c r="X96" s="183">
        <v>940324.85496284068</v>
      </c>
      <c r="Y96" s="183">
        <v>0</v>
      </c>
      <c r="Z96" s="183">
        <v>0</v>
      </c>
      <c r="AA96" s="183">
        <v>383981.51487940631</v>
      </c>
      <c r="AB96" s="183">
        <v>1030330.0612660301</v>
      </c>
      <c r="AC96" s="183">
        <v>0</v>
      </c>
      <c r="AD96" s="179">
        <v>0</v>
      </c>
      <c r="AE96" s="183">
        <v>348738.35243335617</v>
      </c>
      <c r="AF96" s="183">
        <v>2703374.7835416365</v>
      </c>
      <c r="AG96" s="203">
        <v>18958834.771989383</v>
      </c>
    </row>
    <row r="97" spans="1:33" s="48" customFormat="1" x14ac:dyDescent="0.3">
      <c r="A97" s="94">
        <v>250</v>
      </c>
      <c r="B97" s="32" t="s">
        <v>56</v>
      </c>
      <c r="C97" s="160">
        <v>1822</v>
      </c>
      <c r="D97" s="153">
        <v>1.4461484046882112</v>
      </c>
      <c r="E97" s="44">
        <v>90</v>
      </c>
      <c r="F97" s="44">
        <v>803</v>
      </c>
      <c r="G97" s="458">
        <v>0.11207970112079702</v>
      </c>
      <c r="H97" s="460">
        <v>0.86031184600734223</v>
      </c>
      <c r="I97" s="177">
        <v>0</v>
      </c>
      <c r="J97" s="179">
        <v>0</v>
      </c>
      <c r="K97" s="14">
        <v>29</v>
      </c>
      <c r="L97" s="195">
        <v>1.5916575192096598E-2</v>
      </c>
      <c r="M97" s="460">
        <v>1.3133643837736672E-2</v>
      </c>
      <c r="N97" s="197">
        <v>357.21</v>
      </c>
      <c r="O97" s="196">
        <v>5.1006410794770582</v>
      </c>
      <c r="P97" s="460">
        <v>3.5683895693517846</v>
      </c>
      <c r="Q97" s="177">
        <v>0</v>
      </c>
      <c r="R97" s="177">
        <v>0</v>
      </c>
      <c r="S97" s="14">
        <v>435</v>
      </c>
      <c r="T97" s="14">
        <v>85</v>
      </c>
      <c r="U97" s="182">
        <v>0.19540229885057472</v>
      </c>
      <c r="V97" s="461">
        <v>0.14193529801515284</v>
      </c>
      <c r="W97" s="198">
        <v>3503365.9790113512</v>
      </c>
      <c r="X97" s="183">
        <v>161984.22887517852</v>
      </c>
      <c r="Y97" s="183">
        <v>0</v>
      </c>
      <c r="Z97" s="183">
        <v>0</v>
      </c>
      <c r="AA97" s="183">
        <v>53545.604304267159</v>
      </c>
      <c r="AB97" s="183">
        <v>292572.26079115283</v>
      </c>
      <c r="AC97" s="183">
        <v>0</v>
      </c>
      <c r="AD97" s="179">
        <v>0</v>
      </c>
      <c r="AE97" s="183">
        <v>118291.60820096219</v>
      </c>
      <c r="AF97" s="183">
        <v>626393.70217156038</v>
      </c>
      <c r="AG97" s="203">
        <v>4129759.6811829116</v>
      </c>
    </row>
    <row r="98" spans="1:33" s="48" customFormat="1" x14ac:dyDescent="0.3">
      <c r="A98" s="94">
        <v>256</v>
      </c>
      <c r="B98" s="32" t="s">
        <v>57</v>
      </c>
      <c r="C98" s="160">
        <v>1597</v>
      </c>
      <c r="D98" s="153">
        <v>1.3156172069139216</v>
      </c>
      <c r="E98" s="44">
        <v>84</v>
      </c>
      <c r="F98" s="44">
        <v>596</v>
      </c>
      <c r="G98" s="458">
        <v>0.14093959731543623</v>
      </c>
      <c r="H98" s="460">
        <v>1.0818373347667272</v>
      </c>
      <c r="I98" s="177">
        <v>0</v>
      </c>
      <c r="J98" s="179">
        <v>1</v>
      </c>
      <c r="K98" s="14">
        <v>8</v>
      </c>
      <c r="L98" s="195">
        <v>5.0093926111458983E-3</v>
      </c>
      <c r="M98" s="460">
        <v>2.2264612567859726E-3</v>
      </c>
      <c r="N98" s="197">
        <v>460.2</v>
      </c>
      <c r="O98" s="196">
        <v>3.4702303346371144</v>
      </c>
      <c r="P98" s="460">
        <v>5.244918253219196</v>
      </c>
      <c r="Q98" s="177">
        <v>0</v>
      </c>
      <c r="R98" s="177">
        <v>0</v>
      </c>
      <c r="S98" s="14">
        <v>326</v>
      </c>
      <c r="T98" s="14">
        <v>48</v>
      </c>
      <c r="U98" s="182">
        <v>0.14723926380368099</v>
      </c>
      <c r="V98" s="461">
        <v>9.3772262968259107E-2</v>
      </c>
      <c r="W98" s="198">
        <v>2793564.6977922563</v>
      </c>
      <c r="X98" s="183">
        <v>178539.92106914538</v>
      </c>
      <c r="Y98" s="183">
        <v>0</v>
      </c>
      <c r="Z98" s="183">
        <v>0</v>
      </c>
      <c r="AA98" s="183">
        <v>7956.2839703153977</v>
      </c>
      <c r="AB98" s="183">
        <v>376926.05026759754</v>
      </c>
      <c r="AC98" s="183">
        <v>0</v>
      </c>
      <c r="AD98" s="179">
        <v>0</v>
      </c>
      <c r="AE98" s="183">
        <v>68500.613717524902</v>
      </c>
      <c r="AF98" s="183">
        <v>631922.86902458314</v>
      </c>
      <c r="AG98" s="203">
        <v>3425487.5668168394</v>
      </c>
    </row>
    <row r="99" spans="1:33" s="48" customFormat="1" x14ac:dyDescent="0.3">
      <c r="A99" s="94">
        <v>257</v>
      </c>
      <c r="B99" s="32" t="s">
        <v>315</v>
      </c>
      <c r="C99" s="160">
        <v>40082</v>
      </c>
      <c r="D99" s="153">
        <v>0.72314492726602808</v>
      </c>
      <c r="E99" s="44">
        <v>2054</v>
      </c>
      <c r="F99" s="44">
        <v>19807</v>
      </c>
      <c r="G99" s="458">
        <v>0.10370071186954107</v>
      </c>
      <c r="H99" s="460">
        <v>0.79599561712433986</v>
      </c>
      <c r="I99" s="177">
        <v>1</v>
      </c>
      <c r="J99" s="179">
        <v>6405</v>
      </c>
      <c r="K99" s="14">
        <v>3744</v>
      </c>
      <c r="L99" s="195">
        <v>9.3408512549273987E-2</v>
      </c>
      <c r="M99" s="460">
        <v>9.0625581194914068E-2</v>
      </c>
      <c r="N99" s="197">
        <v>366.23</v>
      </c>
      <c r="O99" s="196">
        <v>109.44488436228599</v>
      </c>
      <c r="P99" s="460">
        <v>0.16630356485885361</v>
      </c>
      <c r="Q99" s="177">
        <v>3</v>
      </c>
      <c r="R99" s="177">
        <v>689</v>
      </c>
      <c r="S99" s="14">
        <v>14168</v>
      </c>
      <c r="T99" s="14">
        <v>1936</v>
      </c>
      <c r="U99" s="182">
        <v>0.13664596273291926</v>
      </c>
      <c r="V99" s="461">
        <v>8.3178961897497378E-2</v>
      </c>
      <c r="W99" s="198">
        <v>38538872.129280202</v>
      </c>
      <c r="X99" s="183">
        <v>3297072.6542852093</v>
      </c>
      <c r="Y99" s="183">
        <v>893796.53440000012</v>
      </c>
      <c r="Z99" s="183">
        <v>1897550.4240000001</v>
      </c>
      <c r="AA99" s="183">
        <v>8128125.5890909089</v>
      </c>
      <c r="AB99" s="183">
        <v>299960.0769002657</v>
      </c>
      <c r="AC99" s="183">
        <v>0</v>
      </c>
      <c r="AD99" s="179">
        <v>220996.75</v>
      </c>
      <c r="AE99" s="183">
        <v>1525028.7431477245</v>
      </c>
      <c r="AF99" s="183">
        <v>16262530.771824107</v>
      </c>
      <c r="AG99" s="203">
        <v>54801402.901104309</v>
      </c>
    </row>
    <row r="100" spans="1:33" s="48" customFormat="1" x14ac:dyDescent="0.3">
      <c r="A100" s="94">
        <v>260</v>
      </c>
      <c r="B100" s="32" t="s">
        <v>58</v>
      </c>
      <c r="C100" s="160">
        <v>9933</v>
      </c>
      <c r="D100" s="153">
        <v>1.7080234458500421</v>
      </c>
      <c r="E100" s="44">
        <v>687</v>
      </c>
      <c r="F100" s="44">
        <v>4020</v>
      </c>
      <c r="G100" s="458">
        <v>0.17089552238805969</v>
      </c>
      <c r="H100" s="460">
        <v>1.3117758244340973</v>
      </c>
      <c r="I100" s="177">
        <v>0</v>
      </c>
      <c r="J100" s="179">
        <v>2</v>
      </c>
      <c r="K100" s="14">
        <v>502</v>
      </c>
      <c r="L100" s="195">
        <v>5.0538608678143561E-2</v>
      </c>
      <c r="M100" s="460">
        <v>4.7755677323783635E-2</v>
      </c>
      <c r="N100" s="197">
        <v>1253.6600000000001</v>
      </c>
      <c r="O100" s="196">
        <v>7.9232008678589088</v>
      </c>
      <c r="P100" s="460">
        <v>2.2971870495985098</v>
      </c>
      <c r="Q100" s="177">
        <v>3</v>
      </c>
      <c r="R100" s="177">
        <v>380</v>
      </c>
      <c r="S100" s="14">
        <v>2305</v>
      </c>
      <c r="T100" s="14">
        <v>315</v>
      </c>
      <c r="U100" s="182">
        <v>0.13665943600867678</v>
      </c>
      <c r="V100" s="461">
        <v>8.3192435173254892E-2</v>
      </c>
      <c r="W100" s="198">
        <v>22557893.199759685</v>
      </c>
      <c r="X100" s="183">
        <v>1346506.6897524961</v>
      </c>
      <c r="Y100" s="183">
        <v>0</v>
      </c>
      <c r="Z100" s="183">
        <v>0</v>
      </c>
      <c r="AA100" s="183">
        <v>1061440.517142857</v>
      </c>
      <c r="AB100" s="183">
        <v>1026808.1533647899</v>
      </c>
      <c r="AC100" s="183">
        <v>0</v>
      </c>
      <c r="AD100" s="179">
        <v>121885</v>
      </c>
      <c r="AE100" s="183">
        <v>377989.22676180687</v>
      </c>
      <c r="AF100" s="183">
        <v>3934629.5870219506</v>
      </c>
      <c r="AG100" s="203">
        <v>26492522.786781635</v>
      </c>
    </row>
    <row r="101" spans="1:33" s="48" customFormat="1" x14ac:dyDescent="0.3">
      <c r="A101" s="94">
        <v>261</v>
      </c>
      <c r="B101" s="32" t="s">
        <v>59</v>
      </c>
      <c r="C101" s="160">
        <v>6436</v>
      </c>
      <c r="D101" s="153">
        <v>1.0000466568488386</v>
      </c>
      <c r="E101" s="44">
        <v>591</v>
      </c>
      <c r="F101" s="44">
        <v>3329</v>
      </c>
      <c r="G101" s="458">
        <v>0.17753079002703515</v>
      </c>
      <c r="H101" s="460">
        <v>1.3627074319790475</v>
      </c>
      <c r="I101" s="177">
        <v>0</v>
      </c>
      <c r="J101" s="179">
        <v>15</v>
      </c>
      <c r="K101" s="14">
        <v>240</v>
      </c>
      <c r="L101" s="195">
        <v>3.7290242386575516E-2</v>
      </c>
      <c r="M101" s="460">
        <v>3.450731103221559E-2</v>
      </c>
      <c r="N101" s="197">
        <v>8095.12</v>
      </c>
      <c r="O101" s="196">
        <v>0.79504689244878401</v>
      </c>
      <c r="P101" s="460">
        <v>20</v>
      </c>
      <c r="Q101" s="177">
        <v>0</v>
      </c>
      <c r="R101" s="177">
        <v>0</v>
      </c>
      <c r="S101" s="14">
        <v>2143</v>
      </c>
      <c r="T101" s="14">
        <v>275</v>
      </c>
      <c r="U101" s="182">
        <v>0.12832477834811012</v>
      </c>
      <c r="V101" s="461">
        <v>7.4857777512688239E-2</v>
      </c>
      <c r="W101" s="198">
        <v>8557769.219916679</v>
      </c>
      <c r="X101" s="183">
        <v>906331.58922932029</v>
      </c>
      <c r="Y101" s="183">
        <v>0</v>
      </c>
      <c r="Z101" s="183">
        <v>0</v>
      </c>
      <c r="AA101" s="183">
        <v>496955.35035250464</v>
      </c>
      <c r="AB101" s="183">
        <v>5792400</v>
      </c>
      <c r="AC101" s="183">
        <v>0</v>
      </c>
      <c r="AD101" s="179">
        <v>0</v>
      </c>
      <c r="AE101" s="183">
        <v>220377.93738029941</v>
      </c>
      <c r="AF101" s="183">
        <v>7416064.8769621253</v>
      </c>
      <c r="AG101" s="203">
        <v>15973834.096878804</v>
      </c>
    </row>
    <row r="102" spans="1:33" s="48" customFormat="1" x14ac:dyDescent="0.3">
      <c r="A102" s="94">
        <v>263</v>
      </c>
      <c r="B102" s="32" t="s">
        <v>60</v>
      </c>
      <c r="C102" s="160">
        <v>7854</v>
      </c>
      <c r="D102" s="153">
        <v>1.5759901091085879</v>
      </c>
      <c r="E102" s="44">
        <v>501</v>
      </c>
      <c r="F102" s="44">
        <v>3360</v>
      </c>
      <c r="G102" s="458">
        <v>0.14910714285714285</v>
      </c>
      <c r="H102" s="460">
        <v>1.1445305442602243</v>
      </c>
      <c r="I102" s="177">
        <v>0</v>
      </c>
      <c r="J102" s="179">
        <v>1</v>
      </c>
      <c r="K102" s="14">
        <v>113</v>
      </c>
      <c r="L102" s="195">
        <v>1.4387573211102622E-2</v>
      </c>
      <c r="M102" s="460">
        <v>1.1604641856742696E-2</v>
      </c>
      <c r="N102" s="197">
        <v>1328.15</v>
      </c>
      <c r="O102" s="196">
        <v>5.9134886872717685</v>
      </c>
      <c r="P102" s="460">
        <v>3.0778911379655249</v>
      </c>
      <c r="Q102" s="177">
        <v>0</v>
      </c>
      <c r="R102" s="177">
        <v>0</v>
      </c>
      <c r="S102" s="14">
        <v>1961</v>
      </c>
      <c r="T102" s="14">
        <v>260</v>
      </c>
      <c r="U102" s="182">
        <v>0.13258541560428352</v>
      </c>
      <c r="V102" s="461">
        <v>7.9118414768861639E-2</v>
      </c>
      <c r="W102" s="198">
        <v>16457681.649265064</v>
      </c>
      <c r="X102" s="183">
        <v>928938.02673001029</v>
      </c>
      <c r="Y102" s="183">
        <v>0</v>
      </c>
      <c r="Z102" s="183">
        <v>0</v>
      </c>
      <c r="AA102" s="183">
        <v>203944.90285714285</v>
      </c>
      <c r="AB102" s="183">
        <v>1087819.0648911556</v>
      </c>
      <c r="AC102" s="183">
        <v>0</v>
      </c>
      <c r="AD102" s="179">
        <v>0</v>
      </c>
      <c r="AE102" s="183">
        <v>284238.97185717995</v>
      </c>
      <c r="AF102" s="183">
        <v>2504940.9663354885</v>
      </c>
      <c r="AG102" s="203">
        <v>18962622.615600552</v>
      </c>
    </row>
    <row r="103" spans="1:33" s="48" customFormat="1" x14ac:dyDescent="0.3">
      <c r="A103" s="94">
        <v>265</v>
      </c>
      <c r="B103" s="32" t="s">
        <v>61</v>
      </c>
      <c r="C103" s="160">
        <v>1107</v>
      </c>
      <c r="D103" s="153">
        <v>1.6876511518756037</v>
      </c>
      <c r="E103" s="44">
        <v>55</v>
      </c>
      <c r="F103" s="44">
        <v>382</v>
      </c>
      <c r="G103" s="458">
        <v>0.14397905759162305</v>
      </c>
      <c r="H103" s="460">
        <v>1.1051679080545165</v>
      </c>
      <c r="I103" s="177">
        <v>0</v>
      </c>
      <c r="J103" s="179">
        <v>0</v>
      </c>
      <c r="K103" s="14">
        <v>14</v>
      </c>
      <c r="L103" s="195">
        <v>1.2646793134598013E-2</v>
      </c>
      <c r="M103" s="460">
        <v>9.8638617802380875E-3</v>
      </c>
      <c r="N103" s="197">
        <v>483.97</v>
      </c>
      <c r="O103" s="196">
        <v>2.2873318594127734</v>
      </c>
      <c r="P103" s="460">
        <v>7.9573387438786085</v>
      </c>
      <c r="Q103" s="177">
        <v>3</v>
      </c>
      <c r="R103" s="177">
        <v>86</v>
      </c>
      <c r="S103" s="14">
        <v>235</v>
      </c>
      <c r="T103" s="14">
        <v>45</v>
      </c>
      <c r="U103" s="182">
        <v>0.19148936170212766</v>
      </c>
      <c r="V103" s="461">
        <v>0.13802236086670577</v>
      </c>
      <c r="W103" s="198">
        <v>2484017.0577861704</v>
      </c>
      <c r="X103" s="183">
        <v>126428.31314151759</v>
      </c>
      <c r="Y103" s="183">
        <v>0</v>
      </c>
      <c r="Z103" s="183">
        <v>0</v>
      </c>
      <c r="AA103" s="183">
        <v>24433.451243042669</v>
      </c>
      <c r="AB103" s="183">
        <v>396394.82952631282</v>
      </c>
      <c r="AC103" s="183">
        <v>0</v>
      </c>
      <c r="AD103" s="179">
        <v>27584.5</v>
      </c>
      <c r="AE103" s="183">
        <v>69889.546456566954</v>
      </c>
      <c r="AF103" s="183">
        <v>644730.64036743995</v>
      </c>
      <c r="AG103" s="203">
        <v>3128747.6981536103</v>
      </c>
    </row>
    <row r="104" spans="1:33" s="48" customFormat="1" x14ac:dyDescent="0.3">
      <c r="A104" s="94">
        <v>271</v>
      </c>
      <c r="B104" s="32" t="s">
        <v>316</v>
      </c>
      <c r="C104" s="160">
        <v>7013</v>
      </c>
      <c r="D104" s="153">
        <v>1.1823970449126886</v>
      </c>
      <c r="E104" s="44">
        <v>354</v>
      </c>
      <c r="F104" s="44">
        <v>3098</v>
      </c>
      <c r="G104" s="458">
        <v>0.11426726920593931</v>
      </c>
      <c r="H104" s="460">
        <v>0.87710338558833334</v>
      </c>
      <c r="I104" s="177">
        <v>0</v>
      </c>
      <c r="J104" s="179">
        <v>13</v>
      </c>
      <c r="K104" s="14">
        <v>218</v>
      </c>
      <c r="L104" s="195">
        <v>3.1085127620134038E-2</v>
      </c>
      <c r="M104" s="460">
        <v>2.8302196265774113E-2</v>
      </c>
      <c r="N104" s="197">
        <v>480.2</v>
      </c>
      <c r="O104" s="196">
        <v>14.60433152852978</v>
      </c>
      <c r="P104" s="460">
        <v>1.246279187065638</v>
      </c>
      <c r="Q104" s="177">
        <v>0</v>
      </c>
      <c r="R104" s="177">
        <v>0</v>
      </c>
      <c r="S104" s="14">
        <v>1938</v>
      </c>
      <c r="T104" s="14">
        <v>309</v>
      </c>
      <c r="U104" s="182">
        <v>0.15944272445820434</v>
      </c>
      <c r="V104" s="461">
        <v>0.10597572362278246</v>
      </c>
      <c r="W104" s="198">
        <v>11025326.194358042</v>
      </c>
      <c r="X104" s="183">
        <v>635657.36529715569</v>
      </c>
      <c r="Y104" s="183">
        <v>0</v>
      </c>
      <c r="Z104" s="183">
        <v>0</v>
      </c>
      <c r="AA104" s="183">
        <v>444134.17680890544</v>
      </c>
      <c r="AB104" s="183">
        <v>393307.01725010935</v>
      </c>
      <c r="AC104" s="183">
        <v>0</v>
      </c>
      <c r="AD104" s="179">
        <v>0</v>
      </c>
      <c r="AE104" s="183">
        <v>339958.08889822598</v>
      </c>
      <c r="AF104" s="183">
        <v>1813056.6482543964</v>
      </c>
      <c r="AG104" s="203">
        <v>12838382.842612438</v>
      </c>
    </row>
    <row r="105" spans="1:33" s="48" customFormat="1" x14ac:dyDescent="0.3">
      <c r="A105" s="94">
        <v>272</v>
      </c>
      <c r="B105" s="32" t="s">
        <v>317</v>
      </c>
      <c r="C105" s="160">
        <v>47772</v>
      </c>
      <c r="D105" s="153">
        <v>1.0177344573958764</v>
      </c>
      <c r="E105" s="44">
        <v>2202</v>
      </c>
      <c r="F105" s="44">
        <v>21737</v>
      </c>
      <c r="G105" s="458">
        <v>0.10130192758890372</v>
      </c>
      <c r="H105" s="460">
        <v>0.77758280452748696</v>
      </c>
      <c r="I105" s="177">
        <v>1</v>
      </c>
      <c r="J105" s="179">
        <v>5974</v>
      </c>
      <c r="K105" s="14">
        <v>1756</v>
      </c>
      <c r="L105" s="195">
        <v>3.6757933517541655E-2</v>
      </c>
      <c r="M105" s="460">
        <v>3.3975002163181729E-2</v>
      </c>
      <c r="N105" s="197">
        <v>1445.95</v>
      </c>
      <c r="O105" s="196">
        <v>33.03848680798091</v>
      </c>
      <c r="P105" s="460">
        <v>0.5509052073358407</v>
      </c>
      <c r="Q105" s="177">
        <v>0</v>
      </c>
      <c r="R105" s="177">
        <v>0</v>
      </c>
      <c r="S105" s="14">
        <v>14266</v>
      </c>
      <c r="T105" s="14">
        <v>1211</v>
      </c>
      <c r="U105" s="182">
        <v>8.4887144259077521E-2</v>
      </c>
      <c r="V105" s="461">
        <v>3.1420143423655636E-2</v>
      </c>
      <c r="W105" s="198">
        <v>64644588.471197523</v>
      </c>
      <c r="X105" s="183">
        <v>3838738.504153254</v>
      </c>
      <c r="Y105" s="183">
        <v>1065277.3824000002</v>
      </c>
      <c r="Z105" s="183">
        <v>1769862.0192000002</v>
      </c>
      <c r="AA105" s="183">
        <v>3631810.1125046378</v>
      </c>
      <c r="AB105" s="183">
        <v>1184302.9604181503</v>
      </c>
      <c r="AC105" s="183">
        <v>0</v>
      </c>
      <c r="AD105" s="179">
        <v>0</v>
      </c>
      <c r="AE105" s="183">
        <v>686588.83417562547</v>
      </c>
      <c r="AF105" s="183">
        <v>12176579.812851675</v>
      </c>
      <c r="AG105" s="203">
        <v>76821168.284049198</v>
      </c>
    </row>
    <row r="106" spans="1:33" s="48" customFormat="1" x14ac:dyDescent="0.3">
      <c r="A106" s="94">
        <v>273</v>
      </c>
      <c r="B106" s="32" t="s">
        <v>62</v>
      </c>
      <c r="C106" s="160">
        <v>3925</v>
      </c>
      <c r="D106" s="153">
        <v>1.1597679467968156</v>
      </c>
      <c r="E106" s="44">
        <v>334</v>
      </c>
      <c r="F106" s="44">
        <v>1791</v>
      </c>
      <c r="G106" s="458">
        <v>0.18648799553322165</v>
      </c>
      <c r="H106" s="460">
        <v>1.4314619872378012</v>
      </c>
      <c r="I106" s="177">
        <v>0</v>
      </c>
      <c r="J106" s="179">
        <v>28</v>
      </c>
      <c r="K106" s="14">
        <v>59</v>
      </c>
      <c r="L106" s="195">
        <v>1.5031847133757962E-2</v>
      </c>
      <c r="M106" s="460">
        <v>1.2248915779398037E-2</v>
      </c>
      <c r="N106" s="197">
        <v>2559.21</v>
      </c>
      <c r="O106" s="196">
        <v>1.5336764079540171</v>
      </c>
      <c r="P106" s="460">
        <v>11.867610618914123</v>
      </c>
      <c r="Q106" s="177">
        <v>0</v>
      </c>
      <c r="R106" s="177">
        <v>0</v>
      </c>
      <c r="S106" s="14">
        <v>1122</v>
      </c>
      <c r="T106" s="14">
        <v>153</v>
      </c>
      <c r="U106" s="182">
        <v>0.13636363636363635</v>
      </c>
      <c r="V106" s="461">
        <v>8.2896635528214468E-2</v>
      </c>
      <c r="W106" s="198">
        <v>6052503.3094815174</v>
      </c>
      <c r="X106" s="183">
        <v>580614.58091253089</v>
      </c>
      <c r="Y106" s="183">
        <v>0</v>
      </c>
      <c r="Z106" s="183">
        <v>0</v>
      </c>
      <c r="AA106" s="183">
        <v>107579.00582560296</v>
      </c>
      <c r="AB106" s="183">
        <v>2096116.7255657071</v>
      </c>
      <c r="AC106" s="183">
        <v>0</v>
      </c>
      <c r="AD106" s="179">
        <v>0</v>
      </c>
      <c r="AE106" s="183">
        <v>148830.42266651479</v>
      </c>
      <c r="AF106" s="183">
        <v>2933140.7349703563</v>
      </c>
      <c r="AG106" s="203">
        <v>8985644.0444518737</v>
      </c>
    </row>
    <row r="107" spans="1:33" s="48" customFormat="1" x14ac:dyDescent="0.3">
      <c r="A107" s="94">
        <v>275</v>
      </c>
      <c r="B107" s="32" t="s">
        <v>63</v>
      </c>
      <c r="C107" s="160">
        <v>2593</v>
      </c>
      <c r="D107" s="153">
        <v>1.3596685684693364</v>
      </c>
      <c r="E107" s="44">
        <v>150</v>
      </c>
      <c r="F107" s="44">
        <v>1128</v>
      </c>
      <c r="G107" s="458">
        <v>0.13297872340425532</v>
      </c>
      <c r="H107" s="460">
        <v>1.0207305146925174</v>
      </c>
      <c r="I107" s="177">
        <v>0</v>
      </c>
      <c r="J107" s="179">
        <v>1</v>
      </c>
      <c r="K107" s="14">
        <v>26</v>
      </c>
      <c r="L107" s="195">
        <v>1.0026995757809487E-2</v>
      </c>
      <c r="M107" s="460">
        <v>7.2440644034495617E-3</v>
      </c>
      <c r="N107" s="197">
        <v>512.94000000000005</v>
      </c>
      <c r="O107" s="196">
        <v>5.05517214489024</v>
      </c>
      <c r="P107" s="460">
        <v>3.6004855825554385</v>
      </c>
      <c r="Q107" s="177">
        <v>0</v>
      </c>
      <c r="R107" s="177">
        <v>0</v>
      </c>
      <c r="S107" s="14">
        <v>640</v>
      </c>
      <c r="T107" s="14">
        <v>76</v>
      </c>
      <c r="U107" s="182">
        <v>0.11874999999999999</v>
      </c>
      <c r="V107" s="461">
        <v>6.5282999164578109E-2</v>
      </c>
      <c r="W107" s="198">
        <v>4687700.4033612786</v>
      </c>
      <c r="X107" s="183">
        <v>273515.58156992606</v>
      </c>
      <c r="Y107" s="183">
        <v>0</v>
      </c>
      <c r="Z107" s="183">
        <v>0</v>
      </c>
      <c r="AA107" s="183">
        <v>42031.514248608531</v>
      </c>
      <c r="AB107" s="183">
        <v>420122.6602004813</v>
      </c>
      <c r="AC107" s="183">
        <v>0</v>
      </c>
      <c r="AD107" s="179">
        <v>0</v>
      </c>
      <c r="AE107" s="183">
        <v>77431.516396094405</v>
      </c>
      <c r="AF107" s="183">
        <v>813101.27241510991</v>
      </c>
      <c r="AG107" s="203">
        <v>5500801.6757763885</v>
      </c>
    </row>
    <row r="108" spans="1:33" s="48" customFormat="1" x14ac:dyDescent="0.3">
      <c r="A108" s="94">
        <v>276</v>
      </c>
      <c r="B108" s="32" t="s">
        <v>64</v>
      </c>
      <c r="C108" s="160">
        <v>14857</v>
      </c>
      <c r="D108" s="153">
        <v>0.832088421779966</v>
      </c>
      <c r="E108" s="44">
        <v>833</v>
      </c>
      <c r="F108" s="44">
        <v>7249</v>
      </c>
      <c r="G108" s="458">
        <v>0.11491240171058077</v>
      </c>
      <c r="H108" s="460">
        <v>0.88205535396831014</v>
      </c>
      <c r="I108" s="177">
        <v>0</v>
      </c>
      <c r="J108" s="179">
        <v>12</v>
      </c>
      <c r="K108" s="14">
        <v>334</v>
      </c>
      <c r="L108" s="195">
        <v>2.2480985394090328E-2</v>
      </c>
      <c r="M108" s="460">
        <v>1.9698054039730403E-2</v>
      </c>
      <c r="N108" s="197">
        <v>799.2</v>
      </c>
      <c r="O108" s="196">
        <v>18.58983983983984</v>
      </c>
      <c r="P108" s="460">
        <v>0.97908721010099742</v>
      </c>
      <c r="Q108" s="177">
        <v>0</v>
      </c>
      <c r="R108" s="177">
        <v>0</v>
      </c>
      <c r="S108" s="14">
        <v>5047</v>
      </c>
      <c r="T108" s="14">
        <v>347</v>
      </c>
      <c r="U108" s="182">
        <v>6.8753715078264319E-2</v>
      </c>
      <c r="V108" s="461">
        <v>1.5286714242842434E-2</v>
      </c>
      <c r="W108" s="198">
        <v>16437087.80587586</v>
      </c>
      <c r="X108" s="183">
        <v>1354239.3253463684</v>
      </c>
      <c r="Y108" s="183">
        <v>0</v>
      </c>
      <c r="Z108" s="183">
        <v>0</v>
      </c>
      <c r="AA108" s="183">
        <v>654854.27165120596</v>
      </c>
      <c r="AB108" s="183">
        <v>654583.44062117336</v>
      </c>
      <c r="AC108" s="183">
        <v>0</v>
      </c>
      <c r="AD108" s="179">
        <v>0</v>
      </c>
      <c r="AE108" s="183">
        <v>103886.81225187337</v>
      </c>
      <c r="AF108" s="183">
        <v>2767563.8498706222</v>
      </c>
      <c r="AG108" s="203">
        <v>19204651.655746482</v>
      </c>
    </row>
    <row r="109" spans="1:33" s="48" customFormat="1" x14ac:dyDescent="0.3">
      <c r="A109" s="94">
        <v>280</v>
      </c>
      <c r="B109" s="32" t="s">
        <v>65</v>
      </c>
      <c r="C109" s="160">
        <v>2068</v>
      </c>
      <c r="D109" s="153">
        <v>0.93238195588811335</v>
      </c>
      <c r="E109" s="44">
        <v>81</v>
      </c>
      <c r="F109" s="44">
        <v>993</v>
      </c>
      <c r="G109" s="458">
        <v>8.1570996978851965E-2</v>
      </c>
      <c r="H109" s="460">
        <v>0.62613028309114427</v>
      </c>
      <c r="I109" s="415">
        <v>3</v>
      </c>
      <c r="J109" s="179">
        <v>1763</v>
      </c>
      <c r="K109" s="14">
        <v>230</v>
      </c>
      <c r="L109" s="195">
        <v>0.11121856866537717</v>
      </c>
      <c r="M109" s="460">
        <v>0.10843563731101724</v>
      </c>
      <c r="N109" s="197">
        <v>236.03</v>
      </c>
      <c r="O109" s="196">
        <v>8.7615981019361939</v>
      </c>
      <c r="P109" s="460">
        <v>2.0773692439728513</v>
      </c>
      <c r="Q109" s="177">
        <v>0</v>
      </c>
      <c r="R109" s="177">
        <v>0</v>
      </c>
      <c r="S109" s="14">
        <v>575</v>
      </c>
      <c r="T109" s="14">
        <v>94</v>
      </c>
      <c r="U109" s="182">
        <v>0.16347826086956521</v>
      </c>
      <c r="V109" s="461">
        <v>0.11001126003414333</v>
      </c>
      <c r="W109" s="198">
        <v>2563708.6420578398</v>
      </c>
      <c r="X109" s="183">
        <v>133808.49954419312</v>
      </c>
      <c r="Y109" s="183">
        <v>46114.745600000002</v>
      </c>
      <c r="Z109" s="183">
        <v>522307.79040000006</v>
      </c>
      <c r="AA109" s="183">
        <v>501779.35346938769</v>
      </c>
      <c r="AB109" s="183">
        <v>193319.98184411356</v>
      </c>
      <c r="AC109" s="183">
        <v>0</v>
      </c>
      <c r="AD109" s="179">
        <v>0</v>
      </c>
      <c r="AE109" s="183">
        <v>104064.5529680433</v>
      </c>
      <c r="AF109" s="183">
        <v>1501394.923825738</v>
      </c>
      <c r="AG109" s="203">
        <v>4065103.5658835778</v>
      </c>
    </row>
    <row r="110" spans="1:33" s="48" customFormat="1" x14ac:dyDescent="0.3">
      <c r="A110" s="94">
        <v>284</v>
      </c>
      <c r="B110" s="32" t="s">
        <v>66</v>
      </c>
      <c r="C110" s="160">
        <v>2292</v>
      </c>
      <c r="D110" s="153">
        <v>1.1270024480916281</v>
      </c>
      <c r="E110" s="44">
        <v>97</v>
      </c>
      <c r="F110" s="44">
        <v>968</v>
      </c>
      <c r="G110" s="458">
        <v>0.10020661157024793</v>
      </c>
      <c r="H110" s="460">
        <v>0.76917527545176645</v>
      </c>
      <c r="I110" s="177">
        <v>0</v>
      </c>
      <c r="J110" s="179">
        <v>7</v>
      </c>
      <c r="K110" s="14">
        <v>95</v>
      </c>
      <c r="L110" s="195">
        <v>4.1448516579406632E-2</v>
      </c>
      <c r="M110" s="460">
        <v>3.8665585225046706E-2</v>
      </c>
      <c r="N110" s="197">
        <v>191.5</v>
      </c>
      <c r="O110" s="196">
        <v>11.968668407310705</v>
      </c>
      <c r="P110" s="460">
        <v>1.5207267680584731</v>
      </c>
      <c r="Q110" s="177">
        <v>0</v>
      </c>
      <c r="R110" s="177">
        <v>0</v>
      </c>
      <c r="S110" s="14">
        <v>582</v>
      </c>
      <c r="T110" s="14">
        <v>84</v>
      </c>
      <c r="U110" s="182">
        <v>0.14432989690721648</v>
      </c>
      <c r="V110" s="461">
        <v>9.0862896071794597E-2</v>
      </c>
      <c r="W110" s="198">
        <v>3434501.7777162949</v>
      </c>
      <c r="X110" s="183">
        <v>182183.22523620527</v>
      </c>
      <c r="Y110" s="183">
        <v>0</v>
      </c>
      <c r="Z110" s="183">
        <v>0</v>
      </c>
      <c r="AA110" s="183">
        <v>198303.06100185527</v>
      </c>
      <c r="AB110" s="183">
        <v>156847.75885755091</v>
      </c>
      <c r="AC110" s="183">
        <v>0</v>
      </c>
      <c r="AD110" s="179">
        <v>0</v>
      </c>
      <c r="AE110" s="183">
        <v>95261.26357129938</v>
      </c>
      <c r="AF110" s="183">
        <v>632595.30866691098</v>
      </c>
      <c r="AG110" s="203">
        <v>4067097.0863832058</v>
      </c>
    </row>
    <row r="111" spans="1:33" s="48" customFormat="1" x14ac:dyDescent="0.3">
      <c r="A111" s="94">
        <v>285</v>
      </c>
      <c r="B111" s="32" t="s">
        <v>67</v>
      </c>
      <c r="C111" s="160">
        <v>51668</v>
      </c>
      <c r="D111" s="153">
        <v>1.4123646568210702</v>
      </c>
      <c r="E111" s="44">
        <v>3842</v>
      </c>
      <c r="F111" s="44">
        <v>23585</v>
      </c>
      <c r="G111" s="458">
        <v>0.16290014839940639</v>
      </c>
      <c r="H111" s="460">
        <v>1.2504041854404859</v>
      </c>
      <c r="I111" s="177">
        <v>0</v>
      </c>
      <c r="J111" s="179">
        <v>504</v>
      </c>
      <c r="K111" s="14">
        <v>4849</v>
      </c>
      <c r="L111" s="195">
        <v>9.3849190988619643E-2</v>
      </c>
      <c r="M111" s="460">
        <v>9.1066259634259711E-2</v>
      </c>
      <c r="N111" s="197">
        <v>271.95</v>
      </c>
      <c r="O111" s="196">
        <v>189.99080713366428</v>
      </c>
      <c r="P111" s="460">
        <v>9.5799763681240407E-2</v>
      </c>
      <c r="Q111" s="177">
        <v>3</v>
      </c>
      <c r="R111" s="177">
        <v>480</v>
      </c>
      <c r="S111" s="14">
        <v>15245</v>
      </c>
      <c r="T111" s="14">
        <v>2410</v>
      </c>
      <c r="U111" s="182">
        <v>0.15808461790751066</v>
      </c>
      <c r="V111" s="461">
        <v>0.10461761707208878</v>
      </c>
      <c r="W111" s="198">
        <v>97027036.045614719</v>
      </c>
      <c r="X111" s="183">
        <v>6676371.9960680548</v>
      </c>
      <c r="Y111" s="183">
        <v>0</v>
      </c>
      <c r="Z111" s="183">
        <v>0</v>
      </c>
      <c r="AA111" s="183">
        <v>10528569.467087196</v>
      </c>
      <c r="AB111" s="183">
        <v>222740.19854470482</v>
      </c>
      <c r="AC111" s="183">
        <v>0</v>
      </c>
      <c r="AD111" s="179">
        <v>153960</v>
      </c>
      <c r="AE111" s="183">
        <v>2472530.309644802</v>
      </c>
      <c r="AF111" s="183">
        <v>20054171.971344769</v>
      </c>
      <c r="AG111" s="203">
        <v>117081208.01695949</v>
      </c>
    </row>
    <row r="112" spans="1:33" s="48" customFormat="1" x14ac:dyDescent="0.3">
      <c r="A112" s="94">
        <v>286</v>
      </c>
      <c r="B112" s="32" t="s">
        <v>68</v>
      </c>
      <c r="C112" s="160">
        <v>81187</v>
      </c>
      <c r="D112" s="153">
        <v>1.2068820080617733</v>
      </c>
      <c r="E112" s="44">
        <v>5211</v>
      </c>
      <c r="F112" s="44">
        <v>37154</v>
      </c>
      <c r="G112" s="458">
        <v>0.14025407762286698</v>
      </c>
      <c r="H112" s="460">
        <v>1.076575358634644</v>
      </c>
      <c r="I112" s="177">
        <v>0</v>
      </c>
      <c r="J112" s="179">
        <v>285</v>
      </c>
      <c r="K112" s="14">
        <v>3558</v>
      </c>
      <c r="L112" s="195">
        <v>4.3824750267900031E-2</v>
      </c>
      <c r="M112" s="460">
        <v>4.1041818913540105E-2</v>
      </c>
      <c r="N112" s="197">
        <v>2557.67</v>
      </c>
      <c r="O112" s="196">
        <v>31.742562566711108</v>
      </c>
      <c r="P112" s="460">
        <v>0.57339650466975511</v>
      </c>
      <c r="Q112" s="177">
        <v>0</v>
      </c>
      <c r="R112" s="177">
        <v>0</v>
      </c>
      <c r="S112" s="14">
        <v>23127</v>
      </c>
      <c r="T112" s="14">
        <v>2901</v>
      </c>
      <c r="U112" s="182">
        <v>0.1254377999740563</v>
      </c>
      <c r="V112" s="461">
        <v>7.1970799138634411E-2</v>
      </c>
      <c r="W112" s="198">
        <v>130279348.93218035</v>
      </c>
      <c r="X112" s="183">
        <v>9032321.4691095967</v>
      </c>
      <c r="Y112" s="183">
        <v>0</v>
      </c>
      <c r="Z112" s="183">
        <v>0</v>
      </c>
      <c r="AA112" s="183">
        <v>7455955.5541001847</v>
      </c>
      <c r="AB112" s="183">
        <v>2094855.3911080535</v>
      </c>
      <c r="AC112" s="183">
        <v>0</v>
      </c>
      <c r="AD112" s="179">
        <v>0</v>
      </c>
      <c r="AE112" s="183">
        <v>2672747.7234116793</v>
      </c>
      <c r="AF112" s="183">
        <v>21255880.137729526</v>
      </c>
      <c r="AG112" s="203">
        <v>151535229.06990987</v>
      </c>
    </row>
    <row r="113" spans="1:33" s="48" customFormat="1" x14ac:dyDescent="0.3">
      <c r="A113" s="94">
        <v>287</v>
      </c>
      <c r="B113" s="32" t="s">
        <v>318</v>
      </c>
      <c r="C113" s="160">
        <v>6404</v>
      </c>
      <c r="D113" s="153">
        <v>1.2392161613848494</v>
      </c>
      <c r="E113" s="44">
        <v>164</v>
      </c>
      <c r="F113" s="44">
        <v>2728</v>
      </c>
      <c r="G113" s="458">
        <v>6.0117302052785926E-2</v>
      </c>
      <c r="H113" s="460">
        <v>0.46145400629031819</v>
      </c>
      <c r="I113" s="177">
        <v>3</v>
      </c>
      <c r="J113" s="179">
        <v>3481</v>
      </c>
      <c r="K113" s="14">
        <v>276</v>
      </c>
      <c r="L113" s="195">
        <v>4.3098063710181135E-2</v>
      </c>
      <c r="M113" s="460">
        <v>4.0315132355821209E-2</v>
      </c>
      <c r="N113" s="197">
        <v>683.24</v>
      </c>
      <c r="O113" s="196">
        <v>9.3729875300040977</v>
      </c>
      <c r="P113" s="460">
        <v>1.9418647860940026</v>
      </c>
      <c r="Q113" s="177">
        <v>0</v>
      </c>
      <c r="R113" s="177">
        <v>0</v>
      </c>
      <c r="S113" s="14">
        <v>1554</v>
      </c>
      <c r="T113" s="14">
        <v>247</v>
      </c>
      <c r="U113" s="182">
        <v>0.15894465894465895</v>
      </c>
      <c r="V113" s="461">
        <v>0.10547765810923707</v>
      </c>
      <c r="W113" s="198">
        <v>10551705.578970376</v>
      </c>
      <c r="X113" s="183">
        <v>305385.35149230564</v>
      </c>
      <c r="Y113" s="183">
        <v>142804.07680000001</v>
      </c>
      <c r="Z113" s="183">
        <v>1031283.8448000001</v>
      </c>
      <c r="AA113" s="183">
        <v>577709.66070500924</v>
      </c>
      <c r="AB113" s="183">
        <v>559606.59405656962</v>
      </c>
      <c r="AC113" s="183">
        <v>0</v>
      </c>
      <c r="AD113" s="179">
        <v>0</v>
      </c>
      <c r="AE113" s="183">
        <v>308977.56874438352</v>
      </c>
      <c r="AF113" s="183">
        <v>2925767.0965982694</v>
      </c>
      <c r="AG113" s="203">
        <v>13477472.675568646</v>
      </c>
    </row>
    <row r="114" spans="1:33" s="48" customFormat="1" x14ac:dyDescent="0.3">
      <c r="A114" s="94">
        <v>288</v>
      </c>
      <c r="B114" s="32" t="s">
        <v>319</v>
      </c>
      <c r="C114" s="160">
        <v>6416</v>
      </c>
      <c r="D114" s="153">
        <v>0.86893727005912846</v>
      </c>
      <c r="E114" s="44">
        <v>178</v>
      </c>
      <c r="F114" s="44">
        <v>3013</v>
      </c>
      <c r="G114" s="458">
        <v>5.9077331563226018E-2</v>
      </c>
      <c r="H114" s="460">
        <v>0.45347130360000537</v>
      </c>
      <c r="I114" s="177">
        <v>3</v>
      </c>
      <c r="J114" s="179">
        <v>4942</v>
      </c>
      <c r="K114" s="14">
        <v>244</v>
      </c>
      <c r="L114" s="195">
        <v>3.8029925187032416E-2</v>
      </c>
      <c r="M114" s="460">
        <v>3.5246993832672491E-2</v>
      </c>
      <c r="N114" s="197">
        <v>712.91</v>
      </c>
      <c r="O114" s="196">
        <v>8.9997334866953764</v>
      </c>
      <c r="P114" s="460">
        <v>2.0224014913242101</v>
      </c>
      <c r="Q114" s="177">
        <v>0</v>
      </c>
      <c r="R114" s="177">
        <v>0</v>
      </c>
      <c r="S114" s="14">
        <v>1852</v>
      </c>
      <c r="T114" s="14">
        <v>230</v>
      </c>
      <c r="U114" s="182">
        <v>0.12419006479481641</v>
      </c>
      <c r="V114" s="461">
        <v>7.0723063959394525E-2</v>
      </c>
      <c r="W114" s="198">
        <v>7412710.7382555269</v>
      </c>
      <c r="X114" s="183">
        <v>300664.82448198157</v>
      </c>
      <c r="Y114" s="183">
        <v>143071.66720000003</v>
      </c>
      <c r="Z114" s="183">
        <v>1464120.8736</v>
      </c>
      <c r="AA114" s="183">
        <v>506030.45432281995</v>
      </c>
      <c r="AB114" s="183">
        <v>583907.75857512595</v>
      </c>
      <c r="AC114" s="183">
        <v>0</v>
      </c>
      <c r="AD114" s="179">
        <v>0</v>
      </c>
      <c r="AE114" s="183">
        <v>207558.52336702085</v>
      </c>
      <c r="AF114" s="183">
        <v>3205354.1015469506</v>
      </c>
      <c r="AG114" s="203">
        <v>10618064.839802478</v>
      </c>
    </row>
    <row r="115" spans="1:33" s="48" customFormat="1" x14ac:dyDescent="0.3">
      <c r="A115" s="94">
        <v>290</v>
      </c>
      <c r="B115" s="32" t="s">
        <v>69</v>
      </c>
      <c r="C115" s="160">
        <v>8042</v>
      </c>
      <c r="D115" s="153">
        <v>1.5346386225843553</v>
      </c>
      <c r="E115" s="44">
        <v>448</v>
      </c>
      <c r="F115" s="44">
        <v>3310</v>
      </c>
      <c r="G115" s="458">
        <v>0.13534743202416918</v>
      </c>
      <c r="H115" s="460">
        <v>1.0389124697216023</v>
      </c>
      <c r="I115" s="177">
        <v>0</v>
      </c>
      <c r="J115" s="179">
        <v>4</v>
      </c>
      <c r="K115" s="14">
        <v>186</v>
      </c>
      <c r="L115" s="195">
        <v>2.3128574981347922E-2</v>
      </c>
      <c r="M115" s="460">
        <v>2.0345643626987996E-2</v>
      </c>
      <c r="N115" s="197">
        <v>4806.43</v>
      </c>
      <c r="O115" s="196">
        <v>1.673175308909107</v>
      </c>
      <c r="P115" s="460">
        <v>10.878163410670979</v>
      </c>
      <c r="Q115" s="177">
        <v>0</v>
      </c>
      <c r="R115" s="177">
        <v>0</v>
      </c>
      <c r="S115" s="14">
        <v>1906</v>
      </c>
      <c r="T115" s="14">
        <v>218</v>
      </c>
      <c r="U115" s="182">
        <v>0.11437565582371459</v>
      </c>
      <c r="V115" s="461">
        <v>6.0908654988292704E-2</v>
      </c>
      <c r="W115" s="198">
        <v>16409466.647872001</v>
      </c>
      <c r="X115" s="183">
        <v>863398.88798232644</v>
      </c>
      <c r="Y115" s="183">
        <v>0</v>
      </c>
      <c r="Z115" s="183">
        <v>0</v>
      </c>
      <c r="AA115" s="183">
        <v>366121.90953617805</v>
      </c>
      <c r="AB115" s="183">
        <v>3936698.5566877201</v>
      </c>
      <c r="AC115" s="183">
        <v>0</v>
      </c>
      <c r="AD115" s="179">
        <v>0</v>
      </c>
      <c r="AE115" s="183">
        <v>224056.85087047808</v>
      </c>
      <c r="AF115" s="183">
        <v>5390276.2050767057</v>
      </c>
      <c r="AG115" s="203">
        <v>21799742.852948707</v>
      </c>
    </row>
    <row r="116" spans="1:33" s="48" customFormat="1" x14ac:dyDescent="0.3">
      <c r="A116" s="94">
        <v>291</v>
      </c>
      <c r="B116" s="32" t="s">
        <v>70</v>
      </c>
      <c r="C116" s="160">
        <v>2161</v>
      </c>
      <c r="D116" s="153">
        <v>1.6624889784421235</v>
      </c>
      <c r="E116" s="44">
        <v>105</v>
      </c>
      <c r="F116" s="44">
        <v>805</v>
      </c>
      <c r="G116" s="458">
        <v>0.13043478260869565</v>
      </c>
      <c r="H116" s="460">
        <v>1.0012034961505736</v>
      </c>
      <c r="I116" s="177">
        <v>0</v>
      </c>
      <c r="J116" s="179">
        <v>4</v>
      </c>
      <c r="K116" s="14">
        <v>22</v>
      </c>
      <c r="L116" s="195">
        <v>1.018047200370199E-2</v>
      </c>
      <c r="M116" s="460">
        <v>7.3975406493420638E-3</v>
      </c>
      <c r="N116" s="197">
        <v>660.93</v>
      </c>
      <c r="O116" s="196">
        <v>3.269635210990574</v>
      </c>
      <c r="P116" s="460">
        <v>5.5666988059805407</v>
      </c>
      <c r="Q116" s="177">
        <v>3</v>
      </c>
      <c r="R116" s="177">
        <v>164</v>
      </c>
      <c r="S116" s="14">
        <v>483</v>
      </c>
      <c r="T116" s="14">
        <v>63</v>
      </c>
      <c r="U116" s="182">
        <v>0.13043478260869565</v>
      </c>
      <c r="V116" s="461">
        <v>7.6967781773273763E-2</v>
      </c>
      <c r="W116" s="198">
        <v>4776808.318523719</v>
      </c>
      <c r="X116" s="183">
        <v>223586.50204044482</v>
      </c>
      <c r="Y116" s="183">
        <v>0</v>
      </c>
      <c r="Z116" s="183">
        <v>0</v>
      </c>
      <c r="AA116" s="183">
        <v>35771.104007421149</v>
      </c>
      <c r="AB116" s="183">
        <v>541333.62538757769</v>
      </c>
      <c r="AC116" s="183">
        <v>0</v>
      </c>
      <c r="AD116" s="179">
        <v>52603</v>
      </c>
      <c r="AE116" s="183">
        <v>76081.468518397451</v>
      </c>
      <c r="AF116" s="183">
        <v>929375.69995384105</v>
      </c>
      <c r="AG116" s="203">
        <v>5706184.01847756</v>
      </c>
    </row>
    <row r="117" spans="1:33" s="48" customFormat="1" x14ac:dyDescent="0.3">
      <c r="A117" s="175">
        <v>297</v>
      </c>
      <c r="B117" s="32" t="s">
        <v>71</v>
      </c>
      <c r="C117" s="160">
        <v>120210</v>
      </c>
      <c r="D117" s="153">
        <v>1.2137225240458287</v>
      </c>
      <c r="E117" s="44">
        <v>7383</v>
      </c>
      <c r="F117" s="44">
        <v>56808</v>
      </c>
      <c r="G117" s="458">
        <v>0.12996408956485003</v>
      </c>
      <c r="H117" s="460">
        <v>0.99759050648871506</v>
      </c>
      <c r="I117" s="177">
        <v>0</v>
      </c>
      <c r="J117" s="179">
        <v>130</v>
      </c>
      <c r="K117" s="14">
        <v>5095</v>
      </c>
      <c r="L117" s="195">
        <v>4.2384161051493223E-2</v>
      </c>
      <c r="M117" s="460">
        <v>3.9601229697133297E-2</v>
      </c>
      <c r="N117" s="197">
        <v>3241.02</v>
      </c>
      <c r="O117" s="196">
        <v>37.090175315178556</v>
      </c>
      <c r="P117" s="460">
        <v>0.4907249499455632</v>
      </c>
      <c r="Q117" s="177">
        <v>3</v>
      </c>
      <c r="R117" s="177">
        <v>823</v>
      </c>
      <c r="S117" s="14">
        <v>35987</v>
      </c>
      <c r="T117" s="14">
        <v>3352</v>
      </c>
      <c r="U117" s="182">
        <v>9.3144746714091203E-2</v>
      </c>
      <c r="V117" s="461">
        <v>3.9677745878669318E-2</v>
      </c>
      <c r="W117" s="198">
        <v>193992205.9206802</v>
      </c>
      <c r="X117" s="183">
        <v>12392569.463482773</v>
      </c>
      <c r="Y117" s="183">
        <v>0</v>
      </c>
      <c r="Z117" s="183">
        <v>0</v>
      </c>
      <c r="AA117" s="183">
        <v>10652204.266419295</v>
      </c>
      <c r="AB117" s="183">
        <v>2654552.0804830268</v>
      </c>
      <c r="AC117" s="183">
        <v>0</v>
      </c>
      <c r="AD117" s="179">
        <v>263977.25</v>
      </c>
      <c r="AE117" s="183">
        <v>2181738.7152276728</v>
      </c>
      <c r="AF117" s="183">
        <v>28145041.775612742</v>
      </c>
      <c r="AG117" s="203">
        <v>222137247.69629294</v>
      </c>
    </row>
    <row r="118" spans="1:33" s="48" customFormat="1" x14ac:dyDescent="0.3">
      <c r="A118" s="94">
        <v>300</v>
      </c>
      <c r="B118" s="32" t="s">
        <v>72</v>
      </c>
      <c r="C118" s="160">
        <v>3534</v>
      </c>
      <c r="D118" s="153">
        <v>1.5062072691256434</v>
      </c>
      <c r="E118" s="44">
        <v>112</v>
      </c>
      <c r="F118" s="44">
        <v>1463</v>
      </c>
      <c r="G118" s="458">
        <v>7.6555023923444973E-2</v>
      </c>
      <c r="H118" s="460">
        <v>0.58762820826700335</v>
      </c>
      <c r="I118" s="177">
        <v>0</v>
      </c>
      <c r="J118" s="179">
        <v>4</v>
      </c>
      <c r="K118" s="14">
        <v>68</v>
      </c>
      <c r="L118" s="195">
        <v>1.9241652518392757E-2</v>
      </c>
      <c r="M118" s="460">
        <v>1.6458721164032832E-2</v>
      </c>
      <c r="N118" s="197">
        <v>462.14</v>
      </c>
      <c r="O118" s="196">
        <v>7.6470333665123125</v>
      </c>
      <c r="P118" s="460">
        <v>2.3801484252336111</v>
      </c>
      <c r="Q118" s="177">
        <v>0</v>
      </c>
      <c r="R118" s="177">
        <v>0</v>
      </c>
      <c r="S118" s="14">
        <v>946</v>
      </c>
      <c r="T118" s="14">
        <v>119</v>
      </c>
      <c r="U118" s="182">
        <v>0.12579281183932348</v>
      </c>
      <c r="V118" s="461">
        <v>7.2325811003901591E-2</v>
      </c>
      <c r="W118" s="198">
        <v>7077429.5852589859</v>
      </c>
      <c r="X118" s="183">
        <v>214603.91361553106</v>
      </c>
      <c r="Y118" s="183">
        <v>0</v>
      </c>
      <c r="Z118" s="183">
        <v>0</v>
      </c>
      <c r="AA118" s="183">
        <v>130152.60044526901</v>
      </c>
      <c r="AB118" s="183">
        <v>378515.00406490115</v>
      </c>
      <c r="AC118" s="183">
        <v>0</v>
      </c>
      <c r="AD118" s="179">
        <v>0</v>
      </c>
      <c r="AE118" s="183">
        <v>116916.2849068761</v>
      </c>
      <c r="AF118" s="183">
        <v>840187.80303257704</v>
      </c>
      <c r="AG118" s="203">
        <v>7917617.3882915629</v>
      </c>
    </row>
    <row r="119" spans="1:33" s="48" customFormat="1" x14ac:dyDescent="0.3">
      <c r="A119" s="94">
        <v>301</v>
      </c>
      <c r="B119" s="32" t="s">
        <v>73</v>
      </c>
      <c r="C119" s="160">
        <v>20456</v>
      </c>
      <c r="D119" s="153">
        <v>1.4069461010635189</v>
      </c>
      <c r="E119" s="44">
        <v>846</v>
      </c>
      <c r="F119" s="44">
        <v>8829</v>
      </c>
      <c r="G119" s="458">
        <v>9.5820591233435268E-2</v>
      </c>
      <c r="H119" s="460">
        <v>0.73550865058699966</v>
      </c>
      <c r="I119" s="177">
        <v>0</v>
      </c>
      <c r="J119" s="179">
        <v>88</v>
      </c>
      <c r="K119" s="14">
        <v>343</v>
      </c>
      <c r="L119" s="195">
        <v>1.6767696519358624E-2</v>
      </c>
      <c r="M119" s="460">
        <v>1.3984765164998698E-2</v>
      </c>
      <c r="N119" s="197">
        <v>1724.63</v>
      </c>
      <c r="O119" s="196">
        <v>11.861094843531655</v>
      </c>
      <c r="P119" s="460">
        <v>1.5345189179512344</v>
      </c>
      <c r="Q119" s="177">
        <v>0</v>
      </c>
      <c r="R119" s="177">
        <v>0</v>
      </c>
      <c r="S119" s="14">
        <v>5472</v>
      </c>
      <c r="T119" s="14">
        <v>626</v>
      </c>
      <c r="U119" s="182">
        <v>0.11440058479532164</v>
      </c>
      <c r="V119" s="461">
        <v>6.0933583959899756E-2</v>
      </c>
      <c r="W119" s="198">
        <v>38266826.568779692</v>
      </c>
      <c r="X119" s="183">
        <v>1554808.6825951682</v>
      </c>
      <c r="Y119" s="183">
        <v>0</v>
      </c>
      <c r="Z119" s="183">
        <v>0</v>
      </c>
      <c r="AA119" s="183">
        <v>640126.94716141</v>
      </c>
      <c r="AB119" s="183">
        <v>1412555.3543524703</v>
      </c>
      <c r="AC119" s="183">
        <v>0</v>
      </c>
      <c r="AD119" s="179">
        <v>0</v>
      </c>
      <c r="AE119" s="183">
        <v>570154.54092731839</v>
      </c>
      <c r="AF119" s="183">
        <v>4177645.5250363722</v>
      </c>
      <c r="AG119" s="203">
        <v>42444472.093816064</v>
      </c>
    </row>
    <row r="120" spans="1:33" s="48" customFormat="1" x14ac:dyDescent="0.3">
      <c r="A120" s="94">
        <v>304</v>
      </c>
      <c r="B120" s="32" t="s">
        <v>320</v>
      </c>
      <c r="C120" s="160">
        <v>962</v>
      </c>
      <c r="D120" s="153">
        <v>1.1283851969608747</v>
      </c>
      <c r="E120" s="44">
        <v>38</v>
      </c>
      <c r="F120" s="44">
        <v>388</v>
      </c>
      <c r="G120" s="458">
        <v>9.7938144329896906E-2</v>
      </c>
      <c r="H120" s="460">
        <v>0.75176276257354069</v>
      </c>
      <c r="I120" s="177">
        <v>0</v>
      </c>
      <c r="J120" s="179">
        <v>13</v>
      </c>
      <c r="K120" s="14">
        <v>23</v>
      </c>
      <c r="L120" s="195">
        <v>2.390852390852391E-2</v>
      </c>
      <c r="M120" s="460">
        <v>2.1125592554163984E-2</v>
      </c>
      <c r="N120" s="197">
        <v>165.78</v>
      </c>
      <c r="O120" s="196">
        <v>5.8028712751839784</v>
      </c>
      <c r="P120" s="460">
        <v>3.1365635324102725</v>
      </c>
      <c r="Q120" s="177">
        <v>1</v>
      </c>
      <c r="R120" s="177">
        <v>0</v>
      </c>
      <c r="S120" s="14">
        <v>224</v>
      </c>
      <c r="T120" s="14">
        <v>33</v>
      </c>
      <c r="U120" s="182">
        <v>0.14732142857142858</v>
      </c>
      <c r="V120" s="461">
        <v>9.385442773600669E-2</v>
      </c>
      <c r="W120" s="198">
        <v>1443300.3765453647</v>
      </c>
      <c r="X120" s="183">
        <v>74735.051656744414</v>
      </c>
      <c r="Y120" s="183">
        <v>0</v>
      </c>
      <c r="Z120" s="183">
        <v>0</v>
      </c>
      <c r="AA120" s="183">
        <v>45475.155027829314</v>
      </c>
      <c r="AB120" s="183">
        <v>135781.83531804071</v>
      </c>
      <c r="AC120" s="183">
        <v>421808.14</v>
      </c>
      <c r="AD120" s="179">
        <v>0</v>
      </c>
      <c r="AE120" s="183">
        <v>41299.518426274022</v>
      </c>
      <c r="AF120" s="183">
        <v>719099.70042888843</v>
      </c>
      <c r="AG120" s="203">
        <v>2162400.0769742532</v>
      </c>
    </row>
    <row r="121" spans="1:33" s="48" customFormat="1" x14ac:dyDescent="0.3">
      <c r="A121" s="94">
        <v>305</v>
      </c>
      <c r="B121" s="32" t="s">
        <v>74</v>
      </c>
      <c r="C121" s="160">
        <v>15213</v>
      </c>
      <c r="D121" s="153">
        <v>1.3972414944360547</v>
      </c>
      <c r="E121" s="44">
        <v>890</v>
      </c>
      <c r="F121" s="44">
        <v>6577</v>
      </c>
      <c r="G121" s="458">
        <v>0.13532005473620193</v>
      </c>
      <c r="H121" s="460">
        <v>1.0387023245756548</v>
      </c>
      <c r="I121" s="177">
        <v>0</v>
      </c>
      <c r="J121" s="179">
        <v>39</v>
      </c>
      <c r="K121" s="14">
        <v>396</v>
      </c>
      <c r="L121" s="195">
        <v>2.6030368763557483E-2</v>
      </c>
      <c r="M121" s="460">
        <v>2.3247437409197557E-2</v>
      </c>
      <c r="N121" s="197">
        <v>4978.5200000000004</v>
      </c>
      <c r="O121" s="196">
        <v>3.0557274049315857</v>
      </c>
      <c r="P121" s="460">
        <v>5.9563802699281228</v>
      </c>
      <c r="Q121" s="177">
        <v>0</v>
      </c>
      <c r="R121" s="177">
        <v>0</v>
      </c>
      <c r="S121" s="14">
        <v>4025</v>
      </c>
      <c r="T121" s="14">
        <v>437</v>
      </c>
      <c r="U121" s="182">
        <v>0.10857142857142857</v>
      </c>
      <c r="V121" s="461">
        <v>5.5104427736006684E-2</v>
      </c>
      <c r="W121" s="198">
        <v>28262502.425364688</v>
      </c>
      <c r="X121" s="183">
        <v>1632955.7864459339</v>
      </c>
      <c r="Y121" s="183">
        <v>0</v>
      </c>
      <c r="Z121" s="183">
        <v>0</v>
      </c>
      <c r="AA121" s="183">
        <v>791371.06897959171</v>
      </c>
      <c r="AB121" s="183">
        <v>4077648.5870887442</v>
      </c>
      <c r="AC121" s="183">
        <v>0</v>
      </c>
      <c r="AD121" s="179">
        <v>0</v>
      </c>
      <c r="AE121" s="183">
        <v>383456.85976741853</v>
      </c>
      <c r="AF121" s="183">
        <v>6885432.3022816926</v>
      </c>
      <c r="AG121" s="203">
        <v>35147934.727646381</v>
      </c>
    </row>
    <row r="122" spans="1:33" s="48" customFormat="1" x14ac:dyDescent="0.3">
      <c r="A122" s="94">
        <v>309</v>
      </c>
      <c r="B122" s="32" t="s">
        <v>75</v>
      </c>
      <c r="C122" s="160">
        <v>6552</v>
      </c>
      <c r="D122" s="153">
        <v>1.4634920470078763</v>
      </c>
      <c r="E122" s="44">
        <v>509</v>
      </c>
      <c r="F122" s="44">
        <v>2572</v>
      </c>
      <c r="G122" s="458">
        <v>0.19790046656298602</v>
      </c>
      <c r="H122" s="460">
        <v>1.5190628990972999</v>
      </c>
      <c r="I122" s="177">
        <v>0</v>
      </c>
      <c r="J122" s="179">
        <v>10</v>
      </c>
      <c r="K122" s="14">
        <v>244</v>
      </c>
      <c r="L122" s="195">
        <v>3.724053724053724E-2</v>
      </c>
      <c r="M122" s="460">
        <v>3.4457605886177314E-2</v>
      </c>
      <c r="N122" s="197">
        <v>445.82</v>
      </c>
      <c r="O122" s="196">
        <v>14.696514288277781</v>
      </c>
      <c r="P122" s="460">
        <v>1.2384619963613197</v>
      </c>
      <c r="Q122" s="177">
        <v>0</v>
      </c>
      <c r="R122" s="177">
        <v>0</v>
      </c>
      <c r="S122" s="14">
        <v>1663</v>
      </c>
      <c r="T122" s="14">
        <v>243</v>
      </c>
      <c r="U122" s="182">
        <v>0.14612146722790137</v>
      </c>
      <c r="V122" s="461">
        <v>9.2654466392479484E-2</v>
      </c>
      <c r="W122" s="198">
        <v>12749364.224396275</v>
      </c>
      <c r="X122" s="183">
        <v>1028532.6978722685</v>
      </c>
      <c r="Y122" s="183">
        <v>0</v>
      </c>
      <c r="Z122" s="183">
        <v>0</v>
      </c>
      <c r="AA122" s="183">
        <v>505183.55532467528</v>
      </c>
      <c r="AB122" s="183">
        <v>365148.13500717148</v>
      </c>
      <c r="AC122" s="183">
        <v>0</v>
      </c>
      <c r="AD122" s="179">
        <v>0</v>
      </c>
      <c r="AE122" s="183">
        <v>277686.9034250087</v>
      </c>
      <c r="AF122" s="183">
        <v>2176551.2916291226</v>
      </c>
      <c r="AG122" s="203">
        <v>14925915.516025398</v>
      </c>
    </row>
    <row r="123" spans="1:33" s="48" customFormat="1" x14ac:dyDescent="0.3">
      <c r="A123" s="94">
        <v>312</v>
      </c>
      <c r="B123" s="32" t="s">
        <v>76</v>
      </c>
      <c r="C123" s="160">
        <v>1288</v>
      </c>
      <c r="D123" s="153">
        <v>1.3564605346743461</v>
      </c>
      <c r="E123" s="44">
        <v>69</v>
      </c>
      <c r="F123" s="44">
        <v>517</v>
      </c>
      <c r="G123" s="458">
        <v>0.13346228239845262</v>
      </c>
      <c r="H123" s="460">
        <v>1.0244422620186722</v>
      </c>
      <c r="I123" s="177">
        <v>0</v>
      </c>
      <c r="J123" s="179">
        <v>1</v>
      </c>
      <c r="K123" s="14">
        <v>27</v>
      </c>
      <c r="L123" s="195">
        <v>2.096273291925466E-2</v>
      </c>
      <c r="M123" s="460">
        <v>1.8179801564894734E-2</v>
      </c>
      <c r="N123" s="197">
        <v>448.2</v>
      </c>
      <c r="O123" s="196">
        <v>2.8737170905845604</v>
      </c>
      <c r="P123" s="460">
        <v>6.3336347494494554</v>
      </c>
      <c r="Q123" s="177">
        <v>0</v>
      </c>
      <c r="R123" s="177">
        <v>0</v>
      </c>
      <c r="S123" s="14">
        <v>293</v>
      </c>
      <c r="T123" s="14">
        <v>56</v>
      </c>
      <c r="U123" s="182">
        <v>0.19112627986348124</v>
      </c>
      <c r="V123" s="461">
        <v>0.13765927902805936</v>
      </c>
      <c r="W123" s="198">
        <v>2322989.7770627644</v>
      </c>
      <c r="X123" s="183">
        <v>136355.23200382837</v>
      </c>
      <c r="Y123" s="183">
        <v>0</v>
      </c>
      <c r="Z123" s="183">
        <v>0</v>
      </c>
      <c r="AA123" s="183">
        <v>52395.64831168831</v>
      </c>
      <c r="AB123" s="183">
        <v>367097.47007809044</v>
      </c>
      <c r="AC123" s="183">
        <v>0</v>
      </c>
      <c r="AD123" s="179">
        <v>0</v>
      </c>
      <c r="AE123" s="183">
        <v>81102.922347963206</v>
      </c>
      <c r="AF123" s="183">
        <v>636951.2727415706</v>
      </c>
      <c r="AG123" s="203">
        <v>2959941.049804335</v>
      </c>
    </row>
    <row r="124" spans="1:33" s="48" customFormat="1" x14ac:dyDescent="0.3">
      <c r="A124" s="94">
        <v>316</v>
      </c>
      <c r="B124" s="32" t="s">
        <v>77</v>
      </c>
      <c r="C124" s="160">
        <v>4326</v>
      </c>
      <c r="D124" s="153">
        <v>1.0050235229246087</v>
      </c>
      <c r="E124" s="44">
        <v>306</v>
      </c>
      <c r="F124" s="44">
        <v>2035</v>
      </c>
      <c r="G124" s="458">
        <v>0.15036855036855037</v>
      </c>
      <c r="H124" s="460">
        <v>1.1542129739406612</v>
      </c>
      <c r="I124" s="177">
        <v>0</v>
      </c>
      <c r="J124" s="179">
        <v>18</v>
      </c>
      <c r="K124" s="14">
        <v>153</v>
      </c>
      <c r="L124" s="195">
        <v>3.5367545076282939E-2</v>
      </c>
      <c r="M124" s="460">
        <v>3.2584613721923013E-2</v>
      </c>
      <c r="N124" s="197">
        <v>256.5</v>
      </c>
      <c r="O124" s="196">
        <v>16.865497076023392</v>
      </c>
      <c r="P124" s="460">
        <v>1.0791899190975209</v>
      </c>
      <c r="Q124" s="177">
        <v>0</v>
      </c>
      <c r="R124" s="177">
        <v>0</v>
      </c>
      <c r="S124" s="14">
        <v>1278</v>
      </c>
      <c r="T124" s="14">
        <v>256</v>
      </c>
      <c r="U124" s="182">
        <v>0.20031298904538342</v>
      </c>
      <c r="V124" s="461">
        <v>0.14684598820996153</v>
      </c>
      <c r="W124" s="198">
        <v>5780787.6256421022</v>
      </c>
      <c r="X124" s="183">
        <v>515989.57111312286</v>
      </c>
      <c r="Y124" s="183">
        <v>0</v>
      </c>
      <c r="Z124" s="183">
        <v>0</v>
      </c>
      <c r="AA124" s="183">
        <v>315420.05922077916</v>
      </c>
      <c r="AB124" s="183">
        <v>210085.90155071439</v>
      </c>
      <c r="AC124" s="183">
        <v>0</v>
      </c>
      <c r="AD124" s="179">
        <v>0</v>
      </c>
      <c r="AE124" s="183">
        <v>290578.68287620466</v>
      </c>
      <c r="AF124" s="183">
        <v>1332074.2147608213</v>
      </c>
      <c r="AG124" s="203">
        <v>7112861.8404029235</v>
      </c>
    </row>
    <row r="125" spans="1:33" s="48" customFormat="1" x14ac:dyDescent="0.3">
      <c r="A125" s="94">
        <v>317</v>
      </c>
      <c r="B125" s="32" t="s">
        <v>78</v>
      </c>
      <c r="C125" s="160">
        <v>2538</v>
      </c>
      <c r="D125" s="153">
        <v>1.5742974026168706</v>
      </c>
      <c r="E125" s="44">
        <v>119</v>
      </c>
      <c r="F125" s="44">
        <v>1024</v>
      </c>
      <c r="G125" s="458">
        <v>0.1162109375</v>
      </c>
      <c r="H125" s="460">
        <v>0.89202277635550786</v>
      </c>
      <c r="I125" s="177">
        <v>0</v>
      </c>
      <c r="J125" s="179">
        <v>2</v>
      </c>
      <c r="K125" s="14">
        <v>31</v>
      </c>
      <c r="L125" s="195">
        <v>1.2214342001576044E-2</v>
      </c>
      <c r="M125" s="460">
        <v>9.4314106472161187E-3</v>
      </c>
      <c r="N125" s="197">
        <v>696.39</v>
      </c>
      <c r="O125" s="196">
        <v>3.6445095420669453</v>
      </c>
      <c r="P125" s="460">
        <v>4.9941080452462234</v>
      </c>
      <c r="Q125" s="177">
        <v>0</v>
      </c>
      <c r="R125" s="177">
        <v>0</v>
      </c>
      <c r="S125" s="14">
        <v>616</v>
      </c>
      <c r="T125" s="14">
        <v>105</v>
      </c>
      <c r="U125" s="182">
        <v>0.17045454545454544</v>
      </c>
      <c r="V125" s="461">
        <v>0.11698754461912356</v>
      </c>
      <c r="W125" s="198">
        <v>5312545.5833742926</v>
      </c>
      <c r="X125" s="183">
        <v>233956.9863523714</v>
      </c>
      <c r="Y125" s="183">
        <v>0</v>
      </c>
      <c r="Z125" s="183">
        <v>0</v>
      </c>
      <c r="AA125" s="183">
        <v>53562.210166975878</v>
      </c>
      <c r="AB125" s="183">
        <v>570377.07984757121</v>
      </c>
      <c r="AC125" s="183">
        <v>0</v>
      </c>
      <c r="AD125" s="179">
        <v>0</v>
      </c>
      <c r="AE125" s="183">
        <v>135814.57947026656</v>
      </c>
      <c r="AF125" s="183">
        <v>993710.85583718494</v>
      </c>
      <c r="AG125" s="203">
        <v>6306256.4392114775</v>
      </c>
    </row>
    <row r="126" spans="1:33" s="108" customFormat="1" x14ac:dyDescent="0.3">
      <c r="A126" s="94">
        <v>320</v>
      </c>
      <c r="B126" s="32" t="s">
        <v>79</v>
      </c>
      <c r="C126" s="160">
        <v>7191</v>
      </c>
      <c r="D126" s="153">
        <v>1.4645639501216792</v>
      </c>
      <c r="E126" s="44">
        <v>479</v>
      </c>
      <c r="F126" s="44">
        <v>2876</v>
      </c>
      <c r="G126" s="458">
        <v>0.16655076495132129</v>
      </c>
      <c r="H126" s="460">
        <v>1.2784259291945839</v>
      </c>
      <c r="I126" s="177">
        <v>0</v>
      </c>
      <c r="J126" s="179">
        <v>5</v>
      </c>
      <c r="K126" s="14">
        <v>103</v>
      </c>
      <c r="L126" s="195">
        <v>1.4323459880406062E-2</v>
      </c>
      <c r="M126" s="460">
        <v>1.1540528526046137E-2</v>
      </c>
      <c r="N126" s="197">
        <v>3504.36</v>
      </c>
      <c r="O126" s="196">
        <v>2.0520152039174056</v>
      </c>
      <c r="P126" s="460">
        <v>8.8698535908829275</v>
      </c>
      <c r="Q126" s="177">
        <v>0</v>
      </c>
      <c r="R126" s="177">
        <v>0</v>
      </c>
      <c r="S126" s="14">
        <v>1594</v>
      </c>
      <c r="T126" s="14">
        <v>188</v>
      </c>
      <c r="U126" s="182">
        <v>0.11794228356336262</v>
      </c>
      <c r="V126" s="461">
        <v>6.447528272794073E-2</v>
      </c>
      <c r="W126" s="198">
        <v>14003026.200929767</v>
      </c>
      <c r="X126" s="183">
        <v>950021.24294566514</v>
      </c>
      <c r="Y126" s="183">
        <v>0</v>
      </c>
      <c r="Z126" s="183">
        <v>0</v>
      </c>
      <c r="AA126" s="183">
        <v>185697.13547309831</v>
      </c>
      <c r="AB126" s="183">
        <v>2870240.2727417606</v>
      </c>
      <c r="AC126" s="183">
        <v>0</v>
      </c>
      <c r="AD126" s="179">
        <v>0</v>
      </c>
      <c r="AE126" s="183">
        <v>212079.01298855676</v>
      </c>
      <c r="AF126" s="183">
        <v>4218037.6641490813</v>
      </c>
      <c r="AG126" s="203">
        <v>18221063.865078848</v>
      </c>
    </row>
    <row r="127" spans="1:33" s="48" customFormat="1" x14ac:dyDescent="0.3">
      <c r="A127" s="94">
        <v>322</v>
      </c>
      <c r="B127" s="32" t="s">
        <v>321</v>
      </c>
      <c r="C127" s="160">
        <v>6609</v>
      </c>
      <c r="D127" s="153">
        <v>1.0550115035323584</v>
      </c>
      <c r="E127" s="44">
        <v>292</v>
      </c>
      <c r="F127" s="44">
        <v>2784</v>
      </c>
      <c r="G127" s="458">
        <v>0.10488505747126436</v>
      </c>
      <c r="H127" s="460">
        <v>0.80508652779540857</v>
      </c>
      <c r="I127" s="177">
        <v>3</v>
      </c>
      <c r="J127" s="179">
        <v>4464</v>
      </c>
      <c r="K127" s="14">
        <v>217</v>
      </c>
      <c r="L127" s="195">
        <v>3.2834014223029201E-2</v>
      </c>
      <c r="M127" s="460">
        <v>3.0051082868669275E-2</v>
      </c>
      <c r="N127" s="197">
        <v>686.85</v>
      </c>
      <c r="O127" s="196">
        <v>9.6221882507097618</v>
      </c>
      <c r="P127" s="460">
        <v>1.8915733044061567</v>
      </c>
      <c r="Q127" s="177">
        <v>1</v>
      </c>
      <c r="R127" s="177">
        <v>0</v>
      </c>
      <c r="S127" s="14">
        <v>1764</v>
      </c>
      <c r="T127" s="14">
        <v>320</v>
      </c>
      <c r="U127" s="182">
        <v>0.18140589569160998</v>
      </c>
      <c r="V127" s="461">
        <v>0.12793889485618809</v>
      </c>
      <c r="W127" s="198">
        <v>9270800.1630038545</v>
      </c>
      <c r="X127" s="183">
        <v>549853.21453973313</v>
      </c>
      <c r="Y127" s="183">
        <v>147375.41280000002</v>
      </c>
      <c r="Z127" s="183">
        <v>1322508.2112</v>
      </c>
      <c r="AA127" s="183">
        <v>444412.32500927639</v>
      </c>
      <c r="AB127" s="183">
        <v>562563.35859691305</v>
      </c>
      <c r="AC127" s="183">
        <v>2897848.23</v>
      </c>
      <c r="AD127" s="179">
        <v>0</v>
      </c>
      <c r="AE127" s="183">
        <v>386770.63756534195</v>
      </c>
      <c r="AF127" s="183">
        <v>6311331.3897112664</v>
      </c>
      <c r="AG127" s="203">
        <v>15582131.552715121</v>
      </c>
    </row>
    <row r="128" spans="1:33" s="48" customFormat="1" x14ac:dyDescent="0.3">
      <c r="A128" s="175">
        <v>398</v>
      </c>
      <c r="B128" s="32" t="s">
        <v>322</v>
      </c>
      <c r="C128" s="160">
        <v>119984</v>
      </c>
      <c r="D128" s="153">
        <v>1.0802967700930832</v>
      </c>
      <c r="E128" s="44">
        <v>9876</v>
      </c>
      <c r="F128" s="44">
        <v>56099</v>
      </c>
      <c r="G128" s="458">
        <v>0.1760459188220824</v>
      </c>
      <c r="H128" s="460">
        <v>1.3513097187924354</v>
      </c>
      <c r="I128" s="177">
        <v>0</v>
      </c>
      <c r="J128" s="179">
        <v>481</v>
      </c>
      <c r="K128" s="14">
        <v>9012</v>
      </c>
      <c r="L128" s="195">
        <v>7.511001466862248E-2</v>
      </c>
      <c r="M128" s="460">
        <v>7.2327083314262547E-2</v>
      </c>
      <c r="N128" s="197">
        <v>459.49</v>
      </c>
      <c r="O128" s="196">
        <v>261.12428997366646</v>
      </c>
      <c r="P128" s="460">
        <v>6.9702724426167637E-2</v>
      </c>
      <c r="Q128" s="177">
        <v>0</v>
      </c>
      <c r="R128" s="177">
        <v>0</v>
      </c>
      <c r="S128" s="14">
        <v>36355</v>
      </c>
      <c r="T128" s="14">
        <v>5569</v>
      </c>
      <c r="U128" s="182">
        <v>0.15318388117177831</v>
      </c>
      <c r="V128" s="461">
        <v>9.9716880336356423E-2</v>
      </c>
      <c r="W128" s="198">
        <v>172341824.64379996</v>
      </c>
      <c r="X128" s="183">
        <v>16755087.251259794</v>
      </c>
      <c r="Y128" s="183">
        <v>0</v>
      </c>
      <c r="Z128" s="183">
        <v>0</v>
      </c>
      <c r="AA128" s="183">
        <v>19418447.493283857</v>
      </c>
      <c r="AB128" s="183">
        <v>376344.52593971841</v>
      </c>
      <c r="AC128" s="183">
        <v>0</v>
      </c>
      <c r="AD128" s="179">
        <v>0</v>
      </c>
      <c r="AE128" s="183">
        <v>5472769.6484882832</v>
      </c>
      <c r="AF128" s="183">
        <v>42022648.918971688</v>
      </c>
      <c r="AG128" s="203">
        <v>214364473.56277165</v>
      </c>
    </row>
    <row r="129" spans="1:33" s="48" customFormat="1" x14ac:dyDescent="0.3">
      <c r="A129" s="94">
        <v>399</v>
      </c>
      <c r="B129" s="32" t="s">
        <v>323</v>
      </c>
      <c r="C129" s="160">
        <v>7996</v>
      </c>
      <c r="D129" s="153">
        <v>0.96939462917267605</v>
      </c>
      <c r="E129" s="44">
        <v>373</v>
      </c>
      <c r="F129" s="44">
        <v>3718</v>
      </c>
      <c r="G129" s="458">
        <v>0.10032275416890801</v>
      </c>
      <c r="H129" s="460">
        <v>0.77006677366646681</v>
      </c>
      <c r="I129" s="177">
        <v>0</v>
      </c>
      <c r="J129" s="179">
        <v>87</v>
      </c>
      <c r="K129" s="14">
        <v>133</v>
      </c>
      <c r="L129" s="195">
        <v>1.6633316658329164E-2</v>
      </c>
      <c r="M129" s="460">
        <v>1.3850385303969238E-2</v>
      </c>
      <c r="N129" s="197">
        <v>505.16</v>
      </c>
      <c r="O129" s="196">
        <v>15.828648349037929</v>
      </c>
      <c r="P129" s="460">
        <v>1.1498817854601862</v>
      </c>
      <c r="Q129" s="177">
        <v>0</v>
      </c>
      <c r="R129" s="177">
        <v>0</v>
      </c>
      <c r="S129" s="14">
        <v>2588</v>
      </c>
      <c r="T129" s="14">
        <v>204</v>
      </c>
      <c r="U129" s="182">
        <v>7.8825347758887165E-2</v>
      </c>
      <c r="V129" s="461">
        <v>2.535834692346528E-2</v>
      </c>
      <c r="W129" s="198">
        <v>10306178.675982676</v>
      </c>
      <c r="X129" s="183">
        <v>636311.28832397866</v>
      </c>
      <c r="Y129" s="183">
        <v>0</v>
      </c>
      <c r="Z129" s="183">
        <v>0</v>
      </c>
      <c r="AA129" s="183">
        <v>247813.44066790352</v>
      </c>
      <c r="AB129" s="183">
        <v>413750.46404428413</v>
      </c>
      <c r="AC129" s="183">
        <v>0</v>
      </c>
      <c r="AD129" s="179">
        <v>0</v>
      </c>
      <c r="AE129" s="183">
        <v>92748.922737652974</v>
      </c>
      <c r="AF129" s="183">
        <v>1390624.1157738175</v>
      </c>
      <c r="AG129" s="203">
        <v>11696802.791756494</v>
      </c>
    </row>
    <row r="130" spans="1:33" s="48" customFormat="1" x14ac:dyDescent="0.3">
      <c r="A130" s="94">
        <v>400</v>
      </c>
      <c r="B130" s="32" t="s">
        <v>80</v>
      </c>
      <c r="C130" s="160">
        <v>8468</v>
      </c>
      <c r="D130" s="153">
        <v>1.0629660842999464</v>
      </c>
      <c r="E130" s="44">
        <v>391</v>
      </c>
      <c r="F130" s="44">
        <v>4042</v>
      </c>
      <c r="G130" s="458">
        <v>9.6734289955467595E-2</v>
      </c>
      <c r="H130" s="460">
        <v>0.74252210464144064</v>
      </c>
      <c r="I130" s="177">
        <v>0</v>
      </c>
      <c r="J130" s="179">
        <v>34</v>
      </c>
      <c r="K130" s="14">
        <v>684</v>
      </c>
      <c r="L130" s="195">
        <v>8.0774681152574399E-2</v>
      </c>
      <c r="M130" s="460">
        <v>7.7991749798214466E-2</v>
      </c>
      <c r="N130" s="197">
        <v>531.85</v>
      </c>
      <c r="O130" s="196">
        <v>15.921782457459809</v>
      </c>
      <c r="P130" s="460">
        <v>1.1431555778156886</v>
      </c>
      <c r="Q130" s="177">
        <v>0</v>
      </c>
      <c r="R130" s="177">
        <v>0</v>
      </c>
      <c r="S130" s="14">
        <v>2600</v>
      </c>
      <c r="T130" s="14">
        <v>502</v>
      </c>
      <c r="U130" s="182">
        <v>0.19307692307692309</v>
      </c>
      <c r="V130" s="461">
        <v>0.13960992224150121</v>
      </c>
      <c r="W130" s="198">
        <v>11968081.279710365</v>
      </c>
      <c r="X130" s="183">
        <v>649768.5599985983</v>
      </c>
      <c r="Y130" s="183">
        <v>0</v>
      </c>
      <c r="Z130" s="183">
        <v>0</v>
      </c>
      <c r="AA130" s="183">
        <v>1477813.8429684599</v>
      </c>
      <c r="AB130" s="183">
        <v>435610.86448244628</v>
      </c>
      <c r="AC130" s="183">
        <v>0</v>
      </c>
      <c r="AD130" s="179">
        <v>0</v>
      </c>
      <c r="AE130" s="183">
        <v>540769.61850929901</v>
      </c>
      <c r="AF130" s="183">
        <v>3103962.885958802</v>
      </c>
      <c r="AG130" s="203">
        <v>15072044.165669167</v>
      </c>
    </row>
    <row r="131" spans="1:33" s="48" customFormat="1" x14ac:dyDescent="0.3">
      <c r="A131" s="94">
        <v>402</v>
      </c>
      <c r="B131" s="32" t="s">
        <v>81</v>
      </c>
      <c r="C131" s="160">
        <v>9358</v>
      </c>
      <c r="D131" s="153">
        <v>1.45493556833232</v>
      </c>
      <c r="E131" s="44">
        <v>544</v>
      </c>
      <c r="F131" s="44">
        <v>4192</v>
      </c>
      <c r="G131" s="458">
        <v>0.12977099236641221</v>
      </c>
      <c r="H131" s="460">
        <v>0.99610831296405666</v>
      </c>
      <c r="I131" s="177">
        <v>0</v>
      </c>
      <c r="J131" s="179">
        <v>10</v>
      </c>
      <c r="K131" s="14">
        <v>187</v>
      </c>
      <c r="L131" s="195">
        <v>1.9982902329557597E-2</v>
      </c>
      <c r="M131" s="460">
        <v>1.7199970975197671E-2</v>
      </c>
      <c r="N131" s="197">
        <v>1096.7</v>
      </c>
      <c r="O131" s="196">
        <v>8.532871341296616</v>
      </c>
      <c r="P131" s="460">
        <v>2.1330538920615449</v>
      </c>
      <c r="Q131" s="177">
        <v>0</v>
      </c>
      <c r="R131" s="177">
        <v>0</v>
      </c>
      <c r="S131" s="14">
        <v>2636</v>
      </c>
      <c r="T131" s="14">
        <v>365</v>
      </c>
      <c r="U131" s="182">
        <v>0.13846737481031868</v>
      </c>
      <c r="V131" s="461">
        <v>8.5000373974896792E-2</v>
      </c>
      <c r="W131" s="198">
        <v>18103021.812494721</v>
      </c>
      <c r="X131" s="183">
        <v>963292.24179144122</v>
      </c>
      <c r="Y131" s="183">
        <v>0</v>
      </c>
      <c r="Z131" s="183">
        <v>0</v>
      </c>
      <c r="AA131" s="183">
        <v>360164.55628942483</v>
      </c>
      <c r="AB131" s="183">
        <v>898250.32448603713</v>
      </c>
      <c r="AC131" s="183">
        <v>0</v>
      </c>
      <c r="AD131" s="179">
        <v>0</v>
      </c>
      <c r="AE131" s="183">
        <v>363847.19141314348</v>
      </c>
      <c r="AF131" s="183">
        <v>2585554.3139800429</v>
      </c>
      <c r="AG131" s="203">
        <v>20688576.126474764</v>
      </c>
    </row>
    <row r="132" spans="1:33" s="48" customFormat="1" x14ac:dyDescent="0.3">
      <c r="A132" s="94">
        <v>403</v>
      </c>
      <c r="B132" s="32" t="s">
        <v>82</v>
      </c>
      <c r="C132" s="160">
        <v>2925</v>
      </c>
      <c r="D132" s="153">
        <v>1.5068434706107199</v>
      </c>
      <c r="E132" s="44">
        <v>109</v>
      </c>
      <c r="F132" s="44">
        <v>1190</v>
      </c>
      <c r="G132" s="458">
        <v>9.1596638655462179E-2</v>
      </c>
      <c r="H132" s="460">
        <v>0.7030860405740863</v>
      </c>
      <c r="I132" s="177">
        <v>0</v>
      </c>
      <c r="J132" s="179">
        <v>13</v>
      </c>
      <c r="K132" s="14">
        <v>131</v>
      </c>
      <c r="L132" s="195">
        <v>4.4786324786324785E-2</v>
      </c>
      <c r="M132" s="460">
        <v>4.200339343196486E-2</v>
      </c>
      <c r="N132" s="197">
        <v>420.88</v>
      </c>
      <c r="O132" s="196">
        <v>6.9497243869986693</v>
      </c>
      <c r="P132" s="460">
        <v>2.6189634885468509</v>
      </c>
      <c r="Q132" s="177">
        <v>0</v>
      </c>
      <c r="R132" s="177">
        <v>0</v>
      </c>
      <c r="S132" s="14">
        <v>665</v>
      </c>
      <c r="T132" s="14">
        <v>78</v>
      </c>
      <c r="U132" s="182">
        <v>0.11729323308270677</v>
      </c>
      <c r="V132" s="461">
        <v>6.3826232247284884E-2</v>
      </c>
      <c r="W132" s="198">
        <v>5860278.8798542535</v>
      </c>
      <c r="X132" s="183">
        <v>212521.46594130879</v>
      </c>
      <c r="Y132" s="183">
        <v>0</v>
      </c>
      <c r="Z132" s="183">
        <v>0</v>
      </c>
      <c r="AA132" s="183">
        <v>274916.2843413729</v>
      </c>
      <c r="AB132" s="183">
        <v>344721.06917997927</v>
      </c>
      <c r="AC132" s="183">
        <v>0</v>
      </c>
      <c r="AD132" s="179">
        <v>0</v>
      </c>
      <c r="AE132" s="183">
        <v>85396.530827067676</v>
      </c>
      <c r="AF132" s="183">
        <v>917555.35028972849</v>
      </c>
      <c r="AG132" s="203">
        <v>6777834.230143982</v>
      </c>
    </row>
    <row r="133" spans="1:33" s="48" customFormat="1" x14ac:dyDescent="0.3">
      <c r="A133" s="94">
        <v>405</v>
      </c>
      <c r="B133" s="32" t="s">
        <v>324</v>
      </c>
      <c r="C133" s="160">
        <v>72662</v>
      </c>
      <c r="D133" s="153">
        <v>1.0073535647773788</v>
      </c>
      <c r="E133" s="44">
        <v>4603</v>
      </c>
      <c r="F133" s="44">
        <v>33561</v>
      </c>
      <c r="G133" s="458">
        <v>0.13715324334793361</v>
      </c>
      <c r="H133" s="460">
        <v>1.0527736850706184</v>
      </c>
      <c r="I133" s="177">
        <v>0</v>
      </c>
      <c r="J133" s="179">
        <v>128</v>
      </c>
      <c r="K133" s="14">
        <v>5695</v>
      </c>
      <c r="L133" s="195">
        <v>7.8376592992210503E-2</v>
      </c>
      <c r="M133" s="460">
        <v>7.5593661637850584E-2</v>
      </c>
      <c r="N133" s="197">
        <v>1433.79</v>
      </c>
      <c r="O133" s="196">
        <v>50.678272271392601</v>
      </c>
      <c r="P133" s="460">
        <v>0.35914946601854641</v>
      </c>
      <c r="Q133" s="177">
        <v>0</v>
      </c>
      <c r="R133" s="177">
        <v>0</v>
      </c>
      <c r="S133" s="14">
        <v>21644</v>
      </c>
      <c r="T133" s="14">
        <v>2538</v>
      </c>
      <c r="U133" s="182">
        <v>0.11726113472555905</v>
      </c>
      <c r="V133" s="461">
        <v>6.3794133890137161E-2</v>
      </c>
      <c r="W133" s="198">
        <v>97322565.316083372</v>
      </c>
      <c r="X133" s="183">
        <v>7905162.9330854956</v>
      </c>
      <c r="Y133" s="183">
        <v>0</v>
      </c>
      <c r="Z133" s="183">
        <v>0</v>
      </c>
      <c r="AA133" s="183">
        <v>12290879.101447122</v>
      </c>
      <c r="AB133" s="183">
        <v>1174343.3324927827</v>
      </c>
      <c r="AC133" s="183">
        <v>0</v>
      </c>
      <c r="AD133" s="179">
        <v>0</v>
      </c>
      <c r="AE133" s="183">
        <v>2120328.9479532167</v>
      </c>
      <c r="AF133" s="183">
        <v>23490714.314978629</v>
      </c>
      <c r="AG133" s="203">
        <v>120813279.631062</v>
      </c>
    </row>
    <row r="134" spans="1:33" s="48" customFormat="1" x14ac:dyDescent="0.3">
      <c r="A134" s="94">
        <v>407</v>
      </c>
      <c r="B134" s="32" t="s">
        <v>325</v>
      </c>
      <c r="C134" s="160">
        <v>2621</v>
      </c>
      <c r="D134" s="153">
        <v>1.1141950621434031</v>
      </c>
      <c r="E134" s="44">
        <v>139</v>
      </c>
      <c r="F134" s="44">
        <v>1181</v>
      </c>
      <c r="G134" s="458">
        <v>0.11769686706181202</v>
      </c>
      <c r="H134" s="460">
        <v>0.90342861337662539</v>
      </c>
      <c r="I134" s="177">
        <v>1</v>
      </c>
      <c r="J134" s="179">
        <v>782</v>
      </c>
      <c r="K134" s="14">
        <v>150</v>
      </c>
      <c r="L134" s="195">
        <v>5.7230064860740178E-2</v>
      </c>
      <c r="M134" s="460">
        <v>5.4447133506380252E-2</v>
      </c>
      <c r="N134" s="197">
        <v>329.89</v>
      </c>
      <c r="O134" s="196">
        <v>7.9450725999575615</v>
      </c>
      <c r="P134" s="460">
        <v>2.290863198041813</v>
      </c>
      <c r="Q134" s="177">
        <v>0</v>
      </c>
      <c r="R134" s="177">
        <v>0</v>
      </c>
      <c r="S134" s="14">
        <v>775</v>
      </c>
      <c r="T134" s="14">
        <v>174</v>
      </c>
      <c r="U134" s="182">
        <v>0.22451612903225807</v>
      </c>
      <c r="V134" s="461">
        <v>0.17104912819683618</v>
      </c>
      <c r="W134" s="198">
        <v>3882867.0739269806</v>
      </c>
      <c r="X134" s="183">
        <v>244697.38012751838</v>
      </c>
      <c r="Y134" s="183">
        <v>58446.203200000004</v>
      </c>
      <c r="Z134" s="183">
        <v>231675.94560000001</v>
      </c>
      <c r="AA134" s="183">
        <v>319324.51269016694</v>
      </c>
      <c r="AB134" s="183">
        <v>270195.85989304166</v>
      </c>
      <c r="AC134" s="183">
        <v>0</v>
      </c>
      <c r="AD134" s="179">
        <v>0</v>
      </c>
      <c r="AE134" s="183">
        <v>205070.42690808742</v>
      </c>
      <c r="AF134" s="183">
        <v>1329410.3284188136</v>
      </c>
      <c r="AG134" s="203">
        <v>5212277.4023457943</v>
      </c>
    </row>
    <row r="135" spans="1:33" s="48" customFormat="1" x14ac:dyDescent="0.3">
      <c r="A135" s="94">
        <v>408</v>
      </c>
      <c r="B135" s="32" t="s">
        <v>326</v>
      </c>
      <c r="C135" s="160">
        <v>14221</v>
      </c>
      <c r="D135" s="153">
        <v>1.1676811417985506</v>
      </c>
      <c r="E135" s="44">
        <v>580</v>
      </c>
      <c r="F135" s="44">
        <v>6335</v>
      </c>
      <c r="G135" s="458">
        <v>9.1554853985793216E-2</v>
      </c>
      <c r="H135" s="460">
        <v>0.70276530590100783</v>
      </c>
      <c r="I135" s="177">
        <v>0</v>
      </c>
      <c r="J135" s="179">
        <v>25</v>
      </c>
      <c r="K135" s="14">
        <v>383</v>
      </c>
      <c r="L135" s="195">
        <v>2.6932001968919202E-2</v>
      </c>
      <c r="M135" s="460">
        <v>2.4149070614559277E-2</v>
      </c>
      <c r="N135" s="197">
        <v>737.15</v>
      </c>
      <c r="O135" s="196">
        <v>19.291867326866988</v>
      </c>
      <c r="P135" s="460">
        <v>0.94345840745365661</v>
      </c>
      <c r="Q135" s="177">
        <v>0</v>
      </c>
      <c r="R135" s="177">
        <v>0</v>
      </c>
      <c r="S135" s="14">
        <v>4292</v>
      </c>
      <c r="T135" s="14">
        <v>438</v>
      </c>
      <c r="U135" s="182">
        <v>0.10205032618825723</v>
      </c>
      <c r="V135" s="461">
        <v>4.8583325352835341E-2</v>
      </c>
      <c r="W135" s="198">
        <v>22078963.19682603</v>
      </c>
      <c r="X135" s="183">
        <v>1032782.5864086522</v>
      </c>
      <c r="Y135" s="183">
        <v>0</v>
      </c>
      <c r="Z135" s="183">
        <v>0</v>
      </c>
      <c r="AA135" s="183">
        <v>768459.1299072355</v>
      </c>
      <c r="AB135" s="183">
        <v>603761.49055793032</v>
      </c>
      <c r="AC135" s="183">
        <v>0</v>
      </c>
      <c r="AD135" s="179">
        <v>0</v>
      </c>
      <c r="AE135" s="183">
        <v>316033.06517543475</v>
      </c>
      <c r="AF135" s="183">
        <v>2721036.2720492557</v>
      </c>
      <c r="AG135" s="203">
        <v>24799999.468875285</v>
      </c>
    </row>
    <row r="136" spans="1:33" s="48" customFormat="1" x14ac:dyDescent="0.3">
      <c r="A136" s="94">
        <v>410</v>
      </c>
      <c r="B136" s="32" t="s">
        <v>83</v>
      </c>
      <c r="C136" s="160">
        <v>18823</v>
      </c>
      <c r="D136" s="153">
        <v>0.92161083359251661</v>
      </c>
      <c r="E136" s="44">
        <v>1038</v>
      </c>
      <c r="F136" s="44">
        <v>8567</v>
      </c>
      <c r="G136" s="458">
        <v>0.12116260067701645</v>
      </c>
      <c r="H136" s="460">
        <v>0.93003121540402289</v>
      </c>
      <c r="I136" s="177">
        <v>0</v>
      </c>
      <c r="J136" s="179">
        <v>25</v>
      </c>
      <c r="K136" s="14">
        <v>257</v>
      </c>
      <c r="L136" s="195">
        <v>1.3653509004940764E-2</v>
      </c>
      <c r="M136" s="460">
        <v>1.0870577650580839E-2</v>
      </c>
      <c r="N136" s="197">
        <v>648.5</v>
      </c>
      <c r="O136" s="196">
        <v>29.025443330763299</v>
      </c>
      <c r="P136" s="460">
        <v>0.62707308955113616</v>
      </c>
      <c r="Q136" s="177">
        <v>0</v>
      </c>
      <c r="R136" s="177">
        <v>0</v>
      </c>
      <c r="S136" s="14">
        <v>5969</v>
      </c>
      <c r="T136" s="14">
        <v>518</v>
      </c>
      <c r="U136" s="182">
        <v>8.6781705478304577E-2</v>
      </c>
      <c r="V136" s="461">
        <v>3.3314704642882692E-2</v>
      </c>
      <c r="W136" s="198">
        <v>23065383.841065802</v>
      </c>
      <c r="X136" s="183">
        <v>1809067.721830609</v>
      </c>
      <c r="Y136" s="183">
        <v>0</v>
      </c>
      <c r="Z136" s="183">
        <v>0</v>
      </c>
      <c r="AA136" s="183">
        <v>457858.92233766231</v>
      </c>
      <c r="AB136" s="183">
        <v>531152.8544079467</v>
      </c>
      <c r="AC136" s="183">
        <v>0</v>
      </c>
      <c r="AD136" s="179">
        <v>0</v>
      </c>
      <c r="AE136" s="183">
        <v>286840.1619981993</v>
      </c>
      <c r="AF136" s="183">
        <v>3084919.6605744213</v>
      </c>
      <c r="AG136" s="203">
        <v>26150303.501640223</v>
      </c>
    </row>
    <row r="137" spans="1:33" s="48" customFormat="1" x14ac:dyDescent="0.3">
      <c r="A137" s="94">
        <v>416</v>
      </c>
      <c r="B137" s="32" t="s">
        <v>84</v>
      </c>
      <c r="C137" s="160">
        <v>2964</v>
      </c>
      <c r="D137" s="153">
        <v>0.93179769850237593</v>
      </c>
      <c r="E137" s="44">
        <v>137</v>
      </c>
      <c r="F137" s="44">
        <v>1363</v>
      </c>
      <c r="G137" s="458">
        <v>0.10051357300073367</v>
      </c>
      <c r="H137" s="460">
        <v>0.77153147869172356</v>
      </c>
      <c r="I137" s="177">
        <v>0</v>
      </c>
      <c r="J137" s="179">
        <v>3</v>
      </c>
      <c r="K137" s="14">
        <v>80</v>
      </c>
      <c r="L137" s="195">
        <v>2.6990553306342781E-2</v>
      </c>
      <c r="M137" s="460">
        <v>2.4207621951982856E-2</v>
      </c>
      <c r="N137" s="197">
        <v>217.91</v>
      </c>
      <c r="O137" s="196">
        <v>13.60194575742279</v>
      </c>
      <c r="P137" s="460">
        <v>1.3381228501871181</v>
      </c>
      <c r="Q137" s="177">
        <v>0</v>
      </c>
      <c r="R137" s="177">
        <v>0</v>
      </c>
      <c r="S137" s="14">
        <v>896</v>
      </c>
      <c r="T137" s="14">
        <v>100</v>
      </c>
      <c r="U137" s="182">
        <v>0.11160714285714286</v>
      </c>
      <c r="V137" s="461">
        <v>5.8140142021720978E-2</v>
      </c>
      <c r="W137" s="198">
        <v>3672181.2223526249</v>
      </c>
      <c r="X137" s="183">
        <v>236319.90675572006</v>
      </c>
      <c r="Y137" s="183">
        <v>0</v>
      </c>
      <c r="Z137" s="183">
        <v>0</v>
      </c>
      <c r="AA137" s="183">
        <v>160553.78359925791</v>
      </c>
      <c r="AB137" s="183">
        <v>178478.82575795782</v>
      </c>
      <c r="AC137" s="183">
        <v>0</v>
      </c>
      <c r="AD137" s="179">
        <v>0</v>
      </c>
      <c r="AE137" s="183">
        <v>78825.990595238123</v>
      </c>
      <c r="AF137" s="183">
        <v>654178.50670817401</v>
      </c>
      <c r="AG137" s="203">
        <v>4326359.7290607989</v>
      </c>
    </row>
    <row r="138" spans="1:33" s="48" customFormat="1" x14ac:dyDescent="0.3">
      <c r="A138" s="94">
        <v>418</v>
      </c>
      <c r="B138" s="32" t="s">
        <v>85</v>
      </c>
      <c r="C138" s="160">
        <v>23828</v>
      </c>
      <c r="D138" s="153">
        <v>0.70301999522231085</v>
      </c>
      <c r="E138" s="44">
        <v>1129</v>
      </c>
      <c r="F138" s="44">
        <v>11016</v>
      </c>
      <c r="G138" s="458">
        <v>0.10248729121278141</v>
      </c>
      <c r="H138" s="460">
        <v>0.7866815294281635</v>
      </c>
      <c r="I138" s="177">
        <v>0</v>
      </c>
      <c r="J138" s="179">
        <v>72</v>
      </c>
      <c r="K138" s="14">
        <v>641</v>
      </c>
      <c r="L138" s="195">
        <v>2.6901124727211685E-2</v>
      </c>
      <c r="M138" s="460">
        <v>2.4118193372851759E-2</v>
      </c>
      <c r="N138" s="197">
        <v>269.58</v>
      </c>
      <c r="O138" s="196">
        <v>88.389346390681808</v>
      </c>
      <c r="P138" s="460">
        <v>0.20591932363165383</v>
      </c>
      <c r="Q138" s="177">
        <v>0</v>
      </c>
      <c r="R138" s="177">
        <v>0</v>
      </c>
      <c r="S138" s="14">
        <v>8335</v>
      </c>
      <c r="T138" s="14">
        <v>595</v>
      </c>
      <c r="U138" s="182">
        <v>7.1385722855428921E-2</v>
      </c>
      <c r="V138" s="461">
        <v>1.7918722020007036E-2</v>
      </c>
      <c r="W138" s="198">
        <v>22273042.284815103</v>
      </c>
      <c r="X138" s="183">
        <v>1937113.2069153637</v>
      </c>
      <c r="Y138" s="183">
        <v>0</v>
      </c>
      <c r="Z138" s="183">
        <v>0</v>
      </c>
      <c r="AA138" s="183">
        <v>1285945.5537662338</v>
      </c>
      <c r="AB138" s="183">
        <v>220799.05395727715</v>
      </c>
      <c r="AC138" s="183">
        <v>0</v>
      </c>
      <c r="AD138" s="179">
        <v>0</v>
      </c>
      <c r="AE138" s="183">
        <v>195303.38615925948</v>
      </c>
      <c r="AF138" s="183">
        <v>3639161.2007981353</v>
      </c>
      <c r="AG138" s="203">
        <v>25912203.485613238</v>
      </c>
    </row>
    <row r="139" spans="1:33" s="48" customFormat="1" x14ac:dyDescent="0.3">
      <c r="A139" s="94">
        <v>420</v>
      </c>
      <c r="B139" s="32" t="s">
        <v>86</v>
      </c>
      <c r="C139" s="160">
        <v>9402</v>
      </c>
      <c r="D139" s="153">
        <v>1.4618116121238669</v>
      </c>
      <c r="E139" s="44">
        <v>501</v>
      </c>
      <c r="F139" s="44">
        <v>4100</v>
      </c>
      <c r="G139" s="458">
        <v>0.12219512195121951</v>
      </c>
      <c r="H139" s="460">
        <v>0.93795673871081786</v>
      </c>
      <c r="I139" s="177">
        <v>0</v>
      </c>
      <c r="J139" s="179">
        <v>13</v>
      </c>
      <c r="K139" s="14">
        <v>193</v>
      </c>
      <c r="L139" s="195">
        <v>2.0527547330355243E-2</v>
      </c>
      <c r="M139" s="460">
        <v>1.7744615975995318E-2</v>
      </c>
      <c r="N139" s="197">
        <v>1135.99</v>
      </c>
      <c r="O139" s="196">
        <v>8.2764813070537588</v>
      </c>
      <c r="P139" s="460">
        <v>2.1991319438492556</v>
      </c>
      <c r="Q139" s="177">
        <v>0</v>
      </c>
      <c r="R139" s="177">
        <v>0</v>
      </c>
      <c r="S139" s="14">
        <v>2539</v>
      </c>
      <c r="T139" s="14">
        <v>275</v>
      </c>
      <c r="U139" s="182">
        <v>0.10831035840882237</v>
      </c>
      <c r="V139" s="461">
        <v>5.4843357573400489E-2</v>
      </c>
      <c r="W139" s="198">
        <v>18274097.052077729</v>
      </c>
      <c r="X139" s="183">
        <v>911321.28105549037</v>
      </c>
      <c r="Y139" s="183">
        <v>0</v>
      </c>
      <c r="Z139" s="183">
        <v>0</v>
      </c>
      <c r="AA139" s="183">
        <v>373316.39955473098</v>
      </c>
      <c r="AB139" s="183">
        <v>930430.73412318155</v>
      </c>
      <c r="AC139" s="183">
        <v>0</v>
      </c>
      <c r="AD139" s="179">
        <v>0</v>
      </c>
      <c r="AE139" s="183">
        <v>235862.78993675607</v>
      </c>
      <c r="AF139" s="183">
        <v>2450931.2046701573</v>
      </c>
      <c r="AG139" s="203">
        <v>20725028.256747887</v>
      </c>
    </row>
    <row r="140" spans="1:33" s="48" customFormat="1" x14ac:dyDescent="0.3">
      <c r="A140" s="94">
        <v>421</v>
      </c>
      <c r="B140" s="32" t="s">
        <v>87</v>
      </c>
      <c r="C140" s="160">
        <v>722</v>
      </c>
      <c r="D140" s="153">
        <v>1.2749237318093274</v>
      </c>
      <c r="E140" s="44">
        <v>27</v>
      </c>
      <c r="F140" s="44">
        <v>284</v>
      </c>
      <c r="G140" s="458">
        <v>9.5070422535211266E-2</v>
      </c>
      <c r="H140" s="460">
        <v>0.72975043557453778</v>
      </c>
      <c r="I140" s="177">
        <v>0</v>
      </c>
      <c r="J140" s="179">
        <v>1</v>
      </c>
      <c r="K140" s="14">
        <v>14</v>
      </c>
      <c r="L140" s="195">
        <v>1.9390581717451522E-2</v>
      </c>
      <c r="M140" s="460">
        <v>1.6607650363091597E-2</v>
      </c>
      <c r="N140" s="197">
        <v>480.07</v>
      </c>
      <c r="O140" s="196">
        <v>1.5039473410127691</v>
      </c>
      <c r="P140" s="460">
        <v>12.102201937972392</v>
      </c>
      <c r="Q140" s="177">
        <v>0</v>
      </c>
      <c r="R140" s="177">
        <v>0</v>
      </c>
      <c r="S140" s="14">
        <v>148</v>
      </c>
      <c r="T140" s="14">
        <v>13</v>
      </c>
      <c r="U140" s="182">
        <v>8.7837837837837843E-2</v>
      </c>
      <c r="V140" s="461">
        <v>3.4370837002415958E-2</v>
      </c>
      <c r="W140" s="198">
        <v>1223899.2696828218</v>
      </c>
      <c r="X140" s="183">
        <v>54447.76002886091</v>
      </c>
      <c r="Y140" s="183">
        <v>0</v>
      </c>
      <c r="Z140" s="183">
        <v>0</v>
      </c>
      <c r="AA140" s="183">
        <v>26830.922671614095</v>
      </c>
      <c r="AB140" s="183">
        <v>393200.54096472304</v>
      </c>
      <c r="AC140" s="183">
        <v>0</v>
      </c>
      <c r="AD140" s="179">
        <v>0</v>
      </c>
      <c r="AE140" s="183">
        <v>11351.217764907768</v>
      </c>
      <c r="AF140" s="183">
        <v>485830.44143010583</v>
      </c>
      <c r="AG140" s="203">
        <v>1709729.7111129276</v>
      </c>
    </row>
    <row r="141" spans="1:33" s="48" customFormat="1" x14ac:dyDescent="0.3">
      <c r="A141" s="94">
        <v>422</v>
      </c>
      <c r="B141" s="32" t="s">
        <v>88</v>
      </c>
      <c r="C141" s="160">
        <v>10719</v>
      </c>
      <c r="D141" s="153">
        <v>1.6444846731920408</v>
      </c>
      <c r="E141" s="44">
        <v>722</v>
      </c>
      <c r="F141" s="44">
        <v>4172</v>
      </c>
      <c r="G141" s="458">
        <v>0.17305848513902206</v>
      </c>
      <c r="H141" s="460">
        <v>1.3283784960911174</v>
      </c>
      <c r="I141" s="177">
        <v>0</v>
      </c>
      <c r="J141" s="179">
        <v>10</v>
      </c>
      <c r="K141" s="14">
        <v>439</v>
      </c>
      <c r="L141" s="195">
        <v>4.0955312995615265E-2</v>
      </c>
      <c r="M141" s="460">
        <v>3.8172381641255339E-2</v>
      </c>
      <c r="N141" s="197">
        <v>3417.88</v>
      </c>
      <c r="O141" s="196">
        <v>3.136154575350802</v>
      </c>
      <c r="P141" s="460">
        <v>5.8036279742293111</v>
      </c>
      <c r="Q141" s="177">
        <v>3</v>
      </c>
      <c r="R141" s="177">
        <v>245</v>
      </c>
      <c r="S141" s="14">
        <v>2401</v>
      </c>
      <c r="T141" s="14">
        <v>374</v>
      </c>
      <c r="U141" s="182">
        <v>0.15576842982090797</v>
      </c>
      <c r="V141" s="461">
        <v>0.10230142898548608</v>
      </c>
      <c r="W141" s="198">
        <v>23437342.891714837</v>
      </c>
      <c r="X141" s="183">
        <v>1471446.7995527349</v>
      </c>
      <c r="Y141" s="183">
        <v>0</v>
      </c>
      <c r="Z141" s="183">
        <v>0</v>
      </c>
      <c r="AA141" s="183">
        <v>915574.6191094619</v>
      </c>
      <c r="AB141" s="183">
        <v>2799408.9715093793</v>
      </c>
      <c r="AC141" s="183">
        <v>0</v>
      </c>
      <c r="AD141" s="179">
        <v>78583.75</v>
      </c>
      <c r="AE141" s="183">
        <v>501592.59989127348</v>
      </c>
      <c r="AF141" s="183">
        <v>5766606.7400628515</v>
      </c>
      <c r="AG141" s="203">
        <v>29203949.631777689</v>
      </c>
    </row>
    <row r="142" spans="1:33" s="48" customFormat="1" x14ac:dyDescent="0.3">
      <c r="A142" s="175">
        <v>423</v>
      </c>
      <c r="B142" s="32" t="s">
        <v>327</v>
      </c>
      <c r="C142" s="160">
        <v>20146</v>
      </c>
      <c r="D142" s="153">
        <v>0.78284818951603219</v>
      </c>
      <c r="E142" s="44">
        <v>804</v>
      </c>
      <c r="F142" s="44">
        <v>9806</v>
      </c>
      <c r="G142" s="458">
        <v>8.1990617988986339E-2</v>
      </c>
      <c r="H142" s="460">
        <v>0.62935124926291419</v>
      </c>
      <c r="I142" s="177">
        <v>0</v>
      </c>
      <c r="J142" s="179">
        <v>287</v>
      </c>
      <c r="K142" s="14">
        <v>709</v>
      </c>
      <c r="L142" s="195">
        <v>3.5193090439789534E-2</v>
      </c>
      <c r="M142" s="460">
        <v>3.2410159085429609E-2</v>
      </c>
      <c r="N142" s="197">
        <v>300.54000000000002</v>
      </c>
      <c r="O142" s="196">
        <v>67.032674519198764</v>
      </c>
      <c r="P142" s="460">
        <v>0.27152540989245788</v>
      </c>
      <c r="Q142" s="177">
        <v>0</v>
      </c>
      <c r="R142" s="177">
        <v>0</v>
      </c>
      <c r="S142" s="14">
        <v>7009</v>
      </c>
      <c r="T142" s="14">
        <v>606</v>
      </c>
      <c r="U142" s="182">
        <v>8.6460265373091733E-2</v>
      </c>
      <c r="V142" s="461">
        <v>3.2993264537669847E-2</v>
      </c>
      <c r="W142" s="198">
        <v>20969624.511312541</v>
      </c>
      <c r="X142" s="183">
        <v>1310238.5870590203</v>
      </c>
      <c r="Y142" s="183">
        <v>0</v>
      </c>
      <c r="Z142" s="183">
        <v>0</v>
      </c>
      <c r="AA142" s="183">
        <v>1461033.6187012987</v>
      </c>
      <c r="AB142" s="183">
        <v>246156.79084620552</v>
      </c>
      <c r="AC142" s="183">
        <v>0</v>
      </c>
      <c r="AD142" s="179">
        <v>0</v>
      </c>
      <c r="AE142" s="183">
        <v>304038.9810398827</v>
      </c>
      <c r="AF142" s="183">
        <v>3321467.9776464067</v>
      </c>
      <c r="AG142" s="203">
        <v>24291092.488958947</v>
      </c>
    </row>
    <row r="143" spans="1:33" s="48" customFormat="1" x14ac:dyDescent="0.3">
      <c r="A143" s="94">
        <v>425</v>
      </c>
      <c r="B143" s="32" t="s">
        <v>328</v>
      </c>
      <c r="C143" s="160">
        <v>10238</v>
      </c>
      <c r="D143" s="153">
        <v>0.65016798569751411</v>
      </c>
      <c r="E143" s="44">
        <v>407</v>
      </c>
      <c r="F143" s="44">
        <v>4381</v>
      </c>
      <c r="G143" s="458">
        <v>9.2901164117781335E-2</v>
      </c>
      <c r="H143" s="460">
        <v>0.71309943905238682</v>
      </c>
      <c r="I143" s="177">
        <v>0</v>
      </c>
      <c r="J143" s="179">
        <v>11</v>
      </c>
      <c r="K143" s="14">
        <v>80</v>
      </c>
      <c r="L143" s="195">
        <v>7.8140261769876936E-3</v>
      </c>
      <c r="M143" s="460">
        <v>5.0310948226277678E-3</v>
      </c>
      <c r="N143" s="197">
        <v>637.30999999999995</v>
      </c>
      <c r="O143" s="196">
        <v>16.064395663021138</v>
      </c>
      <c r="P143" s="460">
        <v>1.1330071050796187</v>
      </c>
      <c r="Q143" s="177">
        <v>0</v>
      </c>
      <c r="R143" s="177">
        <v>0</v>
      </c>
      <c r="S143" s="14">
        <v>3404</v>
      </c>
      <c r="T143" s="14">
        <v>195</v>
      </c>
      <c r="U143" s="182">
        <v>5.7285546415981201E-2</v>
      </c>
      <c r="V143" s="461">
        <v>3.8185455805593155E-3</v>
      </c>
      <c r="W143" s="198">
        <v>8850442.3802329749</v>
      </c>
      <c r="X143" s="183">
        <v>754455.58397227479</v>
      </c>
      <c r="Y143" s="183">
        <v>0</v>
      </c>
      <c r="Z143" s="183">
        <v>0</v>
      </c>
      <c r="AA143" s="183">
        <v>115257.14159554732</v>
      </c>
      <c r="AB143" s="183">
        <v>521987.70338123111</v>
      </c>
      <c r="AC143" s="183">
        <v>0</v>
      </c>
      <c r="AD143" s="179">
        <v>0</v>
      </c>
      <c r="AE143" s="183">
        <v>17882.500825025767</v>
      </c>
      <c r="AF143" s="183">
        <v>1409582.9297740795</v>
      </c>
      <c r="AG143" s="203">
        <v>10260025.310007054</v>
      </c>
    </row>
    <row r="144" spans="1:33" s="48" customFormat="1" x14ac:dyDescent="0.3">
      <c r="A144" s="94">
        <v>426</v>
      </c>
      <c r="B144" s="32" t="s">
        <v>89</v>
      </c>
      <c r="C144" s="160">
        <v>11994</v>
      </c>
      <c r="D144" s="153">
        <v>1.1306692684701591</v>
      </c>
      <c r="E144" s="44">
        <v>754</v>
      </c>
      <c r="F144" s="44">
        <v>5653</v>
      </c>
      <c r="G144" s="458">
        <v>0.13338050592605696</v>
      </c>
      <c r="H144" s="460">
        <v>1.0238145545281707</v>
      </c>
      <c r="I144" s="177">
        <v>0</v>
      </c>
      <c r="J144" s="179">
        <v>8</v>
      </c>
      <c r="K144" s="14">
        <v>212</v>
      </c>
      <c r="L144" s="195">
        <v>1.7675504418876106E-2</v>
      </c>
      <c r="M144" s="460">
        <v>1.489257306451618E-2</v>
      </c>
      <c r="N144" s="197">
        <v>726.87</v>
      </c>
      <c r="O144" s="196">
        <v>16.500887366379132</v>
      </c>
      <c r="P144" s="460">
        <v>1.1030360986584389</v>
      </c>
      <c r="Q144" s="177">
        <v>3</v>
      </c>
      <c r="R144" s="177">
        <v>468</v>
      </c>
      <c r="S144" s="14">
        <v>3756</v>
      </c>
      <c r="T144" s="14">
        <v>315</v>
      </c>
      <c r="U144" s="182">
        <v>8.386581469648563E-2</v>
      </c>
      <c r="V144" s="461">
        <v>3.0398813861063745E-2</v>
      </c>
      <c r="W144" s="198">
        <v>18031169.897610992</v>
      </c>
      <c r="X144" s="183">
        <v>1268977.1468029043</v>
      </c>
      <c r="Y144" s="183">
        <v>0</v>
      </c>
      <c r="Z144" s="183">
        <v>0</v>
      </c>
      <c r="AA144" s="183">
        <v>399690.66100185533</v>
      </c>
      <c r="AB144" s="183">
        <v>595341.67352891923</v>
      </c>
      <c r="AC144" s="183">
        <v>0</v>
      </c>
      <c r="AD144" s="179">
        <v>150111</v>
      </c>
      <c r="AE144" s="183">
        <v>166776.87508331539</v>
      </c>
      <c r="AF144" s="183">
        <v>2580897.3564169966</v>
      </c>
      <c r="AG144" s="203">
        <v>20612067.254027989</v>
      </c>
    </row>
    <row r="145" spans="1:33" s="48" customFormat="1" x14ac:dyDescent="0.3">
      <c r="A145" s="94">
        <v>430</v>
      </c>
      <c r="B145" s="32" t="s">
        <v>90</v>
      </c>
      <c r="C145" s="160">
        <v>15770</v>
      </c>
      <c r="D145" s="153">
        <v>1.2136646764923642</v>
      </c>
      <c r="E145" s="44">
        <v>753</v>
      </c>
      <c r="F145" s="44">
        <v>6832</v>
      </c>
      <c r="G145" s="458">
        <v>0.11021662763466042</v>
      </c>
      <c r="H145" s="460">
        <v>0.84601109240006755</v>
      </c>
      <c r="I145" s="177">
        <v>0</v>
      </c>
      <c r="J145" s="179">
        <v>39</v>
      </c>
      <c r="K145" s="14">
        <v>623</v>
      </c>
      <c r="L145" s="195">
        <v>3.9505389980976538E-2</v>
      </c>
      <c r="M145" s="460">
        <v>3.6722458626616612E-2</v>
      </c>
      <c r="N145" s="197">
        <v>848.13</v>
      </c>
      <c r="O145" s="196">
        <v>18.593847641281407</v>
      </c>
      <c r="P145" s="460">
        <v>0.97887617324580933</v>
      </c>
      <c r="Q145" s="177">
        <v>0</v>
      </c>
      <c r="R145" s="177">
        <v>0</v>
      </c>
      <c r="S145" s="14">
        <v>4309</v>
      </c>
      <c r="T145" s="14">
        <v>696</v>
      </c>
      <c r="U145" s="182">
        <v>0.16152239498723603</v>
      </c>
      <c r="V145" s="461">
        <v>0.10805539415181414</v>
      </c>
      <c r="W145" s="198">
        <v>25448059.889358666</v>
      </c>
      <c r="X145" s="183">
        <v>1378720.4197715844</v>
      </c>
      <c r="Y145" s="183">
        <v>0</v>
      </c>
      <c r="Z145" s="183">
        <v>0</v>
      </c>
      <c r="AA145" s="183">
        <v>1295846.799406308</v>
      </c>
      <c r="AB145" s="183">
        <v>694659.47634388856</v>
      </c>
      <c r="AC145" s="183">
        <v>0</v>
      </c>
      <c r="AD145" s="179">
        <v>0</v>
      </c>
      <c r="AE145" s="183">
        <v>779459.03365639306</v>
      </c>
      <c r="AF145" s="183">
        <v>4148685.7291781753</v>
      </c>
      <c r="AG145" s="203">
        <v>29596745.618536841</v>
      </c>
    </row>
    <row r="146" spans="1:33" s="48" customFormat="1" x14ac:dyDescent="0.3">
      <c r="A146" s="94">
        <v>433</v>
      </c>
      <c r="B146" s="32" t="s">
        <v>91</v>
      </c>
      <c r="C146" s="160">
        <v>7853</v>
      </c>
      <c r="D146" s="153">
        <v>0.97661656557159926</v>
      </c>
      <c r="E146" s="44">
        <v>255</v>
      </c>
      <c r="F146" s="44">
        <v>3507</v>
      </c>
      <c r="G146" s="458">
        <v>7.2711719418306245E-2</v>
      </c>
      <c r="H146" s="460">
        <v>0.5581274123109129</v>
      </c>
      <c r="I146" s="177">
        <v>0</v>
      </c>
      <c r="J146" s="179">
        <v>37</v>
      </c>
      <c r="K146" s="14">
        <v>205</v>
      </c>
      <c r="L146" s="195">
        <v>2.6104673373233158E-2</v>
      </c>
      <c r="M146" s="460">
        <v>2.3321742018873232E-2</v>
      </c>
      <c r="N146" s="197">
        <v>597.69000000000005</v>
      </c>
      <c r="O146" s="196">
        <v>13.138918168281215</v>
      </c>
      <c r="P146" s="460">
        <v>1.3852795330556624</v>
      </c>
      <c r="Q146" s="177">
        <v>0</v>
      </c>
      <c r="R146" s="177">
        <v>0</v>
      </c>
      <c r="S146" s="14">
        <v>2365</v>
      </c>
      <c r="T146" s="14">
        <v>307</v>
      </c>
      <c r="U146" s="182">
        <v>0.12980972515856237</v>
      </c>
      <c r="V146" s="461">
        <v>7.6342724323140487E-2</v>
      </c>
      <c r="W146" s="198">
        <v>10197270.898690034</v>
      </c>
      <c r="X146" s="183">
        <v>452936.59194781107</v>
      </c>
      <c r="Y146" s="183">
        <v>0</v>
      </c>
      <c r="Z146" s="183">
        <v>0</v>
      </c>
      <c r="AA146" s="183">
        <v>409814.01005565858</v>
      </c>
      <c r="AB146" s="183">
        <v>489537.00778887526</v>
      </c>
      <c r="AC146" s="183">
        <v>0</v>
      </c>
      <c r="AD146" s="179">
        <v>0</v>
      </c>
      <c r="AE146" s="183">
        <v>274232.17040202342</v>
      </c>
      <c r="AF146" s="183">
        <v>1626519.7801943701</v>
      </c>
      <c r="AG146" s="203">
        <v>11823790.678884404</v>
      </c>
    </row>
    <row r="147" spans="1:33" s="48" customFormat="1" x14ac:dyDescent="0.3">
      <c r="A147" s="94">
        <v>434</v>
      </c>
      <c r="B147" s="32" t="s">
        <v>329</v>
      </c>
      <c r="C147" s="160">
        <v>14745</v>
      </c>
      <c r="D147" s="153">
        <v>1.0647945176617464</v>
      </c>
      <c r="E147" s="44">
        <v>950</v>
      </c>
      <c r="F147" s="44">
        <v>6740</v>
      </c>
      <c r="G147" s="458">
        <v>0.14094955489614244</v>
      </c>
      <c r="H147" s="460">
        <v>1.0819137680954518</v>
      </c>
      <c r="I147" s="177">
        <v>1</v>
      </c>
      <c r="J147" s="179">
        <v>5904</v>
      </c>
      <c r="K147" s="14">
        <v>670</v>
      </c>
      <c r="L147" s="195">
        <v>4.5439131909121737E-2</v>
      </c>
      <c r="M147" s="460">
        <v>4.2656200554761811E-2</v>
      </c>
      <c r="N147" s="197">
        <v>819.81</v>
      </c>
      <c r="O147" s="196">
        <v>17.985874775862701</v>
      </c>
      <c r="P147" s="460">
        <v>1.0119649253557164</v>
      </c>
      <c r="Q147" s="177">
        <v>3</v>
      </c>
      <c r="R147" s="177">
        <v>723</v>
      </c>
      <c r="S147" s="14">
        <v>4243</v>
      </c>
      <c r="T147" s="14">
        <v>682</v>
      </c>
      <c r="U147" s="182">
        <v>0.16073532877680885</v>
      </c>
      <c r="V147" s="461">
        <v>0.10726832794138697</v>
      </c>
      <c r="W147" s="198">
        <v>20875402.412573319</v>
      </c>
      <c r="X147" s="183">
        <v>1648564.264882039</v>
      </c>
      <c r="Y147" s="183">
        <v>328801.70400000003</v>
      </c>
      <c r="Z147" s="183">
        <v>1749123.7632000002</v>
      </c>
      <c r="AA147" s="183">
        <v>1407398.757884972</v>
      </c>
      <c r="AB147" s="183">
        <v>671464.02709665173</v>
      </c>
      <c r="AC147" s="183">
        <v>0</v>
      </c>
      <c r="AD147" s="179">
        <v>231902.25</v>
      </c>
      <c r="AE147" s="183">
        <v>723488.17546966637</v>
      </c>
      <c r="AF147" s="183">
        <v>6760742.9425333291</v>
      </c>
      <c r="AG147" s="203">
        <v>27636145.355106648</v>
      </c>
    </row>
    <row r="148" spans="1:33" s="48" customFormat="1" x14ac:dyDescent="0.3">
      <c r="A148" s="94">
        <v>435</v>
      </c>
      <c r="B148" s="32" t="s">
        <v>92</v>
      </c>
      <c r="C148" s="160">
        <v>699</v>
      </c>
      <c r="D148" s="153">
        <v>1.2401632822780069</v>
      </c>
      <c r="E148" s="44">
        <v>29</v>
      </c>
      <c r="F148" s="44">
        <v>265</v>
      </c>
      <c r="G148" s="458">
        <v>0.10943396226415095</v>
      </c>
      <c r="H148" s="460">
        <v>0.84000343639299702</v>
      </c>
      <c r="I148" s="177">
        <v>0</v>
      </c>
      <c r="J148" s="179">
        <v>0</v>
      </c>
      <c r="K148" s="14">
        <v>10</v>
      </c>
      <c r="L148" s="195">
        <v>1.4306151645207439E-2</v>
      </c>
      <c r="M148" s="460">
        <v>1.1523220290847513E-2</v>
      </c>
      <c r="N148" s="197">
        <v>214.51</v>
      </c>
      <c r="O148" s="196">
        <v>3.2585893431541653</v>
      </c>
      <c r="P148" s="460">
        <v>5.5855686336331516</v>
      </c>
      <c r="Q148" s="177">
        <v>3</v>
      </c>
      <c r="R148" s="177">
        <v>319</v>
      </c>
      <c r="S148" s="14">
        <v>155</v>
      </c>
      <c r="T148" s="14">
        <v>30</v>
      </c>
      <c r="U148" s="182">
        <v>0.19354838709677419</v>
      </c>
      <c r="V148" s="461">
        <v>0.1400813862613523</v>
      </c>
      <c r="W148" s="198">
        <v>1152604.5177230127</v>
      </c>
      <c r="X148" s="183">
        <v>60677.362626679766</v>
      </c>
      <c r="Y148" s="183">
        <v>0</v>
      </c>
      <c r="Z148" s="183">
        <v>0</v>
      </c>
      <c r="AA148" s="183">
        <v>18023.588237476808</v>
      </c>
      <c r="AB148" s="183">
        <v>175694.06137093078</v>
      </c>
      <c r="AC148" s="183">
        <v>0</v>
      </c>
      <c r="AD148" s="179">
        <v>102319.25</v>
      </c>
      <c r="AE148" s="183">
        <v>44789.143364863776</v>
      </c>
      <c r="AF148" s="183">
        <v>401503.40559995105</v>
      </c>
      <c r="AG148" s="203">
        <v>1554107.9233229638</v>
      </c>
    </row>
    <row r="149" spans="1:33" s="48" customFormat="1" x14ac:dyDescent="0.3">
      <c r="A149" s="94">
        <v>436</v>
      </c>
      <c r="B149" s="32" t="s">
        <v>93</v>
      </c>
      <c r="C149" s="160">
        <v>2036</v>
      </c>
      <c r="D149" s="153">
        <v>0.86627297392318192</v>
      </c>
      <c r="E149" s="44">
        <v>82</v>
      </c>
      <c r="F149" s="44">
        <v>791</v>
      </c>
      <c r="G149" s="458">
        <v>0.10366624525916561</v>
      </c>
      <c r="H149" s="460">
        <v>0.79573105509480901</v>
      </c>
      <c r="I149" s="177">
        <v>0</v>
      </c>
      <c r="J149" s="179">
        <v>3</v>
      </c>
      <c r="K149" s="14">
        <v>29</v>
      </c>
      <c r="L149" s="195">
        <v>1.4243614931237721E-2</v>
      </c>
      <c r="M149" s="460">
        <v>1.1460683576877795E-2</v>
      </c>
      <c r="N149" s="197">
        <v>214.12</v>
      </c>
      <c r="O149" s="196">
        <v>9.5086867177283771</v>
      </c>
      <c r="P149" s="460">
        <v>1.9141522867798713</v>
      </c>
      <c r="Q149" s="177">
        <v>0</v>
      </c>
      <c r="R149" s="177">
        <v>0</v>
      </c>
      <c r="S149" s="14">
        <v>538</v>
      </c>
      <c r="T149" s="14">
        <v>52</v>
      </c>
      <c r="U149" s="182">
        <v>9.6654275092936809E-2</v>
      </c>
      <c r="V149" s="461">
        <v>4.3187274257514924E-2</v>
      </c>
      <c r="W149" s="198">
        <v>2345075.4052348919</v>
      </c>
      <c r="X149" s="183">
        <v>167422.00496740107</v>
      </c>
      <c r="Y149" s="183">
        <v>0</v>
      </c>
      <c r="Z149" s="183">
        <v>0</v>
      </c>
      <c r="AA149" s="183">
        <v>52212.983821892391</v>
      </c>
      <c r="AB149" s="183">
        <v>175374.6325147718</v>
      </c>
      <c r="AC149" s="183">
        <v>0</v>
      </c>
      <c r="AD149" s="179">
        <v>0</v>
      </c>
      <c r="AE149" s="183">
        <v>40220.616009416364</v>
      </c>
      <c r="AF149" s="183">
        <v>435230.23731348198</v>
      </c>
      <c r="AG149" s="203">
        <v>2780305.6425483739</v>
      </c>
    </row>
    <row r="150" spans="1:33" s="48" customFormat="1" x14ac:dyDescent="0.3">
      <c r="A150" s="94">
        <v>440</v>
      </c>
      <c r="B150" s="32" t="s">
        <v>330</v>
      </c>
      <c r="C150" s="160">
        <v>5534</v>
      </c>
      <c r="D150" s="153">
        <v>0.59678388282036077</v>
      </c>
      <c r="E150" s="44">
        <v>98</v>
      </c>
      <c r="F150" s="44">
        <v>2410</v>
      </c>
      <c r="G150" s="458">
        <v>4.0663900414937761E-2</v>
      </c>
      <c r="H150" s="460">
        <v>0.31213176767958412</v>
      </c>
      <c r="I150" s="415">
        <v>3</v>
      </c>
      <c r="J150" s="179">
        <v>5071</v>
      </c>
      <c r="K150" s="14">
        <v>157</v>
      </c>
      <c r="L150" s="195">
        <v>2.8370075894470544E-2</v>
      </c>
      <c r="M150" s="460">
        <v>2.5587144540110619E-2</v>
      </c>
      <c r="N150" s="197">
        <v>142.46</v>
      </c>
      <c r="O150" s="196">
        <v>38.845991857363465</v>
      </c>
      <c r="P150" s="460">
        <v>0.46854446378521419</v>
      </c>
      <c r="Q150" s="177">
        <v>3</v>
      </c>
      <c r="R150" s="177">
        <v>2087</v>
      </c>
      <c r="S150" s="14">
        <v>1459</v>
      </c>
      <c r="T150" s="14">
        <v>134</v>
      </c>
      <c r="U150" s="182">
        <v>9.1843728581220016E-2</v>
      </c>
      <c r="V150" s="461">
        <v>3.8376727745798131E-2</v>
      </c>
      <c r="W150" s="198">
        <v>4391172.6552291391</v>
      </c>
      <c r="X150" s="183">
        <v>178503.02648969353</v>
      </c>
      <c r="Y150" s="183">
        <v>123403.77280000002</v>
      </c>
      <c r="Z150" s="183">
        <v>1502338.5168000001</v>
      </c>
      <c r="AA150" s="183">
        <v>316848.16341372911</v>
      </c>
      <c r="AB150" s="183">
        <v>116681.62781643188</v>
      </c>
      <c r="AC150" s="183">
        <v>0</v>
      </c>
      <c r="AD150" s="179">
        <v>669405.25</v>
      </c>
      <c r="AE150" s="183">
        <v>97145.401045542822</v>
      </c>
      <c r="AF150" s="183">
        <v>3004325.7583653992</v>
      </c>
      <c r="AG150" s="203">
        <v>7395498.4135945383</v>
      </c>
    </row>
    <row r="151" spans="1:33" s="48" customFormat="1" x14ac:dyDescent="0.3">
      <c r="A151" s="94">
        <v>441</v>
      </c>
      <c r="B151" s="32" t="s">
        <v>94</v>
      </c>
      <c r="C151" s="160">
        <v>4543</v>
      </c>
      <c r="D151" s="153">
        <v>1.2087318351144276</v>
      </c>
      <c r="E151" s="44">
        <v>237</v>
      </c>
      <c r="F151" s="44">
        <v>1949</v>
      </c>
      <c r="G151" s="458">
        <v>0.12160082093381221</v>
      </c>
      <c r="H151" s="460">
        <v>0.93339494741179696</v>
      </c>
      <c r="I151" s="177">
        <v>0</v>
      </c>
      <c r="J151" s="179">
        <v>15</v>
      </c>
      <c r="K151" s="14">
        <v>170</v>
      </c>
      <c r="L151" s="195">
        <v>3.7420206911732333E-2</v>
      </c>
      <c r="M151" s="460">
        <v>3.4637275557372407E-2</v>
      </c>
      <c r="N151" s="197">
        <v>750.06</v>
      </c>
      <c r="O151" s="196">
        <v>6.0568487854304998</v>
      </c>
      <c r="P151" s="460">
        <v>3.0050402560478471</v>
      </c>
      <c r="Q151" s="177">
        <v>0</v>
      </c>
      <c r="R151" s="177">
        <v>0</v>
      </c>
      <c r="S151" s="14">
        <v>1155</v>
      </c>
      <c r="T151" s="14">
        <v>144</v>
      </c>
      <c r="U151" s="182">
        <v>0.12467532467532468</v>
      </c>
      <c r="V151" s="461">
        <v>7.120832383990279E-2</v>
      </c>
      <c r="W151" s="198">
        <v>7301245.8120065425</v>
      </c>
      <c r="X151" s="183">
        <v>438204.30485112593</v>
      </c>
      <c r="Y151" s="183">
        <v>0</v>
      </c>
      <c r="Z151" s="183">
        <v>0</v>
      </c>
      <c r="AA151" s="183">
        <v>352108.63714285707</v>
      </c>
      <c r="AB151" s="183">
        <v>614335.40474514163</v>
      </c>
      <c r="AC151" s="183">
        <v>0</v>
      </c>
      <c r="AD151" s="179">
        <v>0</v>
      </c>
      <c r="AE151" s="183">
        <v>147975.10250292398</v>
      </c>
      <c r="AF151" s="183">
        <v>1552623.449242048</v>
      </c>
      <c r="AG151" s="203">
        <v>8853869.2612485904</v>
      </c>
    </row>
    <row r="152" spans="1:33" s="48" customFormat="1" x14ac:dyDescent="0.3">
      <c r="A152" s="94">
        <v>444</v>
      </c>
      <c r="B152" s="32" t="s">
        <v>331</v>
      </c>
      <c r="C152" s="160">
        <v>45886</v>
      </c>
      <c r="D152" s="153">
        <v>1.0219510988965455</v>
      </c>
      <c r="E152" s="44">
        <v>2472</v>
      </c>
      <c r="F152" s="44">
        <v>21524</v>
      </c>
      <c r="G152" s="458">
        <v>0.11484854116335254</v>
      </c>
      <c r="H152" s="460">
        <v>0.88156516721081912</v>
      </c>
      <c r="I152" s="177">
        <v>1</v>
      </c>
      <c r="J152" s="179">
        <v>1614</v>
      </c>
      <c r="K152" s="14">
        <v>2231</v>
      </c>
      <c r="L152" s="195">
        <v>4.8620494268404306E-2</v>
      </c>
      <c r="M152" s="460">
        <v>4.583756291404438E-2</v>
      </c>
      <c r="N152" s="197">
        <v>939.44</v>
      </c>
      <c r="O152" s="196">
        <v>48.84399216554543</v>
      </c>
      <c r="P152" s="460">
        <v>0.37263691230079687</v>
      </c>
      <c r="Q152" s="177">
        <v>0</v>
      </c>
      <c r="R152" s="177">
        <v>0</v>
      </c>
      <c r="S152" s="14">
        <v>14017</v>
      </c>
      <c r="T152" s="14">
        <v>2213</v>
      </c>
      <c r="U152" s="182">
        <v>0.15787971748590995</v>
      </c>
      <c r="V152" s="461">
        <v>0.10441271665048807</v>
      </c>
      <c r="W152" s="198">
        <v>62349731.638107605</v>
      </c>
      <c r="X152" s="183">
        <v>4180257.9338007681</v>
      </c>
      <c r="Y152" s="183">
        <v>1023221.0912000001</v>
      </c>
      <c r="Z152" s="183">
        <v>478164.93120000005</v>
      </c>
      <c r="AA152" s="183">
        <v>4706433.6089053797</v>
      </c>
      <c r="AB152" s="183">
        <v>769446.78110254649</v>
      </c>
      <c r="AC152" s="183">
        <v>0</v>
      </c>
      <c r="AD152" s="179">
        <v>0</v>
      </c>
      <c r="AE152" s="183">
        <v>2191536.6901193173</v>
      </c>
      <c r="AF152" s="183">
        <v>13349061.036327995</v>
      </c>
      <c r="AG152" s="203">
        <v>75698792.674435601</v>
      </c>
    </row>
    <row r="153" spans="1:33" s="48" customFormat="1" x14ac:dyDescent="0.3">
      <c r="A153" s="94">
        <v>445</v>
      </c>
      <c r="B153" s="32" t="s">
        <v>332</v>
      </c>
      <c r="C153" s="160">
        <v>15105</v>
      </c>
      <c r="D153" s="153">
        <v>0.84399839095842544</v>
      </c>
      <c r="E153" s="44">
        <v>545</v>
      </c>
      <c r="F153" s="44">
        <v>6792</v>
      </c>
      <c r="G153" s="458">
        <v>8.02414605418139E-2</v>
      </c>
      <c r="H153" s="460">
        <v>0.61592490303530822</v>
      </c>
      <c r="I153" s="177">
        <v>3</v>
      </c>
      <c r="J153" s="179">
        <v>8321</v>
      </c>
      <c r="K153" s="14">
        <v>498</v>
      </c>
      <c r="L153" s="195">
        <v>3.2969215491559088E-2</v>
      </c>
      <c r="M153" s="460">
        <v>3.0186284137199162E-2</v>
      </c>
      <c r="N153" s="197">
        <v>883.2</v>
      </c>
      <c r="O153" s="196">
        <v>17.102581521739129</v>
      </c>
      <c r="P153" s="460">
        <v>1.0642296545628351</v>
      </c>
      <c r="Q153" s="177">
        <v>1</v>
      </c>
      <c r="R153" s="177">
        <v>0</v>
      </c>
      <c r="S153" s="14">
        <v>4470</v>
      </c>
      <c r="T153" s="14">
        <v>543</v>
      </c>
      <c r="U153" s="182">
        <v>0.12147651006711409</v>
      </c>
      <c r="V153" s="461">
        <v>6.8009509231692203E-2</v>
      </c>
      <c r="W153" s="198">
        <v>16950660.322596714</v>
      </c>
      <c r="X153" s="183">
        <v>961428.40854039649</v>
      </c>
      <c r="Y153" s="183">
        <v>336829.41600000003</v>
      </c>
      <c r="Z153" s="183">
        <v>2465186.1168</v>
      </c>
      <c r="AA153" s="183">
        <v>1020282.886419295</v>
      </c>
      <c r="AB153" s="183">
        <v>723383.5019477231</v>
      </c>
      <c r="AC153" s="183">
        <v>6623089.3500000006</v>
      </c>
      <c r="AD153" s="179">
        <v>0</v>
      </c>
      <c r="AE153" s="183">
        <v>469900.08121124958</v>
      </c>
      <c r="AF153" s="183">
        <v>12600099.760918669</v>
      </c>
      <c r="AG153" s="203">
        <v>29550760.083515383</v>
      </c>
    </row>
    <row r="154" spans="1:33" s="48" customFormat="1" x14ac:dyDescent="0.3">
      <c r="A154" s="94">
        <v>475</v>
      </c>
      <c r="B154" s="32" t="s">
        <v>333</v>
      </c>
      <c r="C154" s="160">
        <v>5451</v>
      </c>
      <c r="D154" s="153">
        <v>0.94642492252380095</v>
      </c>
      <c r="E154" s="44">
        <v>187</v>
      </c>
      <c r="F154" s="44">
        <v>2617</v>
      </c>
      <c r="G154" s="458">
        <v>7.1455865494841425E-2</v>
      </c>
      <c r="H154" s="460">
        <v>0.54848761137990287</v>
      </c>
      <c r="I154" s="177">
        <v>3</v>
      </c>
      <c r="J154" s="179">
        <v>4650</v>
      </c>
      <c r="K154" s="14">
        <v>272</v>
      </c>
      <c r="L154" s="195">
        <v>4.9899101082370209E-2</v>
      </c>
      <c r="M154" s="460">
        <v>4.7116169728010283E-2</v>
      </c>
      <c r="N154" s="197">
        <v>521.74</v>
      </c>
      <c r="O154" s="196">
        <v>10.447732587112355</v>
      </c>
      <c r="P154" s="460">
        <v>1.7421076078712834</v>
      </c>
      <c r="Q154" s="177">
        <v>1</v>
      </c>
      <c r="R154" s="177">
        <v>0</v>
      </c>
      <c r="S154" s="14">
        <v>1600</v>
      </c>
      <c r="T154" s="14">
        <v>172</v>
      </c>
      <c r="U154" s="182">
        <v>0.1075</v>
      </c>
      <c r="V154" s="461">
        <v>5.4032999164578113E-2</v>
      </c>
      <c r="W154" s="198">
        <v>6859407.8007821832</v>
      </c>
      <c r="X154" s="183">
        <v>308966.54890175542</v>
      </c>
      <c r="Y154" s="183">
        <v>121552.93920000001</v>
      </c>
      <c r="Z154" s="183">
        <v>1377612.72</v>
      </c>
      <c r="AA154" s="183">
        <v>574693.62089053798</v>
      </c>
      <c r="AB154" s="183">
        <v>427330.28567278647</v>
      </c>
      <c r="AC154" s="183">
        <v>2390099.9700000002</v>
      </c>
      <c r="AD154" s="179">
        <v>0</v>
      </c>
      <c r="AE154" s="183">
        <v>134725.68667882207</v>
      </c>
      <c r="AF154" s="183">
        <v>5334981.7713438999</v>
      </c>
      <c r="AG154" s="203">
        <v>12194389.572126083</v>
      </c>
    </row>
    <row r="155" spans="1:33" s="48" customFormat="1" x14ac:dyDescent="0.3">
      <c r="A155" s="94">
        <v>480</v>
      </c>
      <c r="B155" s="32" t="s">
        <v>95</v>
      </c>
      <c r="C155" s="160">
        <v>1999</v>
      </c>
      <c r="D155" s="153">
        <v>1.0250319012059279</v>
      </c>
      <c r="E155" s="44">
        <v>91</v>
      </c>
      <c r="F155" s="44">
        <v>896</v>
      </c>
      <c r="G155" s="458">
        <v>0.1015625</v>
      </c>
      <c r="H155" s="460">
        <v>0.77958293059641015</v>
      </c>
      <c r="I155" s="177">
        <v>0</v>
      </c>
      <c r="J155" s="179">
        <v>19</v>
      </c>
      <c r="K155" s="14">
        <v>56</v>
      </c>
      <c r="L155" s="195">
        <v>2.8014007003501751E-2</v>
      </c>
      <c r="M155" s="460">
        <v>2.5231075649141826E-2</v>
      </c>
      <c r="N155" s="197">
        <v>195.31</v>
      </c>
      <c r="O155" s="196">
        <v>10.235011008140905</v>
      </c>
      <c r="P155" s="460">
        <v>1.7783150805149175</v>
      </c>
      <c r="Q155" s="177">
        <v>0</v>
      </c>
      <c r="R155" s="177">
        <v>0</v>
      </c>
      <c r="S155" s="14">
        <v>618</v>
      </c>
      <c r="T155" s="14">
        <v>100</v>
      </c>
      <c r="U155" s="182">
        <v>0.16181229773462782</v>
      </c>
      <c r="V155" s="461">
        <v>0.10834529689920594</v>
      </c>
      <c r="W155" s="198">
        <v>2724422.4396586646</v>
      </c>
      <c r="X155" s="183">
        <v>161043.63799561822</v>
      </c>
      <c r="Y155" s="183">
        <v>0</v>
      </c>
      <c r="Z155" s="183">
        <v>0</v>
      </c>
      <c r="AA155" s="183">
        <v>112859.67016697588</v>
      </c>
      <c r="AB155" s="183">
        <v>159968.33306771942</v>
      </c>
      <c r="AC155" s="183">
        <v>0</v>
      </c>
      <c r="AD155" s="179">
        <v>0</v>
      </c>
      <c r="AE155" s="183">
        <v>99069.052109561933</v>
      </c>
      <c r="AF155" s="183">
        <v>532940.69333987543</v>
      </c>
      <c r="AG155" s="203">
        <v>3257363.1329985401</v>
      </c>
    </row>
    <row r="156" spans="1:33" s="48" customFormat="1" x14ac:dyDescent="0.3">
      <c r="A156" s="94">
        <v>481</v>
      </c>
      <c r="B156" s="32" t="s">
        <v>96</v>
      </c>
      <c r="C156" s="160">
        <v>9543</v>
      </c>
      <c r="D156" s="153">
        <v>0.70885361476667275</v>
      </c>
      <c r="E156" s="44">
        <v>401</v>
      </c>
      <c r="F156" s="44">
        <v>4772</v>
      </c>
      <c r="G156" s="458">
        <v>8.4031852472757754E-2</v>
      </c>
      <c r="H156" s="460">
        <v>0.64501954770862957</v>
      </c>
      <c r="I156" s="177">
        <v>0</v>
      </c>
      <c r="J156" s="179">
        <v>107</v>
      </c>
      <c r="K156" s="14">
        <v>209</v>
      </c>
      <c r="L156" s="195">
        <v>2.1900869747458869E-2</v>
      </c>
      <c r="M156" s="460">
        <v>1.9117938393098943E-2</v>
      </c>
      <c r="N156" s="197">
        <v>174.87</v>
      </c>
      <c r="O156" s="196">
        <v>54.57196774746955</v>
      </c>
      <c r="P156" s="460">
        <v>0.33352424653694346</v>
      </c>
      <c r="Q156" s="177">
        <v>0</v>
      </c>
      <c r="R156" s="177">
        <v>0</v>
      </c>
      <c r="S156" s="14">
        <v>3312</v>
      </c>
      <c r="T156" s="14">
        <v>274</v>
      </c>
      <c r="U156" s="182">
        <v>8.2729468599033823E-2</v>
      </c>
      <c r="V156" s="461">
        <v>2.9262467763611938E-2</v>
      </c>
      <c r="W156" s="198">
        <v>8994266.5706875846</v>
      </c>
      <c r="X156" s="183">
        <v>636101.26233458193</v>
      </c>
      <c r="Y156" s="183">
        <v>0</v>
      </c>
      <c r="Z156" s="183">
        <v>0</v>
      </c>
      <c r="AA156" s="183">
        <v>408240.60456400737</v>
      </c>
      <c r="AB156" s="183">
        <v>143226.98481159232</v>
      </c>
      <c r="AC156" s="183">
        <v>0</v>
      </c>
      <c r="AD156" s="179">
        <v>0</v>
      </c>
      <c r="AE156" s="183">
        <v>127735.3262762886</v>
      </c>
      <c r="AF156" s="183">
        <v>1315304.177986471</v>
      </c>
      <c r="AG156" s="203">
        <v>10309570.748674056</v>
      </c>
    </row>
    <row r="157" spans="1:33" s="48" customFormat="1" x14ac:dyDescent="0.3">
      <c r="A157" s="94">
        <v>483</v>
      </c>
      <c r="B157" s="32" t="s">
        <v>97</v>
      </c>
      <c r="C157" s="160">
        <v>1078</v>
      </c>
      <c r="D157" s="153">
        <v>0.97343079740743221</v>
      </c>
      <c r="E157" s="44">
        <v>54</v>
      </c>
      <c r="F157" s="44">
        <v>417</v>
      </c>
      <c r="G157" s="458">
        <v>0.12949640287769784</v>
      </c>
      <c r="H157" s="460">
        <v>0.99400059330056956</v>
      </c>
      <c r="I157" s="177">
        <v>0</v>
      </c>
      <c r="J157" s="179">
        <v>0</v>
      </c>
      <c r="K157" s="14">
        <v>3</v>
      </c>
      <c r="L157" s="195">
        <v>2.7829313543599257E-3</v>
      </c>
      <c r="M157" s="460">
        <v>0</v>
      </c>
      <c r="N157" s="197">
        <v>229.97</v>
      </c>
      <c r="O157" s="196">
        <v>4.6875679436448232</v>
      </c>
      <c r="P157" s="460">
        <v>3.8828395969575848</v>
      </c>
      <c r="Q157" s="177">
        <v>0</v>
      </c>
      <c r="R157" s="177">
        <v>0</v>
      </c>
      <c r="S157" s="14">
        <v>231</v>
      </c>
      <c r="T157" s="14">
        <v>28</v>
      </c>
      <c r="U157" s="182">
        <v>0.12121212121212122</v>
      </c>
      <c r="V157" s="461">
        <v>6.774512037669933E-2</v>
      </c>
      <c r="W157" s="198">
        <v>1395237.4216990857</v>
      </c>
      <c r="X157" s="183">
        <v>110732.18297399196</v>
      </c>
      <c r="Y157" s="183">
        <v>0</v>
      </c>
      <c r="Z157" s="183">
        <v>0</v>
      </c>
      <c r="AA157" s="183">
        <v>0</v>
      </c>
      <c r="AB157" s="183">
        <v>188356.54884841244</v>
      </c>
      <c r="AC157" s="183">
        <v>0</v>
      </c>
      <c r="AD157" s="179">
        <v>0</v>
      </c>
      <c r="AE157" s="183">
        <v>33405.034853801168</v>
      </c>
      <c r="AF157" s="183">
        <v>332493.76667620568</v>
      </c>
      <c r="AG157" s="203">
        <v>1727731.1883752914</v>
      </c>
    </row>
    <row r="158" spans="1:33" s="48" customFormat="1" x14ac:dyDescent="0.3">
      <c r="A158" s="94">
        <v>484</v>
      </c>
      <c r="B158" s="32" t="s">
        <v>334</v>
      </c>
      <c r="C158" s="160">
        <v>3066</v>
      </c>
      <c r="D158" s="153">
        <v>1.2087276867536294</v>
      </c>
      <c r="E158" s="44">
        <v>145</v>
      </c>
      <c r="F158" s="44">
        <v>1210</v>
      </c>
      <c r="G158" s="458">
        <v>0.11983471074380166</v>
      </c>
      <c r="H158" s="460">
        <v>0.91983847373613314</v>
      </c>
      <c r="I158" s="177">
        <v>0</v>
      </c>
      <c r="J158" s="179">
        <v>13</v>
      </c>
      <c r="K158" s="14">
        <v>51</v>
      </c>
      <c r="L158" s="195">
        <v>1.6634050880626222E-2</v>
      </c>
      <c r="M158" s="460">
        <v>1.3851119526266296E-2</v>
      </c>
      <c r="N158" s="197">
        <v>446.16</v>
      </c>
      <c r="O158" s="196">
        <v>6.8719741796664868</v>
      </c>
      <c r="P158" s="460">
        <v>2.6485947049784322</v>
      </c>
      <c r="Q158" s="177">
        <v>0</v>
      </c>
      <c r="R158" s="177">
        <v>0</v>
      </c>
      <c r="S158" s="14">
        <v>722</v>
      </c>
      <c r="T158" s="14">
        <v>134</v>
      </c>
      <c r="U158" s="182">
        <v>0.18559556786703602</v>
      </c>
      <c r="V158" s="461">
        <v>0.13212856703161413</v>
      </c>
      <c r="W158" s="198">
        <v>4927480.2624460561</v>
      </c>
      <c r="X158" s="183">
        <v>291442.02674748487</v>
      </c>
      <c r="Y158" s="183">
        <v>0</v>
      </c>
      <c r="Z158" s="183">
        <v>0</v>
      </c>
      <c r="AA158" s="183">
        <v>95027.049350649337</v>
      </c>
      <c r="AB158" s="183">
        <v>365426.61144587432</v>
      </c>
      <c r="AC158" s="183">
        <v>0</v>
      </c>
      <c r="AD158" s="179">
        <v>0</v>
      </c>
      <c r="AE158" s="183">
        <v>185303.67183748848</v>
      </c>
      <c r="AF158" s="183">
        <v>937199.35938149597</v>
      </c>
      <c r="AG158" s="203">
        <v>5864679.6218275521</v>
      </c>
    </row>
    <row r="159" spans="1:33" s="48" customFormat="1" x14ac:dyDescent="0.3">
      <c r="A159" s="94">
        <v>489</v>
      </c>
      <c r="B159" s="32" t="s">
        <v>98</v>
      </c>
      <c r="C159" s="160">
        <v>1868</v>
      </c>
      <c r="D159" s="153">
        <v>1.7000433651546181</v>
      </c>
      <c r="E159" s="44">
        <v>94</v>
      </c>
      <c r="F159" s="44">
        <v>756</v>
      </c>
      <c r="G159" s="458">
        <v>0.12433862433862433</v>
      </c>
      <c r="H159" s="460">
        <v>0.95441003469027341</v>
      </c>
      <c r="I159" s="177">
        <v>0</v>
      </c>
      <c r="J159" s="179">
        <v>6</v>
      </c>
      <c r="K159" s="14">
        <v>99</v>
      </c>
      <c r="L159" s="195">
        <v>5.2997858672376871E-2</v>
      </c>
      <c r="M159" s="460">
        <v>5.0214927318016946E-2</v>
      </c>
      <c r="N159" s="197">
        <v>422.5</v>
      </c>
      <c r="O159" s="196">
        <v>4.4213017751479287</v>
      </c>
      <c r="P159" s="460">
        <v>4.1166777005182338</v>
      </c>
      <c r="Q159" s="177">
        <v>0</v>
      </c>
      <c r="R159" s="177">
        <v>0</v>
      </c>
      <c r="S159" s="14">
        <v>495</v>
      </c>
      <c r="T159" s="14">
        <v>85</v>
      </c>
      <c r="U159" s="182">
        <v>0.17171717171717171</v>
      </c>
      <c r="V159" s="461">
        <v>0.11825017088174983</v>
      </c>
      <c r="W159" s="198">
        <v>4222417.2225323571</v>
      </c>
      <c r="X159" s="183">
        <v>184238.47321577984</v>
      </c>
      <c r="Y159" s="183">
        <v>0</v>
      </c>
      <c r="Z159" s="183">
        <v>0</v>
      </c>
      <c r="AA159" s="183">
        <v>209893.95317254172</v>
      </c>
      <c r="AB159" s="183">
        <v>346047.92750556278</v>
      </c>
      <c r="AC159" s="183">
        <v>0</v>
      </c>
      <c r="AD159" s="179">
        <v>0</v>
      </c>
      <c r="AE159" s="183">
        <v>101040.10723171565</v>
      </c>
      <c r="AF159" s="183">
        <v>841220.46112560108</v>
      </c>
      <c r="AG159" s="203">
        <v>5063637.6836579582</v>
      </c>
    </row>
    <row r="160" spans="1:33" s="48" customFormat="1" x14ac:dyDescent="0.3">
      <c r="A160" s="94">
        <v>491</v>
      </c>
      <c r="B160" s="32" t="s">
        <v>335</v>
      </c>
      <c r="C160" s="160">
        <v>52583</v>
      </c>
      <c r="D160" s="153">
        <v>1.2412025703672174</v>
      </c>
      <c r="E160" s="44">
        <v>3033</v>
      </c>
      <c r="F160" s="44">
        <v>24497</v>
      </c>
      <c r="G160" s="458">
        <v>0.12381107890762134</v>
      </c>
      <c r="H160" s="460">
        <v>0.95036065216105192</v>
      </c>
      <c r="I160" s="177">
        <v>0</v>
      </c>
      <c r="J160" s="179">
        <v>84</v>
      </c>
      <c r="K160" s="14">
        <v>2193</v>
      </c>
      <c r="L160" s="195">
        <v>4.170549417111994E-2</v>
      </c>
      <c r="M160" s="460">
        <v>3.8922562816760015E-2</v>
      </c>
      <c r="N160" s="197">
        <v>2548.19</v>
      </c>
      <c r="O160" s="196">
        <v>20.635431423873417</v>
      </c>
      <c r="P160" s="460">
        <v>0.8820302348491772</v>
      </c>
      <c r="Q160" s="177">
        <v>3</v>
      </c>
      <c r="R160" s="177">
        <v>287</v>
      </c>
      <c r="S160" s="14">
        <v>15011</v>
      </c>
      <c r="T160" s="14">
        <v>1614</v>
      </c>
      <c r="U160" s="182">
        <v>0.10752115115581906</v>
      </c>
      <c r="V160" s="461">
        <v>5.4054150320397176E-2</v>
      </c>
      <c r="W160" s="198">
        <v>86778532.027278319</v>
      </c>
      <c r="X160" s="183">
        <v>5164190.616594892</v>
      </c>
      <c r="Y160" s="183">
        <v>0</v>
      </c>
      <c r="Z160" s="183">
        <v>0</v>
      </c>
      <c r="AA160" s="183">
        <v>4579699.7404452683</v>
      </c>
      <c r="AB160" s="183">
        <v>2087090.8127583428</v>
      </c>
      <c r="AC160" s="183">
        <v>0</v>
      </c>
      <c r="AD160" s="179">
        <v>92055.25</v>
      </c>
      <c r="AE160" s="183">
        <v>1300138.3078801772</v>
      </c>
      <c r="AF160" s="183">
        <v>13223174.727678686</v>
      </c>
      <c r="AG160" s="203">
        <v>100001706.75495701</v>
      </c>
    </row>
    <row r="161" spans="1:33" s="48" customFormat="1" x14ac:dyDescent="0.3">
      <c r="A161" s="94">
        <v>494</v>
      </c>
      <c r="B161" s="32" t="s">
        <v>99</v>
      </c>
      <c r="C161" s="160">
        <v>8903</v>
      </c>
      <c r="D161" s="153">
        <v>1.1119323352144082</v>
      </c>
      <c r="E161" s="44">
        <v>437</v>
      </c>
      <c r="F161" s="44">
        <v>3840</v>
      </c>
      <c r="G161" s="458">
        <v>0.11380208333333333</v>
      </c>
      <c r="H161" s="460">
        <v>0.873532668386234</v>
      </c>
      <c r="I161" s="177">
        <v>0</v>
      </c>
      <c r="J161" s="179">
        <v>8</v>
      </c>
      <c r="K161" s="14">
        <v>119</v>
      </c>
      <c r="L161" s="195">
        <v>1.3366281028866674E-2</v>
      </c>
      <c r="M161" s="460">
        <v>1.0583349674506748E-2</v>
      </c>
      <c r="N161" s="197">
        <v>783.75</v>
      </c>
      <c r="O161" s="196">
        <v>11.359489633173844</v>
      </c>
      <c r="P161" s="460">
        <v>1.6022792407732298</v>
      </c>
      <c r="Q161" s="177">
        <v>0</v>
      </c>
      <c r="R161" s="177">
        <v>0</v>
      </c>
      <c r="S161" s="14">
        <v>2633</v>
      </c>
      <c r="T161" s="14">
        <v>223</v>
      </c>
      <c r="U161" s="182">
        <v>8.4694265096847701E-2</v>
      </c>
      <c r="V161" s="461">
        <v>3.1227264261425816E-2</v>
      </c>
      <c r="W161" s="198">
        <v>13162518.843854092</v>
      </c>
      <c r="X161" s="183">
        <v>803681.51956205058</v>
      </c>
      <c r="Y161" s="183">
        <v>0</v>
      </c>
      <c r="Z161" s="183">
        <v>0</v>
      </c>
      <c r="AA161" s="183">
        <v>210838.41161410019</v>
      </c>
      <c r="AB161" s="183">
        <v>641929.14362718293</v>
      </c>
      <c r="AC161" s="183">
        <v>0</v>
      </c>
      <c r="AD161" s="179">
        <v>0</v>
      </c>
      <c r="AE161" s="183">
        <v>127170.23136996182</v>
      </c>
      <c r="AF161" s="183">
        <v>1783619.3061732948</v>
      </c>
      <c r="AG161" s="203">
        <v>14946138.150027387</v>
      </c>
    </row>
    <row r="162" spans="1:33" s="48" customFormat="1" x14ac:dyDescent="0.3">
      <c r="A162" s="94">
        <v>495</v>
      </c>
      <c r="B162" s="32" t="s">
        <v>100</v>
      </c>
      <c r="C162" s="160">
        <v>1558</v>
      </c>
      <c r="D162" s="153">
        <v>1.2366505967759112</v>
      </c>
      <c r="E162" s="44">
        <v>84</v>
      </c>
      <c r="F162" s="44">
        <v>579</v>
      </c>
      <c r="G162" s="458">
        <v>0.14507772020725387</v>
      </c>
      <c r="H162" s="460">
        <v>1.1136011252521061</v>
      </c>
      <c r="I162" s="177">
        <v>0</v>
      </c>
      <c r="J162" s="179">
        <v>1</v>
      </c>
      <c r="K162" s="14">
        <v>22</v>
      </c>
      <c r="L162" s="195">
        <v>1.4120667522464698E-2</v>
      </c>
      <c r="M162" s="460">
        <v>1.1337736168104772E-2</v>
      </c>
      <c r="N162" s="197">
        <v>733.24</v>
      </c>
      <c r="O162" s="196">
        <v>2.1248158856581747</v>
      </c>
      <c r="P162" s="460">
        <v>8.5659536658515076</v>
      </c>
      <c r="Q162" s="177">
        <v>0</v>
      </c>
      <c r="R162" s="177">
        <v>0</v>
      </c>
      <c r="S162" s="14">
        <v>348</v>
      </c>
      <c r="T162" s="14">
        <v>54</v>
      </c>
      <c r="U162" s="182">
        <v>0.15517241379310345</v>
      </c>
      <c r="V162" s="461">
        <v>0.10170541295768157</v>
      </c>
      <c r="W162" s="198">
        <v>2561761.7539676232</v>
      </c>
      <c r="X162" s="183">
        <v>179293.92376177502</v>
      </c>
      <c r="Y162" s="183">
        <v>0</v>
      </c>
      <c r="Z162" s="183">
        <v>0</v>
      </c>
      <c r="AA162" s="183">
        <v>39526.104712430424</v>
      </c>
      <c r="AB162" s="183">
        <v>600559.01151284925</v>
      </c>
      <c r="AC162" s="183">
        <v>0</v>
      </c>
      <c r="AD162" s="179">
        <v>0</v>
      </c>
      <c r="AE162" s="183">
        <v>72481.416212370008</v>
      </c>
      <c r="AF162" s="183">
        <v>891860.45619942481</v>
      </c>
      <c r="AG162" s="203">
        <v>3453622.210167048</v>
      </c>
    </row>
    <row r="163" spans="1:33" s="48" customFormat="1" x14ac:dyDescent="0.3">
      <c r="A163" s="94">
        <v>498</v>
      </c>
      <c r="B163" s="32" t="s">
        <v>101</v>
      </c>
      <c r="C163" s="160">
        <v>2297</v>
      </c>
      <c r="D163" s="153">
        <v>1.0787905332469527</v>
      </c>
      <c r="E163" s="44">
        <v>183</v>
      </c>
      <c r="F163" s="44">
        <v>1048</v>
      </c>
      <c r="G163" s="458">
        <v>0.17461832061068702</v>
      </c>
      <c r="H163" s="460">
        <v>1.3403516270031057</v>
      </c>
      <c r="I163" s="177">
        <v>0</v>
      </c>
      <c r="J163" s="179">
        <v>13</v>
      </c>
      <c r="K163" s="14">
        <v>91</v>
      </c>
      <c r="L163" s="195">
        <v>3.9616891597736174E-2</v>
      </c>
      <c r="M163" s="460">
        <v>3.6833960243376249E-2</v>
      </c>
      <c r="N163" s="197">
        <v>1904.05</v>
      </c>
      <c r="O163" s="196">
        <v>1.2063758829862661</v>
      </c>
      <c r="P163" s="460">
        <v>15.087399111426343</v>
      </c>
      <c r="Q163" s="177">
        <v>0</v>
      </c>
      <c r="R163" s="177">
        <v>0</v>
      </c>
      <c r="S163" s="14">
        <v>661</v>
      </c>
      <c r="T163" s="14">
        <v>81</v>
      </c>
      <c r="U163" s="182">
        <v>0.12254160363086233</v>
      </c>
      <c r="V163" s="461">
        <v>6.9074602795440448E-2</v>
      </c>
      <c r="W163" s="198">
        <v>3294749.4540513745</v>
      </c>
      <c r="X163" s="183">
        <v>318161.91959794867</v>
      </c>
      <c r="Y163" s="183">
        <v>0</v>
      </c>
      <c r="Z163" s="183">
        <v>0</v>
      </c>
      <c r="AA163" s="183">
        <v>189321.3650092764</v>
      </c>
      <c r="AB163" s="183">
        <v>1559509.009152584</v>
      </c>
      <c r="AC163" s="183">
        <v>0</v>
      </c>
      <c r="AD163" s="179">
        <v>0</v>
      </c>
      <c r="AE163" s="183">
        <v>72576.252750155778</v>
      </c>
      <c r="AF163" s="183">
        <v>2139568.5465099644</v>
      </c>
      <c r="AG163" s="203">
        <v>5434318.0005613388</v>
      </c>
    </row>
    <row r="164" spans="1:33" s="48" customFormat="1" x14ac:dyDescent="0.3">
      <c r="A164" s="94">
        <v>499</v>
      </c>
      <c r="B164" s="32" t="s">
        <v>336</v>
      </c>
      <c r="C164" s="160">
        <v>19453</v>
      </c>
      <c r="D164" s="153">
        <v>0.80068851954432507</v>
      </c>
      <c r="E164" s="44">
        <v>739</v>
      </c>
      <c r="F164" s="44">
        <v>9402</v>
      </c>
      <c r="G164" s="458">
        <v>7.8600297808976816E-2</v>
      </c>
      <c r="H164" s="460">
        <v>0.60332751273031626</v>
      </c>
      <c r="I164" s="177">
        <v>3</v>
      </c>
      <c r="J164" s="179">
        <v>13358</v>
      </c>
      <c r="K164" s="14">
        <v>543</v>
      </c>
      <c r="L164" s="195">
        <v>2.7913432375469078E-2</v>
      </c>
      <c r="M164" s="460">
        <v>2.5130501021109152E-2</v>
      </c>
      <c r="N164" s="197">
        <v>849.16</v>
      </c>
      <c r="O164" s="196">
        <v>22.908521362287438</v>
      </c>
      <c r="P164" s="460">
        <v>0.79451109642441653</v>
      </c>
      <c r="Q164" s="177">
        <v>3</v>
      </c>
      <c r="R164" s="177">
        <v>2114</v>
      </c>
      <c r="S164" s="14">
        <v>6425</v>
      </c>
      <c r="T164" s="14">
        <v>446</v>
      </c>
      <c r="U164" s="182">
        <v>6.9416342412451357E-2</v>
      </c>
      <c r="V164" s="461">
        <v>1.5949341577029472E-2</v>
      </c>
      <c r="W164" s="198">
        <v>20709731.155454781</v>
      </c>
      <c r="X164" s="183">
        <v>1212853.0210654612</v>
      </c>
      <c r="Y164" s="183">
        <v>433786.33760000003</v>
      </c>
      <c r="Z164" s="183">
        <v>3957451.7664000001</v>
      </c>
      <c r="AA164" s="183">
        <v>1093900.8272727272</v>
      </c>
      <c r="AB164" s="183">
        <v>695503.09614348784</v>
      </c>
      <c r="AC164" s="183">
        <v>0</v>
      </c>
      <c r="AD164" s="179">
        <v>678065.5</v>
      </c>
      <c r="AE164" s="183">
        <v>141920.29182347827</v>
      </c>
      <c r="AF164" s="183">
        <v>8213480.840305157</v>
      </c>
      <c r="AG164" s="203">
        <v>28923211.995759938</v>
      </c>
    </row>
    <row r="165" spans="1:33" s="48" customFormat="1" x14ac:dyDescent="0.3">
      <c r="A165" s="94">
        <v>500</v>
      </c>
      <c r="B165" s="32" t="s">
        <v>102</v>
      </c>
      <c r="C165" s="160">
        <v>10267</v>
      </c>
      <c r="D165" s="153">
        <v>0.85248868361348995</v>
      </c>
      <c r="E165" s="44">
        <v>471</v>
      </c>
      <c r="F165" s="44">
        <v>4915</v>
      </c>
      <c r="G165" s="458">
        <v>9.5829094608341811E-2</v>
      </c>
      <c r="H165" s="460">
        <v>0.73557392158692192</v>
      </c>
      <c r="I165" s="177">
        <v>0</v>
      </c>
      <c r="J165" s="179">
        <v>12</v>
      </c>
      <c r="K165" s="14">
        <v>153</v>
      </c>
      <c r="L165" s="195">
        <v>1.4902113567741307E-2</v>
      </c>
      <c r="M165" s="460">
        <v>1.2119182213381381E-2</v>
      </c>
      <c r="N165" s="197">
        <v>144.06</v>
      </c>
      <c r="O165" s="196">
        <v>71.268915729557122</v>
      </c>
      <c r="P165" s="460">
        <v>0.25538587529632767</v>
      </c>
      <c r="Q165" s="177">
        <v>0</v>
      </c>
      <c r="R165" s="177">
        <v>0</v>
      </c>
      <c r="S165" s="14">
        <v>3591</v>
      </c>
      <c r="T165" s="14">
        <v>192</v>
      </c>
      <c r="U165" s="182">
        <v>5.3467000835421885E-2</v>
      </c>
      <c r="V165" s="461">
        <v>0</v>
      </c>
      <c r="W165" s="198">
        <v>11637413.272984685</v>
      </c>
      <c r="X165" s="183">
        <v>780437.8843860887</v>
      </c>
      <c r="Y165" s="183">
        <v>0</v>
      </c>
      <c r="Z165" s="183">
        <v>0</v>
      </c>
      <c r="AA165" s="183">
        <v>278424.27283858997</v>
      </c>
      <c r="AB165" s="183">
        <v>117992.10517503283</v>
      </c>
      <c r="AC165" s="183">
        <v>0</v>
      </c>
      <c r="AD165" s="179">
        <v>0</v>
      </c>
      <c r="AE165" s="183">
        <v>0</v>
      </c>
      <c r="AF165" s="183">
        <v>1176854.2623997126</v>
      </c>
      <c r="AG165" s="203">
        <v>12814267.535384398</v>
      </c>
    </row>
    <row r="166" spans="1:33" s="48" customFormat="1" x14ac:dyDescent="0.3">
      <c r="A166" s="94">
        <v>503</v>
      </c>
      <c r="B166" s="32" t="s">
        <v>103</v>
      </c>
      <c r="C166" s="160">
        <v>7645</v>
      </c>
      <c r="D166" s="153">
        <v>1.0426423241425413</v>
      </c>
      <c r="E166" s="44">
        <v>320</v>
      </c>
      <c r="F166" s="44">
        <v>3578</v>
      </c>
      <c r="G166" s="458">
        <v>8.9435438792621572E-2</v>
      </c>
      <c r="H166" s="460">
        <v>0.68649690065848901</v>
      </c>
      <c r="I166" s="177">
        <v>0</v>
      </c>
      <c r="J166" s="179">
        <v>63</v>
      </c>
      <c r="K166" s="14">
        <v>185</v>
      </c>
      <c r="L166" s="195">
        <v>2.4198822759973839E-2</v>
      </c>
      <c r="M166" s="460">
        <v>2.1415891405613913E-2</v>
      </c>
      <c r="N166" s="197">
        <v>519.79999999999995</v>
      </c>
      <c r="O166" s="196">
        <v>14.707579838399386</v>
      </c>
      <c r="P166" s="460">
        <v>1.237530214012013</v>
      </c>
      <c r="Q166" s="177">
        <v>0</v>
      </c>
      <c r="R166" s="177">
        <v>0</v>
      </c>
      <c r="S166" s="14">
        <v>2247</v>
      </c>
      <c r="T166" s="14">
        <v>293</v>
      </c>
      <c r="U166" s="182">
        <v>0.1303960836671117</v>
      </c>
      <c r="V166" s="461">
        <v>7.692908283168981E-2</v>
      </c>
      <c r="W166" s="198">
        <v>10598322.065311192</v>
      </c>
      <c r="X166" s="183">
        <v>542356.09836389893</v>
      </c>
      <c r="Y166" s="183">
        <v>0</v>
      </c>
      <c r="Z166" s="183">
        <v>0</v>
      </c>
      <c r="AA166" s="183">
        <v>366356.46734693879</v>
      </c>
      <c r="AB166" s="183">
        <v>425741.33187548281</v>
      </c>
      <c r="AC166" s="183">
        <v>0</v>
      </c>
      <c r="AD166" s="179">
        <v>0</v>
      </c>
      <c r="AE166" s="183">
        <v>269019.14867152303</v>
      </c>
      <c r="AF166" s="183">
        <v>1603473.0462578423</v>
      </c>
      <c r="AG166" s="203">
        <v>12201795.111569034</v>
      </c>
    </row>
    <row r="167" spans="1:33" s="48" customFormat="1" x14ac:dyDescent="0.3">
      <c r="A167" s="94">
        <v>504</v>
      </c>
      <c r="B167" s="32" t="s">
        <v>337</v>
      </c>
      <c r="C167" s="160">
        <v>1871</v>
      </c>
      <c r="D167" s="153">
        <v>1.0566995225840963</v>
      </c>
      <c r="E167" s="44">
        <v>120</v>
      </c>
      <c r="F167" s="44">
        <v>890</v>
      </c>
      <c r="G167" s="458">
        <v>0.1348314606741573</v>
      </c>
      <c r="H167" s="460">
        <v>1.0349519286050872</v>
      </c>
      <c r="I167" s="177">
        <v>1</v>
      </c>
      <c r="J167" s="179">
        <v>174</v>
      </c>
      <c r="K167" s="14">
        <v>84</v>
      </c>
      <c r="L167" s="195">
        <v>4.4895777659005882E-2</v>
      </c>
      <c r="M167" s="460">
        <v>4.2112846304645957E-2</v>
      </c>
      <c r="N167" s="197">
        <v>200.44</v>
      </c>
      <c r="O167" s="196">
        <v>9.3344641788066252</v>
      </c>
      <c r="P167" s="460">
        <v>1.9498788657133288</v>
      </c>
      <c r="Q167" s="177">
        <v>0</v>
      </c>
      <c r="R167" s="177">
        <v>0</v>
      </c>
      <c r="S167" s="14">
        <v>544</v>
      </c>
      <c r="T167" s="14">
        <v>97</v>
      </c>
      <c r="U167" s="182">
        <v>0.17830882352941177</v>
      </c>
      <c r="V167" s="461">
        <v>0.12484182269398988</v>
      </c>
      <c r="W167" s="198">
        <v>2628751.7299093078</v>
      </c>
      <c r="X167" s="183">
        <v>200107.06533713502</v>
      </c>
      <c r="Y167" s="183">
        <v>41721.803200000002</v>
      </c>
      <c r="Z167" s="183">
        <v>51549.379200000003</v>
      </c>
      <c r="AA167" s="183">
        <v>176310.67157699444</v>
      </c>
      <c r="AB167" s="183">
        <v>164170.0510987337</v>
      </c>
      <c r="AC167" s="183">
        <v>0</v>
      </c>
      <c r="AD167" s="179">
        <v>0</v>
      </c>
      <c r="AE167" s="183">
        <v>106843.72917013736</v>
      </c>
      <c r="AF167" s="183">
        <v>740702.6995830005</v>
      </c>
      <c r="AG167" s="203">
        <v>3369454.4294923083</v>
      </c>
    </row>
    <row r="168" spans="1:33" s="48" customFormat="1" x14ac:dyDescent="0.3">
      <c r="A168" s="94">
        <v>505</v>
      </c>
      <c r="B168" s="32" t="s">
        <v>104</v>
      </c>
      <c r="C168" s="160">
        <v>20783</v>
      </c>
      <c r="D168" s="153">
        <v>0.88504950782942859</v>
      </c>
      <c r="E168" s="44">
        <v>904</v>
      </c>
      <c r="F168" s="44">
        <v>10037</v>
      </c>
      <c r="G168" s="458">
        <v>9.0066753013848755E-2</v>
      </c>
      <c r="H168" s="460">
        <v>0.69134280136703286</v>
      </c>
      <c r="I168" s="177">
        <v>0</v>
      </c>
      <c r="J168" s="179">
        <v>175</v>
      </c>
      <c r="K168" s="14">
        <v>807</v>
      </c>
      <c r="L168" s="195">
        <v>3.8829812827791944E-2</v>
      </c>
      <c r="M168" s="460">
        <v>3.6046881473432019E-2</v>
      </c>
      <c r="N168" s="197">
        <v>580.85</v>
      </c>
      <c r="O168" s="196">
        <v>35.780321941981576</v>
      </c>
      <c r="P168" s="460">
        <v>0.50868950968430426</v>
      </c>
      <c r="Q168" s="177">
        <v>0</v>
      </c>
      <c r="R168" s="177">
        <v>0</v>
      </c>
      <c r="S168" s="14">
        <v>6794</v>
      </c>
      <c r="T168" s="14">
        <v>970</v>
      </c>
      <c r="U168" s="182">
        <v>0.14277303503090963</v>
      </c>
      <c r="V168" s="461">
        <v>8.9306034195487743E-2</v>
      </c>
      <c r="W168" s="198">
        <v>24456824.961492013</v>
      </c>
      <c r="X168" s="183">
        <v>1484807.4567334135</v>
      </c>
      <c r="Y168" s="183">
        <v>0</v>
      </c>
      <c r="Z168" s="183">
        <v>0</v>
      </c>
      <c r="AA168" s="183">
        <v>1676355.6132467531</v>
      </c>
      <c r="AB168" s="183">
        <v>475744.23358960031</v>
      </c>
      <c r="AC168" s="183">
        <v>0</v>
      </c>
      <c r="AD168" s="179">
        <v>0</v>
      </c>
      <c r="AE168" s="183">
        <v>848993.15993861121</v>
      </c>
      <c r="AF168" s="183">
        <v>4485900.4635083787</v>
      </c>
      <c r="AG168" s="203">
        <v>28942725.425000392</v>
      </c>
    </row>
    <row r="169" spans="1:33" s="48" customFormat="1" x14ac:dyDescent="0.3">
      <c r="A169" s="94">
        <v>507</v>
      </c>
      <c r="B169" s="32" t="s">
        <v>105</v>
      </c>
      <c r="C169" s="160">
        <v>5676</v>
      </c>
      <c r="D169" s="153">
        <v>1.5510055479665774</v>
      </c>
      <c r="E169" s="44">
        <v>282</v>
      </c>
      <c r="F169" s="44">
        <v>2295</v>
      </c>
      <c r="G169" s="458">
        <v>0.12287581699346405</v>
      </c>
      <c r="H169" s="460">
        <v>0.94318168134097613</v>
      </c>
      <c r="I169" s="177">
        <v>0</v>
      </c>
      <c r="J169" s="179">
        <v>16</v>
      </c>
      <c r="K169" s="14">
        <v>135</v>
      </c>
      <c r="L169" s="195">
        <v>2.3784355179704016E-2</v>
      </c>
      <c r="M169" s="460">
        <v>2.100142382534409E-2</v>
      </c>
      <c r="N169" s="197">
        <v>980.9</v>
      </c>
      <c r="O169" s="196">
        <v>5.7865225813028855</v>
      </c>
      <c r="P169" s="460">
        <v>3.1454252825044766</v>
      </c>
      <c r="Q169" s="177">
        <v>0</v>
      </c>
      <c r="R169" s="177">
        <v>0</v>
      </c>
      <c r="S169" s="14">
        <v>1309</v>
      </c>
      <c r="T169" s="14">
        <v>230</v>
      </c>
      <c r="U169" s="182">
        <v>0.17570664629488159</v>
      </c>
      <c r="V169" s="461">
        <v>0.1222396454594597</v>
      </c>
      <c r="W169" s="198">
        <v>11705231.594122328</v>
      </c>
      <c r="X169" s="183">
        <v>553230.60973493126</v>
      </c>
      <c r="Y169" s="183">
        <v>0</v>
      </c>
      <c r="Z169" s="183">
        <v>0</v>
      </c>
      <c r="AA169" s="183">
        <v>266735.82122448977</v>
      </c>
      <c r="AB169" s="183">
        <v>803404.5256572935</v>
      </c>
      <c r="AC169" s="183">
        <v>0</v>
      </c>
      <c r="AD169" s="179">
        <v>0</v>
      </c>
      <c r="AE169" s="183">
        <v>317372.73756155098</v>
      </c>
      <c r="AF169" s="183">
        <v>1940743.6941782683</v>
      </c>
      <c r="AG169" s="203">
        <v>13645975.288300596</v>
      </c>
    </row>
    <row r="170" spans="1:33" s="48" customFormat="1" x14ac:dyDescent="0.3">
      <c r="A170" s="94">
        <v>508</v>
      </c>
      <c r="B170" s="32" t="s">
        <v>106</v>
      </c>
      <c r="C170" s="160">
        <v>9673</v>
      </c>
      <c r="D170" s="153">
        <v>1.3855564887062928</v>
      </c>
      <c r="E170" s="44">
        <v>486</v>
      </c>
      <c r="F170" s="44">
        <v>3934</v>
      </c>
      <c r="G170" s="458">
        <v>0.1235383833248602</v>
      </c>
      <c r="H170" s="460">
        <v>0.94826746991790478</v>
      </c>
      <c r="I170" s="177">
        <v>0</v>
      </c>
      <c r="J170" s="179">
        <v>16</v>
      </c>
      <c r="K170" s="14">
        <v>234</v>
      </c>
      <c r="L170" s="195">
        <v>2.4191047244908507E-2</v>
      </c>
      <c r="M170" s="460">
        <v>2.1408115890548581E-2</v>
      </c>
      <c r="N170" s="197">
        <v>534.85</v>
      </c>
      <c r="O170" s="196">
        <v>18.085444517154343</v>
      </c>
      <c r="P170" s="460">
        <v>1.0063935341898365</v>
      </c>
      <c r="Q170" s="177">
        <v>0</v>
      </c>
      <c r="R170" s="177">
        <v>0</v>
      </c>
      <c r="S170" s="14">
        <v>2457</v>
      </c>
      <c r="T170" s="14">
        <v>328</v>
      </c>
      <c r="U170" s="182">
        <v>0.13349613349613348</v>
      </c>
      <c r="V170" s="461">
        <v>8.0029132660711599E-2</v>
      </c>
      <c r="W170" s="198">
        <v>17820081.957003489</v>
      </c>
      <c r="X170" s="183">
        <v>947895.57838155248</v>
      </c>
      <c r="Y170" s="183">
        <v>0</v>
      </c>
      <c r="Z170" s="183">
        <v>0</v>
      </c>
      <c r="AA170" s="183">
        <v>463372.06875695725</v>
      </c>
      <c r="AB170" s="183">
        <v>438068.00952982303</v>
      </c>
      <c r="AC170" s="183">
        <v>0</v>
      </c>
      <c r="AD170" s="179">
        <v>0</v>
      </c>
      <c r="AE170" s="183">
        <v>354098.7938598633</v>
      </c>
      <c r="AF170" s="183">
        <v>2203434.4505281933</v>
      </c>
      <c r="AG170" s="203">
        <v>20023516.407531682</v>
      </c>
    </row>
    <row r="171" spans="1:33" s="48" customFormat="1" x14ac:dyDescent="0.3">
      <c r="A171" s="94">
        <v>529</v>
      </c>
      <c r="B171" s="32" t="s">
        <v>338</v>
      </c>
      <c r="C171" s="160">
        <v>19427</v>
      </c>
      <c r="D171" s="153">
        <v>0.90753695601189655</v>
      </c>
      <c r="E171" s="44">
        <v>924</v>
      </c>
      <c r="F171" s="44">
        <v>9016</v>
      </c>
      <c r="G171" s="458">
        <v>0.10248447204968944</v>
      </c>
      <c r="H171" s="460">
        <v>0.78665988983259361</v>
      </c>
      <c r="I171" s="177">
        <v>0</v>
      </c>
      <c r="J171" s="179">
        <v>260</v>
      </c>
      <c r="K171" s="14">
        <v>553</v>
      </c>
      <c r="L171" s="195">
        <v>2.846553765378082E-2</v>
      </c>
      <c r="M171" s="460">
        <v>2.5682606299420895E-2</v>
      </c>
      <c r="N171" s="197">
        <v>312.52999999999997</v>
      </c>
      <c r="O171" s="196">
        <v>62.16043259847055</v>
      </c>
      <c r="P171" s="460">
        <v>0.29280803984399872</v>
      </c>
      <c r="Q171" s="177">
        <v>3</v>
      </c>
      <c r="R171" s="177">
        <v>4242</v>
      </c>
      <c r="S171" s="14">
        <v>5937</v>
      </c>
      <c r="T171" s="14">
        <v>613</v>
      </c>
      <c r="U171" s="182">
        <v>0.1032508000673741</v>
      </c>
      <c r="V171" s="461">
        <v>4.9783799231952211E-2</v>
      </c>
      <c r="W171" s="198">
        <v>23441982.210136008</v>
      </c>
      <c r="X171" s="183">
        <v>1579287.5231882376</v>
      </c>
      <c r="Y171" s="183">
        <v>0</v>
      </c>
      <c r="Z171" s="183">
        <v>0</v>
      </c>
      <c r="AA171" s="183">
        <v>1116439.1344341373</v>
      </c>
      <c r="AB171" s="183">
        <v>255977.18055222134</v>
      </c>
      <c r="AC171" s="183">
        <v>0</v>
      </c>
      <c r="AD171" s="179">
        <v>1360621.5</v>
      </c>
      <c r="AE171" s="183">
        <v>442393.6924737902</v>
      </c>
      <c r="AF171" s="183">
        <v>4754719.030648388</v>
      </c>
      <c r="AG171" s="203">
        <v>28196701.240784395</v>
      </c>
    </row>
    <row r="172" spans="1:33" s="48" customFormat="1" x14ac:dyDescent="0.3">
      <c r="A172" s="94">
        <v>531</v>
      </c>
      <c r="B172" s="32" t="s">
        <v>107</v>
      </c>
      <c r="C172" s="160">
        <v>5256</v>
      </c>
      <c r="D172" s="153">
        <v>1.0080367514946365</v>
      </c>
      <c r="E172" s="44">
        <v>258</v>
      </c>
      <c r="F172" s="44">
        <v>2304</v>
      </c>
      <c r="G172" s="458">
        <v>0.11197916666666667</v>
      </c>
      <c r="H172" s="460">
        <v>0.85954015424732411</v>
      </c>
      <c r="I172" s="177">
        <v>0</v>
      </c>
      <c r="J172" s="179">
        <v>26</v>
      </c>
      <c r="K172" s="14">
        <v>89</v>
      </c>
      <c r="L172" s="195">
        <v>1.6933028919330288E-2</v>
      </c>
      <c r="M172" s="460">
        <v>1.4150097564970363E-2</v>
      </c>
      <c r="N172" s="197">
        <v>182.9</v>
      </c>
      <c r="O172" s="196">
        <v>28.737014762165117</v>
      </c>
      <c r="P172" s="460">
        <v>0.63336691634986819</v>
      </c>
      <c r="Q172" s="177">
        <v>0</v>
      </c>
      <c r="R172" s="177">
        <v>0</v>
      </c>
      <c r="S172" s="14">
        <v>1515</v>
      </c>
      <c r="T172" s="14">
        <v>170</v>
      </c>
      <c r="U172" s="182">
        <v>0.11221122112211221</v>
      </c>
      <c r="V172" s="461">
        <v>5.8744220286690324E-2</v>
      </c>
      <c r="W172" s="198">
        <v>7044594.4365335414</v>
      </c>
      <c r="X172" s="183">
        <v>466863.5668618115</v>
      </c>
      <c r="Y172" s="183">
        <v>0</v>
      </c>
      <c r="Z172" s="183">
        <v>0</v>
      </c>
      <c r="AA172" s="183">
        <v>166419.80460111314</v>
      </c>
      <c r="AB172" s="183">
        <v>149803.94305507082</v>
      </c>
      <c r="AC172" s="183">
        <v>0</v>
      </c>
      <c r="AD172" s="179">
        <v>0</v>
      </c>
      <c r="AE172" s="183">
        <v>141232.82621603514</v>
      </c>
      <c r="AF172" s="183">
        <v>924320.14073403087</v>
      </c>
      <c r="AG172" s="203">
        <v>7968914.5772675723</v>
      </c>
    </row>
    <row r="173" spans="1:33" s="48" customFormat="1" x14ac:dyDescent="0.3">
      <c r="A173" s="94">
        <v>535</v>
      </c>
      <c r="B173" s="32" t="s">
        <v>108</v>
      </c>
      <c r="C173" s="160">
        <v>10500</v>
      </c>
      <c r="D173" s="153">
        <v>1.4991088759944036</v>
      </c>
      <c r="E173" s="44">
        <v>472</v>
      </c>
      <c r="F173" s="44">
        <v>4384</v>
      </c>
      <c r="G173" s="458">
        <v>0.10766423357664233</v>
      </c>
      <c r="H173" s="460">
        <v>0.82641918751601484</v>
      </c>
      <c r="I173" s="177">
        <v>0</v>
      </c>
      <c r="J173" s="179">
        <v>6</v>
      </c>
      <c r="K173" s="14">
        <v>100</v>
      </c>
      <c r="L173" s="195">
        <v>9.5238095238095247E-3</v>
      </c>
      <c r="M173" s="460">
        <v>6.7408781694495989E-3</v>
      </c>
      <c r="N173" s="197">
        <v>526.66999999999996</v>
      </c>
      <c r="O173" s="196">
        <v>19.936582679856457</v>
      </c>
      <c r="P173" s="460">
        <v>0.91294855880206494</v>
      </c>
      <c r="Q173" s="177">
        <v>0</v>
      </c>
      <c r="R173" s="177">
        <v>0</v>
      </c>
      <c r="S173" s="14">
        <v>2795</v>
      </c>
      <c r="T173" s="14">
        <v>278</v>
      </c>
      <c r="U173" s="182">
        <v>9.9463327370304111E-2</v>
      </c>
      <c r="V173" s="461">
        <v>4.5996326534882226E-2</v>
      </c>
      <c r="W173" s="198">
        <v>20928916.602414645</v>
      </c>
      <c r="X173" s="183">
        <v>896722.66779800225</v>
      </c>
      <c r="Y173" s="183">
        <v>0</v>
      </c>
      <c r="Z173" s="183">
        <v>0</v>
      </c>
      <c r="AA173" s="183">
        <v>158378.4155844156</v>
      </c>
      <c r="AB173" s="183">
        <v>431368.19403397565</v>
      </c>
      <c r="AC173" s="183">
        <v>0</v>
      </c>
      <c r="AD173" s="179">
        <v>0</v>
      </c>
      <c r="AE173" s="183">
        <v>220916.21667765122</v>
      </c>
      <c r="AF173" s="183">
        <v>1707385.494094044</v>
      </c>
      <c r="AG173" s="203">
        <v>22636302.096508689</v>
      </c>
    </row>
    <row r="174" spans="1:33" s="48" customFormat="1" x14ac:dyDescent="0.3">
      <c r="A174" s="94">
        <v>536</v>
      </c>
      <c r="B174" s="32" t="s">
        <v>109</v>
      </c>
      <c r="C174" s="160">
        <v>34476</v>
      </c>
      <c r="D174" s="153">
        <v>0.85932163492236557</v>
      </c>
      <c r="E174" s="44">
        <v>2122</v>
      </c>
      <c r="F174" s="44">
        <v>15904</v>
      </c>
      <c r="G174" s="458">
        <v>0.13342555331991951</v>
      </c>
      <c r="H174" s="460">
        <v>1.0241603335245828</v>
      </c>
      <c r="I174" s="177">
        <v>0</v>
      </c>
      <c r="J174" s="179">
        <v>119</v>
      </c>
      <c r="K174" s="14">
        <v>967</v>
      </c>
      <c r="L174" s="195">
        <v>2.804849750551108E-2</v>
      </c>
      <c r="M174" s="460">
        <v>2.5265566151151154E-2</v>
      </c>
      <c r="N174" s="197">
        <v>288.29000000000002</v>
      </c>
      <c r="O174" s="196">
        <v>119.58791494675499</v>
      </c>
      <c r="P174" s="460">
        <v>0.15219827549562143</v>
      </c>
      <c r="Q174" s="177">
        <v>0</v>
      </c>
      <c r="R174" s="177">
        <v>0</v>
      </c>
      <c r="S174" s="14">
        <v>11777</v>
      </c>
      <c r="T174" s="14">
        <v>1055</v>
      </c>
      <c r="U174" s="182">
        <v>8.9581387450114625E-2</v>
      </c>
      <c r="V174" s="461">
        <v>3.6114386614692739E-2</v>
      </c>
      <c r="W174" s="198">
        <v>39390989.542478643</v>
      </c>
      <c r="X174" s="183">
        <v>3648827.0643990543</v>
      </c>
      <c r="Y174" s="183">
        <v>0</v>
      </c>
      <c r="Z174" s="183">
        <v>0</v>
      </c>
      <c r="AA174" s="183">
        <v>1949108.9839703152</v>
      </c>
      <c r="AB174" s="183">
        <v>236123.448569417</v>
      </c>
      <c r="AC174" s="183">
        <v>0</v>
      </c>
      <c r="AD174" s="179">
        <v>0</v>
      </c>
      <c r="AE174" s="183">
        <v>569524.30739719293</v>
      </c>
      <c r="AF174" s="183">
        <v>6403583.8043359816</v>
      </c>
      <c r="AG174" s="203">
        <v>45794573.346814625</v>
      </c>
    </row>
    <row r="175" spans="1:33" s="48" customFormat="1" x14ac:dyDescent="0.3">
      <c r="A175" s="94">
        <v>538</v>
      </c>
      <c r="B175" s="32" t="s">
        <v>339</v>
      </c>
      <c r="C175" s="160">
        <v>4693</v>
      </c>
      <c r="D175" s="153">
        <v>0.87499062364156266</v>
      </c>
      <c r="E175" s="44">
        <v>196</v>
      </c>
      <c r="F175" s="44">
        <v>2325</v>
      </c>
      <c r="G175" s="458">
        <v>8.4301075268817208E-2</v>
      </c>
      <c r="H175" s="460">
        <v>0.64708607321100875</v>
      </c>
      <c r="I175" s="177">
        <v>0</v>
      </c>
      <c r="J175" s="179">
        <v>42</v>
      </c>
      <c r="K175" s="14">
        <v>80</v>
      </c>
      <c r="L175" s="195">
        <v>1.7046665246111231E-2</v>
      </c>
      <c r="M175" s="460">
        <v>1.4263733891751305E-2</v>
      </c>
      <c r="N175" s="197">
        <v>198.93</v>
      </c>
      <c r="O175" s="196">
        <v>23.591212989493791</v>
      </c>
      <c r="P175" s="460">
        <v>0.7715192276513676</v>
      </c>
      <c r="Q175" s="177">
        <v>0</v>
      </c>
      <c r="R175" s="177">
        <v>0</v>
      </c>
      <c r="S175" s="14">
        <v>1563</v>
      </c>
      <c r="T175" s="14">
        <v>141</v>
      </c>
      <c r="U175" s="182">
        <v>9.0211132437619967E-2</v>
      </c>
      <c r="V175" s="461">
        <v>3.6744131602198082E-2</v>
      </c>
      <c r="W175" s="198">
        <v>5459818.7565885726</v>
      </c>
      <c r="X175" s="183">
        <v>313820.32246280112</v>
      </c>
      <c r="Y175" s="183">
        <v>0</v>
      </c>
      <c r="Z175" s="183">
        <v>0</v>
      </c>
      <c r="AA175" s="183">
        <v>149786.95736549166</v>
      </c>
      <c r="AB175" s="183">
        <v>162933.28809155407</v>
      </c>
      <c r="AC175" s="183">
        <v>0</v>
      </c>
      <c r="AD175" s="179">
        <v>0</v>
      </c>
      <c r="AE175" s="183">
        <v>78877.600679401672</v>
      </c>
      <c r="AF175" s="183">
        <v>705418.16859924793</v>
      </c>
      <c r="AG175" s="203">
        <v>6165236.9251878206</v>
      </c>
    </row>
    <row r="176" spans="1:33" s="48" customFormat="1" x14ac:dyDescent="0.3">
      <c r="A176" s="94">
        <v>541</v>
      </c>
      <c r="B176" s="32" t="s">
        <v>110</v>
      </c>
      <c r="C176" s="160">
        <v>9501</v>
      </c>
      <c r="D176" s="153">
        <v>1.7506783613088654</v>
      </c>
      <c r="E176" s="44">
        <v>606</v>
      </c>
      <c r="F176" s="44">
        <v>3857</v>
      </c>
      <c r="G176" s="458">
        <v>0.15711693025667617</v>
      </c>
      <c r="H176" s="460">
        <v>1.2060128190602968</v>
      </c>
      <c r="I176" s="177">
        <v>0</v>
      </c>
      <c r="J176" s="179">
        <v>6</v>
      </c>
      <c r="K176" s="179">
        <v>191</v>
      </c>
      <c r="L176" s="195">
        <v>2.0103147037153983E-2</v>
      </c>
      <c r="M176" s="460">
        <v>1.7320215682794057E-2</v>
      </c>
      <c r="N176" s="197">
        <v>2401.38</v>
      </c>
      <c r="O176" s="196">
        <v>3.9564750268595557</v>
      </c>
      <c r="P176" s="460">
        <v>4.6003258712491428</v>
      </c>
      <c r="Q176" s="177">
        <v>0</v>
      </c>
      <c r="R176" s="177">
        <v>0</v>
      </c>
      <c r="S176" s="14">
        <v>2235</v>
      </c>
      <c r="T176" s="14">
        <v>281</v>
      </c>
      <c r="U176" s="182">
        <v>0.12572706935123043</v>
      </c>
      <c r="V176" s="461">
        <v>7.2260068515808545E-2</v>
      </c>
      <c r="W176" s="198">
        <v>22115662.551264845</v>
      </c>
      <c r="X176" s="183">
        <v>1184103.5942207871</v>
      </c>
      <c r="Y176" s="183">
        <v>0</v>
      </c>
      <c r="Z176" s="183">
        <v>0</v>
      </c>
      <c r="AA176" s="183">
        <v>368224.62690166978</v>
      </c>
      <c r="AB176" s="183">
        <v>1966846.3246232148</v>
      </c>
      <c r="AC176" s="183">
        <v>0</v>
      </c>
      <c r="AD176" s="179">
        <v>0</v>
      </c>
      <c r="AE176" s="183">
        <v>314038.45833530137</v>
      </c>
      <c r="AF176" s="183">
        <v>3833213.0040809773</v>
      </c>
      <c r="AG176" s="203">
        <v>25948875.555345822</v>
      </c>
    </row>
    <row r="177" spans="1:33" s="48" customFormat="1" x14ac:dyDescent="0.3">
      <c r="A177" s="94">
        <v>543</v>
      </c>
      <c r="B177" s="32" t="s">
        <v>111</v>
      </c>
      <c r="C177" s="160">
        <v>43663</v>
      </c>
      <c r="D177" s="153">
        <v>0.80215023618805859</v>
      </c>
      <c r="E177" s="44">
        <v>2206</v>
      </c>
      <c r="F177" s="44">
        <v>21514</v>
      </c>
      <c r="G177" s="458">
        <v>0.10253788230919401</v>
      </c>
      <c r="H177" s="460">
        <v>0.78706986129478174</v>
      </c>
      <c r="I177" s="177">
        <v>0</v>
      </c>
      <c r="J177" s="179">
        <v>538</v>
      </c>
      <c r="K177" s="14">
        <v>2587</v>
      </c>
      <c r="L177" s="195">
        <v>5.9249249937017613E-2</v>
      </c>
      <c r="M177" s="460">
        <v>5.6466318582657687E-2</v>
      </c>
      <c r="N177" s="197">
        <v>361.87</v>
      </c>
      <c r="O177" s="196">
        <v>120.65935280625639</v>
      </c>
      <c r="P177" s="460">
        <v>0.1508467764967939</v>
      </c>
      <c r="Q177" s="177">
        <v>0</v>
      </c>
      <c r="R177" s="177">
        <v>0</v>
      </c>
      <c r="S177" s="14">
        <v>14960</v>
      </c>
      <c r="T177" s="14">
        <v>2226</v>
      </c>
      <c r="U177" s="182">
        <v>0.14879679144385027</v>
      </c>
      <c r="V177" s="461">
        <v>9.5329790608428389E-2</v>
      </c>
      <c r="W177" s="198">
        <v>46568640.592915885</v>
      </c>
      <c r="X177" s="183">
        <v>3551365.0120928106</v>
      </c>
      <c r="Y177" s="183">
        <v>0</v>
      </c>
      <c r="Z177" s="183">
        <v>0</v>
      </c>
      <c r="AA177" s="183">
        <v>5516876.5112059368</v>
      </c>
      <c r="AB177" s="183">
        <v>296389.02609807806</v>
      </c>
      <c r="AC177" s="183">
        <v>0</v>
      </c>
      <c r="AD177" s="179">
        <v>0</v>
      </c>
      <c r="AE177" s="183">
        <v>1903957.9853843458</v>
      </c>
      <c r="AF177" s="183">
        <v>11268588.534781173</v>
      </c>
      <c r="AG177" s="203">
        <v>57837229.127697058</v>
      </c>
    </row>
    <row r="178" spans="1:33" s="48" customFormat="1" x14ac:dyDescent="0.3">
      <c r="A178" s="94">
        <v>545</v>
      </c>
      <c r="B178" s="32" t="s">
        <v>340</v>
      </c>
      <c r="C178" s="160">
        <v>9558</v>
      </c>
      <c r="D178" s="153">
        <v>0.95303844468091914</v>
      </c>
      <c r="E178" s="44">
        <v>213</v>
      </c>
      <c r="F178" s="44">
        <v>4406</v>
      </c>
      <c r="G178" s="458">
        <v>4.8343168406718109E-2</v>
      </c>
      <c r="H178" s="460">
        <v>0.37107701071581634</v>
      </c>
      <c r="I178" s="45">
        <v>3</v>
      </c>
      <c r="J178" s="179">
        <v>7403</v>
      </c>
      <c r="K178" s="14">
        <v>1648</v>
      </c>
      <c r="L178" s="195">
        <v>0.17242100857920067</v>
      </c>
      <c r="M178" s="460">
        <v>0.16963807722484076</v>
      </c>
      <c r="N178" s="197">
        <v>977.74</v>
      </c>
      <c r="O178" s="196">
        <v>9.7756049665555267</v>
      </c>
      <c r="P178" s="460">
        <v>1.86188726808039</v>
      </c>
      <c r="Q178" s="177">
        <v>3</v>
      </c>
      <c r="R178" s="177">
        <v>94</v>
      </c>
      <c r="S178" s="14">
        <v>2815</v>
      </c>
      <c r="T178" s="14">
        <v>640</v>
      </c>
      <c r="U178" s="182">
        <v>0.22735346358792186</v>
      </c>
      <c r="V178" s="461">
        <v>0.17388646275249997</v>
      </c>
      <c r="W178" s="198">
        <v>12111605.568998937</v>
      </c>
      <c r="X178" s="183">
        <v>366521.56543070602</v>
      </c>
      <c r="Y178" s="183">
        <v>213135.75360000003</v>
      </c>
      <c r="Z178" s="183">
        <v>2193218.7024000003</v>
      </c>
      <c r="AA178" s="183">
        <v>3628111.1565862708</v>
      </c>
      <c r="AB178" s="183">
        <v>800816.33287405653</v>
      </c>
      <c r="AC178" s="183">
        <v>0</v>
      </c>
      <c r="AD178" s="179">
        <v>30150.5</v>
      </c>
      <c r="AE178" s="183">
        <v>760235.15548231162</v>
      </c>
      <c r="AF178" s="183">
        <v>7992189.166373346</v>
      </c>
      <c r="AG178" s="203">
        <v>20103794.735372283</v>
      </c>
    </row>
    <row r="179" spans="1:33" s="48" customFormat="1" x14ac:dyDescent="0.3">
      <c r="A179" s="94">
        <v>560</v>
      </c>
      <c r="B179" s="32" t="s">
        <v>112</v>
      </c>
      <c r="C179" s="160">
        <v>15882</v>
      </c>
      <c r="D179" s="153">
        <v>0.99533739834327584</v>
      </c>
      <c r="E179" s="44">
        <v>877</v>
      </c>
      <c r="F179" s="44">
        <v>7343</v>
      </c>
      <c r="G179" s="458">
        <v>0.11943347405692496</v>
      </c>
      <c r="H179" s="460">
        <v>0.91675862367121619</v>
      </c>
      <c r="I179" s="177">
        <v>0</v>
      </c>
      <c r="J179" s="179">
        <v>98</v>
      </c>
      <c r="K179" s="14">
        <v>474</v>
      </c>
      <c r="L179" s="195">
        <v>2.9845107669059314E-2</v>
      </c>
      <c r="M179" s="460">
        <v>2.7062176314699388E-2</v>
      </c>
      <c r="N179" s="197">
        <v>785.26</v>
      </c>
      <c r="O179" s="196">
        <v>20.225148358505464</v>
      </c>
      <c r="P179" s="460">
        <v>0.89992291291939519</v>
      </c>
      <c r="Q179" s="177">
        <v>0</v>
      </c>
      <c r="R179" s="177">
        <v>0</v>
      </c>
      <c r="S179" s="14">
        <v>4810</v>
      </c>
      <c r="T179" s="14">
        <v>771</v>
      </c>
      <c r="U179" s="182">
        <v>0.1602910602910603</v>
      </c>
      <c r="V179" s="461">
        <v>0.10682405945563841</v>
      </c>
      <c r="W179" s="198">
        <v>21018406.485510327</v>
      </c>
      <c r="X179" s="183">
        <v>1504626.3140548542</v>
      </c>
      <c r="Y179" s="183">
        <v>0</v>
      </c>
      <c r="Z179" s="183">
        <v>0</v>
      </c>
      <c r="AA179" s="183">
        <v>961740.99317254173</v>
      </c>
      <c r="AB179" s="183">
        <v>643165.90663436253</v>
      </c>
      <c r="AC179" s="183">
        <v>0</v>
      </c>
      <c r="AD179" s="179">
        <v>0</v>
      </c>
      <c r="AE179" s="183">
        <v>776049.49198857858</v>
      </c>
      <c r="AF179" s="183">
        <v>3885582.7058503367</v>
      </c>
      <c r="AG179" s="203">
        <v>24903989.191360664</v>
      </c>
    </row>
    <row r="180" spans="1:33" s="48" customFormat="1" x14ac:dyDescent="0.3">
      <c r="A180" s="94">
        <v>561</v>
      </c>
      <c r="B180" s="32" t="s">
        <v>113</v>
      </c>
      <c r="C180" s="160">
        <v>1334</v>
      </c>
      <c r="D180" s="153">
        <v>0.95871590609154278</v>
      </c>
      <c r="E180" s="44">
        <v>47</v>
      </c>
      <c r="F180" s="44">
        <v>579</v>
      </c>
      <c r="G180" s="458">
        <v>8.1174438687392061E-2</v>
      </c>
      <c r="H180" s="460">
        <v>0.62308634389105944</v>
      </c>
      <c r="I180" s="177">
        <v>0</v>
      </c>
      <c r="J180" s="179">
        <v>6</v>
      </c>
      <c r="K180" s="14">
        <v>97</v>
      </c>
      <c r="L180" s="195">
        <v>7.2713643178410794E-2</v>
      </c>
      <c r="M180" s="460">
        <v>6.9930711824050862E-2</v>
      </c>
      <c r="N180" s="197">
        <v>117.64</v>
      </c>
      <c r="O180" s="196">
        <v>11.33968038082285</v>
      </c>
      <c r="P180" s="460">
        <v>1.605078257390216</v>
      </c>
      <c r="Q180" s="177">
        <v>0</v>
      </c>
      <c r="R180" s="177">
        <v>0</v>
      </c>
      <c r="S180" s="14">
        <v>377</v>
      </c>
      <c r="T180" s="14">
        <v>78</v>
      </c>
      <c r="U180" s="182">
        <v>0.20689655172413793</v>
      </c>
      <c r="V180" s="461">
        <v>0.15342955088871604</v>
      </c>
      <c r="W180" s="198">
        <v>1700474.1533684337</v>
      </c>
      <c r="X180" s="183">
        <v>85895.916865454579</v>
      </c>
      <c r="Y180" s="183">
        <v>0</v>
      </c>
      <c r="Z180" s="183">
        <v>0</v>
      </c>
      <c r="AA180" s="183">
        <v>208743.99717996284</v>
      </c>
      <c r="AB180" s="183">
        <v>96352.847791134671</v>
      </c>
      <c r="AC180" s="183">
        <v>0</v>
      </c>
      <c r="AD180" s="179">
        <v>0</v>
      </c>
      <c r="AE180" s="183">
        <v>93622.448053467015</v>
      </c>
      <c r="AF180" s="183">
        <v>484615.20989001892</v>
      </c>
      <c r="AG180" s="203">
        <v>2185089.3632584526</v>
      </c>
    </row>
    <row r="181" spans="1:33" s="48" customFormat="1" x14ac:dyDescent="0.3">
      <c r="A181" s="94">
        <v>562</v>
      </c>
      <c r="B181" s="32" t="s">
        <v>114</v>
      </c>
      <c r="C181" s="160">
        <v>9008</v>
      </c>
      <c r="D181" s="153">
        <v>1.1542587683223211</v>
      </c>
      <c r="E181" s="44">
        <v>447</v>
      </c>
      <c r="F181" s="44">
        <v>3917</v>
      </c>
      <c r="G181" s="458">
        <v>0.11411794740873117</v>
      </c>
      <c r="H181" s="460">
        <v>0.87595720738014193</v>
      </c>
      <c r="I181" s="177">
        <v>0</v>
      </c>
      <c r="J181" s="179">
        <v>12</v>
      </c>
      <c r="K181" s="14">
        <v>145</v>
      </c>
      <c r="L181" s="195">
        <v>1.6096802841918296E-2</v>
      </c>
      <c r="M181" s="460">
        <v>1.331387148755837E-2</v>
      </c>
      <c r="N181" s="197">
        <v>799.65</v>
      </c>
      <c r="O181" s="196">
        <v>11.264928406177702</v>
      </c>
      <c r="P181" s="460">
        <v>1.6157292588767511</v>
      </c>
      <c r="Q181" s="177">
        <v>0</v>
      </c>
      <c r="R181" s="177">
        <v>0</v>
      </c>
      <c r="S181" s="14">
        <v>2540</v>
      </c>
      <c r="T181" s="14">
        <v>276</v>
      </c>
      <c r="U181" s="182">
        <v>0.10866141732283464</v>
      </c>
      <c r="V181" s="461">
        <v>5.5194416487412759E-2</v>
      </c>
      <c r="W181" s="198">
        <v>13824703.720548963</v>
      </c>
      <c r="X181" s="183">
        <v>815416.93163846014</v>
      </c>
      <c r="Y181" s="183">
        <v>0</v>
      </c>
      <c r="Z181" s="183">
        <v>0</v>
      </c>
      <c r="AA181" s="183">
        <v>268363.19576994434</v>
      </c>
      <c r="AB181" s="183">
        <v>654952.01237827982</v>
      </c>
      <c r="AC181" s="183">
        <v>0</v>
      </c>
      <c r="AD181" s="179">
        <v>0</v>
      </c>
      <c r="AE181" s="183">
        <v>227425.24614696848</v>
      </c>
      <c r="AF181" s="183">
        <v>1966157.3859336525</v>
      </c>
      <c r="AG181" s="203">
        <v>15790861.106482616</v>
      </c>
    </row>
    <row r="182" spans="1:33" s="48" customFormat="1" x14ac:dyDescent="0.3">
      <c r="A182" s="94">
        <v>563</v>
      </c>
      <c r="B182" s="32" t="s">
        <v>115</v>
      </c>
      <c r="C182" s="160">
        <v>7155</v>
      </c>
      <c r="D182" s="153">
        <v>1.6551480710384352</v>
      </c>
      <c r="E182" s="44">
        <v>408</v>
      </c>
      <c r="F182" s="44">
        <v>3133</v>
      </c>
      <c r="G182" s="458">
        <v>0.13022661985317588</v>
      </c>
      <c r="H182" s="460">
        <v>0.99960566101468062</v>
      </c>
      <c r="I182" s="177">
        <v>0</v>
      </c>
      <c r="J182" s="179">
        <v>11</v>
      </c>
      <c r="K182" s="14">
        <v>107</v>
      </c>
      <c r="L182" s="195">
        <v>1.4954577218728162E-2</v>
      </c>
      <c r="M182" s="460">
        <v>1.2171645864368237E-2</v>
      </c>
      <c r="N182" s="197">
        <v>587.84</v>
      </c>
      <c r="O182" s="196">
        <v>12.171679368535655</v>
      </c>
      <c r="P182" s="460">
        <v>1.4953626261355328</v>
      </c>
      <c r="Q182" s="177">
        <v>0</v>
      </c>
      <c r="R182" s="177">
        <v>0</v>
      </c>
      <c r="S182" s="14">
        <v>1838</v>
      </c>
      <c r="T182" s="14">
        <v>188</v>
      </c>
      <c r="U182" s="182">
        <v>0.10228509249183895</v>
      </c>
      <c r="V182" s="461">
        <v>4.8818091656417067E-2</v>
      </c>
      <c r="W182" s="198">
        <v>15746018.708277574</v>
      </c>
      <c r="X182" s="183">
        <v>739106.12666123454</v>
      </c>
      <c r="Y182" s="183">
        <v>0</v>
      </c>
      <c r="Z182" s="183">
        <v>0</v>
      </c>
      <c r="AA182" s="183">
        <v>194871.87461966605</v>
      </c>
      <c r="AB182" s="183">
        <v>481469.38154998817</v>
      </c>
      <c r="AC182" s="183">
        <v>0</v>
      </c>
      <c r="AD182" s="179">
        <v>0</v>
      </c>
      <c r="AE182" s="183">
        <v>159773.80797859721</v>
      </c>
      <c r="AF182" s="183">
        <v>1575221.1908094864</v>
      </c>
      <c r="AG182" s="203">
        <v>17321239.89908706</v>
      </c>
    </row>
    <row r="183" spans="1:33" s="48" customFormat="1" x14ac:dyDescent="0.3">
      <c r="A183" s="94">
        <v>564</v>
      </c>
      <c r="B183" s="32" t="s">
        <v>341</v>
      </c>
      <c r="C183" s="160">
        <v>207327</v>
      </c>
      <c r="D183" s="153">
        <v>0.97346853874309569</v>
      </c>
      <c r="E183" s="44">
        <v>14359</v>
      </c>
      <c r="F183" s="44">
        <v>99017</v>
      </c>
      <c r="G183" s="458">
        <v>0.14501550238847874</v>
      </c>
      <c r="H183" s="460">
        <v>1.113123547903222</v>
      </c>
      <c r="I183" s="177">
        <v>0</v>
      </c>
      <c r="J183" s="179">
        <v>485</v>
      </c>
      <c r="K183" s="14">
        <v>9387</v>
      </c>
      <c r="L183" s="195">
        <v>4.5276302652331825E-2</v>
      </c>
      <c r="M183" s="460">
        <v>4.2493371297971899E-2</v>
      </c>
      <c r="N183" s="197">
        <v>2971.14</v>
      </c>
      <c r="O183" s="196">
        <v>69.780286354732525</v>
      </c>
      <c r="P183" s="460">
        <v>0.26083404605832144</v>
      </c>
      <c r="Q183" s="177">
        <v>0</v>
      </c>
      <c r="R183" s="177">
        <v>0</v>
      </c>
      <c r="S183" s="14">
        <v>66213</v>
      </c>
      <c r="T183" s="14">
        <v>5505</v>
      </c>
      <c r="U183" s="182">
        <v>8.3140772959992754E-2</v>
      </c>
      <c r="V183" s="461">
        <v>2.9673772124570869E-2</v>
      </c>
      <c r="W183" s="198">
        <v>268350282.34197092</v>
      </c>
      <c r="X183" s="183">
        <v>23848863.671439007</v>
      </c>
      <c r="Y183" s="183">
        <v>0</v>
      </c>
      <c r="Z183" s="183">
        <v>0</v>
      </c>
      <c r="AA183" s="183">
        <v>19713660.293320965</v>
      </c>
      <c r="AB183" s="183">
        <v>2433507.3120210124</v>
      </c>
      <c r="AC183" s="183">
        <v>0</v>
      </c>
      <c r="AD183" s="179">
        <v>0</v>
      </c>
      <c r="AE183" s="183">
        <v>2814127.5011891774</v>
      </c>
      <c r="AF183" s="183">
        <v>48810158.777970135</v>
      </c>
      <c r="AG183" s="203">
        <v>317160441.11994106</v>
      </c>
    </row>
    <row r="184" spans="1:33" s="48" customFormat="1" x14ac:dyDescent="0.3">
      <c r="A184" s="94">
        <v>576</v>
      </c>
      <c r="B184" s="32" t="s">
        <v>116</v>
      </c>
      <c r="C184" s="160">
        <v>2861</v>
      </c>
      <c r="D184" s="153">
        <v>1.5018911291467745</v>
      </c>
      <c r="E184" s="44">
        <v>141</v>
      </c>
      <c r="F184" s="44">
        <v>1117</v>
      </c>
      <c r="G184" s="458">
        <v>0.12623097582811102</v>
      </c>
      <c r="H184" s="460">
        <v>0.96893552313229203</v>
      </c>
      <c r="I184" s="177">
        <v>0</v>
      </c>
      <c r="J184" s="179">
        <v>10</v>
      </c>
      <c r="K184" s="14">
        <v>44</v>
      </c>
      <c r="L184" s="195">
        <v>1.5379238028661308E-2</v>
      </c>
      <c r="M184" s="460">
        <v>1.2596306674301382E-2</v>
      </c>
      <c r="N184" s="197">
        <v>523.09</v>
      </c>
      <c r="O184" s="196">
        <v>5.469422087977212</v>
      </c>
      <c r="P184" s="460">
        <v>3.3277874942258423</v>
      </c>
      <c r="Q184" s="177">
        <v>0</v>
      </c>
      <c r="R184" s="177">
        <v>0</v>
      </c>
      <c r="S184" s="14">
        <v>620</v>
      </c>
      <c r="T184" s="14">
        <v>99</v>
      </c>
      <c r="U184" s="182">
        <v>0.1596774193548387</v>
      </c>
      <c r="V184" s="461">
        <v>0.10621041851941682</v>
      </c>
      <c r="W184" s="198">
        <v>5713215.1971472744</v>
      </c>
      <c r="X184" s="183">
        <v>286471.34910396492</v>
      </c>
      <c r="Y184" s="183">
        <v>0</v>
      </c>
      <c r="Z184" s="183">
        <v>0</v>
      </c>
      <c r="AA184" s="183">
        <v>80640.145046382197</v>
      </c>
      <c r="AB184" s="183">
        <v>428436.00094410602</v>
      </c>
      <c r="AC184" s="183">
        <v>0</v>
      </c>
      <c r="AD184" s="179">
        <v>0</v>
      </c>
      <c r="AE184" s="183">
        <v>138995.30393761286</v>
      </c>
      <c r="AF184" s="183">
        <v>934542.79903206602</v>
      </c>
      <c r="AG184" s="203">
        <v>6647757.9961793404</v>
      </c>
    </row>
    <row r="185" spans="1:33" s="48" customFormat="1" x14ac:dyDescent="0.3">
      <c r="A185" s="94">
        <v>577</v>
      </c>
      <c r="B185" s="32" t="s">
        <v>342</v>
      </c>
      <c r="C185" s="160">
        <v>10922</v>
      </c>
      <c r="D185" s="153">
        <v>0.84286728322031224</v>
      </c>
      <c r="E185" s="44">
        <v>389</v>
      </c>
      <c r="F185" s="44">
        <v>5114</v>
      </c>
      <c r="G185" s="458">
        <v>7.6065701994524837E-2</v>
      </c>
      <c r="H185" s="460">
        <v>0.58387222526783877</v>
      </c>
      <c r="I185" s="177">
        <v>0</v>
      </c>
      <c r="J185" s="179">
        <v>117</v>
      </c>
      <c r="K185" s="14">
        <v>324</v>
      </c>
      <c r="L185" s="195">
        <v>2.9664896539095403E-2</v>
      </c>
      <c r="M185" s="460">
        <v>2.6881965184735478E-2</v>
      </c>
      <c r="N185" s="197">
        <v>238.49</v>
      </c>
      <c r="O185" s="196">
        <v>45.796469453645855</v>
      </c>
      <c r="P185" s="460">
        <v>0.39743400838870069</v>
      </c>
      <c r="Q185" s="177">
        <v>0</v>
      </c>
      <c r="R185" s="177">
        <v>0</v>
      </c>
      <c r="S185" s="14">
        <v>3591</v>
      </c>
      <c r="T185" s="14">
        <v>355</v>
      </c>
      <c r="U185" s="182">
        <v>9.885825675299359E-2</v>
      </c>
      <c r="V185" s="461">
        <v>4.5391255917571705E-2</v>
      </c>
      <c r="W185" s="198">
        <v>12240119.040929632</v>
      </c>
      <c r="X185" s="183">
        <v>659004.59960174712</v>
      </c>
      <c r="Y185" s="183">
        <v>0</v>
      </c>
      <c r="Z185" s="183">
        <v>0</v>
      </c>
      <c r="AA185" s="183">
        <v>656981.89781076065</v>
      </c>
      <c r="AB185" s="183">
        <v>195334.84078296251</v>
      </c>
      <c r="AC185" s="183">
        <v>0</v>
      </c>
      <c r="AD185" s="179">
        <v>0</v>
      </c>
      <c r="AE185" s="183">
        <v>226772.04737399053</v>
      </c>
      <c r="AF185" s="183">
        <v>1738093.3855694626</v>
      </c>
      <c r="AG185" s="203">
        <v>13978212.426499095</v>
      </c>
    </row>
    <row r="186" spans="1:33" s="48" customFormat="1" x14ac:dyDescent="0.3">
      <c r="A186" s="94">
        <v>578</v>
      </c>
      <c r="B186" s="32" t="s">
        <v>117</v>
      </c>
      <c r="C186" s="160">
        <v>3235</v>
      </c>
      <c r="D186" s="153">
        <v>1.7013059049023669</v>
      </c>
      <c r="E186" s="44">
        <v>186</v>
      </c>
      <c r="F186" s="44">
        <v>1312</v>
      </c>
      <c r="G186" s="458">
        <v>0.14176829268292682</v>
      </c>
      <c r="H186" s="460">
        <v>1.0881983121270715</v>
      </c>
      <c r="I186" s="177">
        <v>0</v>
      </c>
      <c r="J186" s="179">
        <v>2</v>
      </c>
      <c r="K186" s="14">
        <v>34</v>
      </c>
      <c r="L186" s="195">
        <v>1.0510046367851623E-2</v>
      </c>
      <c r="M186" s="460">
        <v>7.727115013491697E-3</v>
      </c>
      <c r="N186" s="197">
        <v>918.76</v>
      </c>
      <c r="O186" s="196">
        <v>3.5210501110191998</v>
      </c>
      <c r="P186" s="460">
        <v>5.1692176626661794</v>
      </c>
      <c r="Q186" s="177">
        <v>0</v>
      </c>
      <c r="R186" s="177">
        <v>0</v>
      </c>
      <c r="S186" s="14">
        <v>761</v>
      </c>
      <c r="T186" s="14">
        <v>86</v>
      </c>
      <c r="U186" s="182">
        <v>0.11300919842312747</v>
      </c>
      <c r="V186" s="461">
        <v>5.9542197587705584E-2</v>
      </c>
      <c r="W186" s="198">
        <v>7317807.2685427582</v>
      </c>
      <c r="X186" s="183">
        <v>363790.02791580948</v>
      </c>
      <c r="Y186" s="183">
        <v>0</v>
      </c>
      <c r="Z186" s="183">
        <v>0</v>
      </c>
      <c r="AA186" s="183">
        <v>55934.772801484229</v>
      </c>
      <c r="AB186" s="183">
        <v>752508.86124262912</v>
      </c>
      <c r="AC186" s="183">
        <v>0</v>
      </c>
      <c r="AD186" s="179">
        <v>0</v>
      </c>
      <c r="AE186" s="183">
        <v>88107.787186538408</v>
      </c>
      <c r="AF186" s="183">
        <v>1260341.4491464617</v>
      </c>
      <c r="AG186" s="203">
        <v>8578148.7176892199</v>
      </c>
    </row>
    <row r="187" spans="1:33" s="48" customFormat="1" x14ac:dyDescent="0.3">
      <c r="A187" s="94">
        <v>580</v>
      </c>
      <c r="B187" s="32" t="s">
        <v>118</v>
      </c>
      <c r="C187" s="160">
        <v>4655</v>
      </c>
      <c r="D187" s="153">
        <v>1.5458496787805867</v>
      </c>
      <c r="E187" s="44">
        <v>236</v>
      </c>
      <c r="F187" s="44">
        <v>1850</v>
      </c>
      <c r="G187" s="458">
        <v>0.12756756756756757</v>
      </c>
      <c r="H187" s="460">
        <v>0.97919505893789438</v>
      </c>
      <c r="I187" s="177">
        <v>0</v>
      </c>
      <c r="J187" s="179">
        <v>9</v>
      </c>
      <c r="K187" s="14">
        <v>105</v>
      </c>
      <c r="L187" s="195">
        <v>2.2556390977443608E-2</v>
      </c>
      <c r="M187" s="460">
        <v>1.9773459623083682E-2</v>
      </c>
      <c r="N187" s="197">
        <v>592.01</v>
      </c>
      <c r="O187" s="196">
        <v>7.8630428540058448</v>
      </c>
      <c r="P187" s="460">
        <v>2.3147622063054869</v>
      </c>
      <c r="Q187" s="177">
        <v>3</v>
      </c>
      <c r="R187" s="177">
        <v>200</v>
      </c>
      <c r="S187" s="14">
        <v>1055</v>
      </c>
      <c r="T187" s="14">
        <v>156</v>
      </c>
      <c r="U187" s="182">
        <v>0.14786729857819905</v>
      </c>
      <c r="V187" s="461">
        <v>9.4400297742777167E-2</v>
      </c>
      <c r="W187" s="198">
        <v>9567780.8259830866</v>
      </c>
      <c r="X187" s="183">
        <v>471039.53095343855</v>
      </c>
      <c r="Y187" s="183">
        <v>0</v>
      </c>
      <c r="Z187" s="183">
        <v>0</v>
      </c>
      <c r="AA187" s="183">
        <v>205964.59090909091</v>
      </c>
      <c r="AB187" s="183">
        <v>484884.81316584186</v>
      </c>
      <c r="AC187" s="183">
        <v>0</v>
      </c>
      <c r="AD187" s="179">
        <v>64150</v>
      </c>
      <c r="AE187" s="183">
        <v>201005.6194207478</v>
      </c>
      <c r="AF187" s="183">
        <v>1427044.5544491205</v>
      </c>
      <c r="AG187" s="203">
        <v>10994825.380432207</v>
      </c>
    </row>
    <row r="188" spans="1:33" s="48" customFormat="1" x14ac:dyDescent="0.3">
      <c r="A188" s="94">
        <v>581</v>
      </c>
      <c r="B188" s="32" t="s">
        <v>119</v>
      </c>
      <c r="C188" s="160">
        <v>6352</v>
      </c>
      <c r="D188" s="153">
        <v>1.3886251811797294</v>
      </c>
      <c r="E188" s="44">
        <v>321</v>
      </c>
      <c r="F188" s="44">
        <v>2597</v>
      </c>
      <c r="G188" s="458">
        <v>0.12360415864458991</v>
      </c>
      <c r="H188" s="460">
        <v>0.9487723542651374</v>
      </c>
      <c r="I188" s="177">
        <v>0</v>
      </c>
      <c r="J188" s="179">
        <v>10</v>
      </c>
      <c r="K188" s="14">
        <v>130</v>
      </c>
      <c r="L188" s="195">
        <v>2.0465994962216624E-2</v>
      </c>
      <c r="M188" s="460">
        <v>1.7683063607856698E-2</v>
      </c>
      <c r="N188" s="197">
        <v>852.72</v>
      </c>
      <c r="O188" s="196">
        <v>7.4491040435312881</v>
      </c>
      <c r="P188" s="460">
        <v>2.4433910868540969</v>
      </c>
      <c r="Q188" s="177">
        <v>0</v>
      </c>
      <c r="R188" s="177">
        <v>0</v>
      </c>
      <c r="S188" s="14">
        <v>1565</v>
      </c>
      <c r="T188" s="14">
        <v>257</v>
      </c>
      <c r="U188" s="182">
        <v>0.16421725239616614</v>
      </c>
      <c r="V188" s="461">
        <v>0.11075025156074425</v>
      </c>
      <c r="W188" s="198">
        <v>11727887.697246509</v>
      </c>
      <c r="X188" s="183">
        <v>622789.05009015114</v>
      </c>
      <c r="Y188" s="183">
        <v>0</v>
      </c>
      <c r="Z188" s="183">
        <v>0</v>
      </c>
      <c r="AA188" s="183">
        <v>251338.03502782929</v>
      </c>
      <c r="AB188" s="183">
        <v>698418.90826637507</v>
      </c>
      <c r="AC188" s="183">
        <v>0</v>
      </c>
      <c r="AD188" s="179">
        <v>0</v>
      </c>
      <c r="AE188" s="183">
        <v>321788.38219775213</v>
      </c>
      <c r="AF188" s="183">
        <v>1894334.3755821083</v>
      </c>
      <c r="AG188" s="203">
        <v>13622222.072828617</v>
      </c>
    </row>
    <row r="189" spans="1:33" s="48" customFormat="1" x14ac:dyDescent="0.3">
      <c r="A189" s="94">
        <v>583</v>
      </c>
      <c r="B189" s="32" t="s">
        <v>120</v>
      </c>
      <c r="C189" s="160">
        <v>931</v>
      </c>
      <c r="D189" s="153">
        <v>1.5565682543833279</v>
      </c>
      <c r="E189" s="44">
        <v>80</v>
      </c>
      <c r="F189" s="44">
        <v>404</v>
      </c>
      <c r="G189" s="458">
        <v>0.19801980198019803</v>
      </c>
      <c r="H189" s="460">
        <v>1.5199789050470756</v>
      </c>
      <c r="I189" s="177">
        <v>0</v>
      </c>
      <c r="J189" s="179">
        <v>3</v>
      </c>
      <c r="K189" s="14">
        <v>11</v>
      </c>
      <c r="L189" s="195">
        <v>1.1815252416756176E-2</v>
      </c>
      <c r="M189" s="460">
        <v>9.0323210623962508E-3</v>
      </c>
      <c r="N189" s="197">
        <v>1836.42</v>
      </c>
      <c r="O189" s="196">
        <v>0.50696463771904032</v>
      </c>
      <c r="P189" s="460">
        <v>20</v>
      </c>
      <c r="Q189" s="177">
        <v>0</v>
      </c>
      <c r="R189" s="177">
        <v>0</v>
      </c>
      <c r="S189" s="14">
        <v>246</v>
      </c>
      <c r="T189" s="14">
        <v>34</v>
      </c>
      <c r="U189" s="182">
        <v>0.13821138211382114</v>
      </c>
      <c r="V189" s="461">
        <v>8.4744381278399256E-2</v>
      </c>
      <c r="W189" s="198">
        <v>1926824.335257584</v>
      </c>
      <c r="X189" s="183">
        <v>146236.47126428282</v>
      </c>
      <c r="Y189" s="183">
        <v>0</v>
      </c>
      <c r="Z189" s="183">
        <v>0</v>
      </c>
      <c r="AA189" s="183">
        <v>18816.518181818185</v>
      </c>
      <c r="AB189" s="183">
        <v>837900</v>
      </c>
      <c r="AC189" s="183">
        <v>0</v>
      </c>
      <c r="AD189" s="179">
        <v>0</v>
      </c>
      <c r="AE189" s="183">
        <v>36089.074417344178</v>
      </c>
      <c r="AF189" s="183">
        <v>1039042.0638634453</v>
      </c>
      <c r="AG189" s="203">
        <v>2965866.3991210293</v>
      </c>
    </row>
    <row r="190" spans="1:33" s="48" customFormat="1" x14ac:dyDescent="0.3">
      <c r="A190" s="94">
        <v>584</v>
      </c>
      <c r="B190" s="32" t="s">
        <v>121</v>
      </c>
      <c r="C190" s="160">
        <v>2706</v>
      </c>
      <c r="D190" s="153">
        <v>1.1220391020804263</v>
      </c>
      <c r="E190" s="44">
        <v>101</v>
      </c>
      <c r="F190" s="44">
        <v>1057</v>
      </c>
      <c r="G190" s="458">
        <v>9.5553453169347213E-2</v>
      </c>
      <c r="H190" s="460">
        <v>0.73345812726514747</v>
      </c>
      <c r="I190" s="177">
        <v>0</v>
      </c>
      <c r="J190" s="179">
        <v>12</v>
      </c>
      <c r="K190" s="14">
        <v>22</v>
      </c>
      <c r="L190" s="195">
        <v>8.130081300813009E-3</v>
      </c>
      <c r="M190" s="460">
        <v>5.3471499464530833E-3</v>
      </c>
      <c r="N190" s="197">
        <v>747.87</v>
      </c>
      <c r="O190" s="196">
        <v>3.6182759035661278</v>
      </c>
      <c r="P190" s="460">
        <v>5.0303168995693248</v>
      </c>
      <c r="Q190" s="177">
        <v>0</v>
      </c>
      <c r="R190" s="177">
        <v>0</v>
      </c>
      <c r="S190" s="14">
        <v>615</v>
      </c>
      <c r="T190" s="14">
        <v>107</v>
      </c>
      <c r="U190" s="182">
        <v>0.17398373983739837</v>
      </c>
      <c r="V190" s="461">
        <v>0.12051673900197649</v>
      </c>
      <c r="W190" s="198">
        <v>4037012.1548594227</v>
      </c>
      <c r="X190" s="183">
        <v>205102.79313049643</v>
      </c>
      <c r="Y190" s="183">
        <v>0</v>
      </c>
      <c r="Z190" s="183">
        <v>0</v>
      </c>
      <c r="AA190" s="183">
        <v>32377.280816326533</v>
      </c>
      <c r="AB190" s="183">
        <v>612541.68886055669</v>
      </c>
      <c r="AC190" s="183">
        <v>0</v>
      </c>
      <c r="AD190" s="179">
        <v>0</v>
      </c>
      <c r="AE190" s="183">
        <v>149173.03083709272</v>
      </c>
      <c r="AF190" s="183">
        <v>999194.79364447296</v>
      </c>
      <c r="AG190" s="203">
        <v>5036206.9485038957</v>
      </c>
    </row>
    <row r="191" spans="1:33" s="48" customFormat="1" x14ac:dyDescent="0.3">
      <c r="A191" s="94">
        <v>588</v>
      </c>
      <c r="B191" s="32" t="s">
        <v>122</v>
      </c>
      <c r="C191" s="160">
        <v>1654</v>
      </c>
      <c r="D191" s="153">
        <v>1.4306745571138202</v>
      </c>
      <c r="E191" s="44">
        <v>74</v>
      </c>
      <c r="F191" s="44">
        <v>698</v>
      </c>
      <c r="G191" s="458">
        <v>0.10601719197707736</v>
      </c>
      <c r="H191" s="460">
        <v>0.81377667165629242</v>
      </c>
      <c r="I191" s="177">
        <v>0</v>
      </c>
      <c r="J191" s="179">
        <v>2</v>
      </c>
      <c r="K191" s="14">
        <v>34</v>
      </c>
      <c r="L191" s="195">
        <v>2.0556227327690448E-2</v>
      </c>
      <c r="M191" s="460">
        <v>1.7773295973330522E-2</v>
      </c>
      <c r="N191" s="197">
        <v>374.43</v>
      </c>
      <c r="O191" s="196">
        <v>4.4173810859172606</v>
      </c>
      <c r="P191" s="460">
        <v>4.120331497556033</v>
      </c>
      <c r="Q191" s="177">
        <v>0</v>
      </c>
      <c r="R191" s="177">
        <v>0</v>
      </c>
      <c r="S191" s="14">
        <v>384</v>
      </c>
      <c r="T191" s="14">
        <v>71</v>
      </c>
      <c r="U191" s="182">
        <v>0.18489583333333334</v>
      </c>
      <c r="V191" s="461">
        <v>0.13142883249791146</v>
      </c>
      <c r="W191" s="198">
        <v>3146303.6333003119</v>
      </c>
      <c r="X191" s="183">
        <v>139094.25678578194</v>
      </c>
      <c r="Y191" s="183">
        <v>0</v>
      </c>
      <c r="Z191" s="183">
        <v>0</v>
      </c>
      <c r="AA191" s="183">
        <v>65779.97365491651</v>
      </c>
      <c r="AB191" s="183">
        <v>306676.27336309553</v>
      </c>
      <c r="AC191" s="183">
        <v>0</v>
      </c>
      <c r="AD191" s="179">
        <v>0</v>
      </c>
      <c r="AE191" s="183">
        <v>99435.464032215968</v>
      </c>
      <c r="AF191" s="183">
        <v>610985.96783601027</v>
      </c>
      <c r="AG191" s="203">
        <v>3757289.6011363221</v>
      </c>
    </row>
    <row r="192" spans="1:33" s="48" customFormat="1" x14ac:dyDescent="0.3">
      <c r="A192" s="94">
        <v>592</v>
      </c>
      <c r="B192" s="32" t="s">
        <v>123</v>
      </c>
      <c r="C192" s="160">
        <v>3772</v>
      </c>
      <c r="D192" s="153">
        <v>1.0363620031879919</v>
      </c>
      <c r="E192" s="44">
        <v>213</v>
      </c>
      <c r="F192" s="44">
        <v>1702</v>
      </c>
      <c r="G192" s="458">
        <v>0.12514688601645124</v>
      </c>
      <c r="H192" s="460">
        <v>0.96061416522555043</v>
      </c>
      <c r="I192" s="177">
        <v>0</v>
      </c>
      <c r="J192" s="179">
        <v>6</v>
      </c>
      <c r="K192" s="14">
        <v>59</v>
      </c>
      <c r="L192" s="195">
        <v>1.5641569459172854E-2</v>
      </c>
      <c r="M192" s="460">
        <v>1.2858638104812928E-2</v>
      </c>
      <c r="N192" s="197">
        <v>456.42</v>
      </c>
      <c r="O192" s="196">
        <v>8.2643179527628057</v>
      </c>
      <c r="P192" s="460">
        <v>2.2023686079174198</v>
      </c>
      <c r="Q192" s="177">
        <v>0</v>
      </c>
      <c r="R192" s="177">
        <v>0</v>
      </c>
      <c r="S192" s="14">
        <v>1137</v>
      </c>
      <c r="T192" s="14">
        <v>114</v>
      </c>
      <c r="U192" s="182">
        <v>0.10026385224274406</v>
      </c>
      <c r="V192" s="461">
        <v>4.6796851407322176E-2</v>
      </c>
      <c r="W192" s="198">
        <v>5197654.8716977406</v>
      </c>
      <c r="X192" s="183">
        <v>374445.94147138845</v>
      </c>
      <c r="Y192" s="183">
        <v>0</v>
      </c>
      <c r="Z192" s="183">
        <v>0</v>
      </c>
      <c r="AA192" s="183">
        <v>108531.76719851576</v>
      </c>
      <c r="AB192" s="183">
        <v>373830.0475079029</v>
      </c>
      <c r="AC192" s="183">
        <v>0</v>
      </c>
      <c r="AD192" s="179">
        <v>0</v>
      </c>
      <c r="AE192" s="183">
        <v>80742.737087221132</v>
      </c>
      <c r="AF192" s="183">
        <v>937550.49326502811</v>
      </c>
      <c r="AG192" s="203">
        <v>6135205.3649627687</v>
      </c>
    </row>
    <row r="193" spans="1:33" s="48" customFormat="1" x14ac:dyDescent="0.3">
      <c r="A193" s="94">
        <v>593</v>
      </c>
      <c r="B193" s="32" t="s">
        <v>124</v>
      </c>
      <c r="C193" s="160">
        <v>17375</v>
      </c>
      <c r="D193" s="153">
        <v>1.5382100036364756</v>
      </c>
      <c r="E193" s="44">
        <v>773</v>
      </c>
      <c r="F193" s="44">
        <v>7371</v>
      </c>
      <c r="G193" s="458">
        <v>0.10487043820377154</v>
      </c>
      <c r="H193" s="460">
        <v>0.80497431185551704</v>
      </c>
      <c r="I193" s="177">
        <v>0</v>
      </c>
      <c r="J193" s="179">
        <v>21</v>
      </c>
      <c r="K193" s="14">
        <v>490</v>
      </c>
      <c r="L193" s="195">
        <v>2.8201438848920863E-2</v>
      </c>
      <c r="M193" s="460">
        <v>2.5418507494560937E-2</v>
      </c>
      <c r="N193" s="197">
        <v>1569.01</v>
      </c>
      <c r="O193" s="196">
        <v>11.07386186193842</v>
      </c>
      <c r="P193" s="460">
        <v>1.6436067789116489</v>
      </c>
      <c r="Q193" s="177">
        <v>0</v>
      </c>
      <c r="R193" s="177">
        <v>0</v>
      </c>
      <c r="S193" s="14">
        <v>4390</v>
      </c>
      <c r="T193" s="14">
        <v>593</v>
      </c>
      <c r="U193" s="182">
        <v>0.13507972665148063</v>
      </c>
      <c r="V193" s="461">
        <v>8.1612725816058745E-2</v>
      </c>
      <c r="W193" s="198">
        <v>35535687.125997268</v>
      </c>
      <c r="X193" s="183">
        <v>1445357.538601716</v>
      </c>
      <c r="Y193" s="183">
        <v>0</v>
      </c>
      <c r="Z193" s="183">
        <v>0</v>
      </c>
      <c r="AA193" s="183">
        <v>988246.02578849718</v>
      </c>
      <c r="AB193" s="183">
        <v>1285095.0502615455</v>
      </c>
      <c r="AC193" s="183">
        <v>0</v>
      </c>
      <c r="AD193" s="179">
        <v>0</v>
      </c>
      <c r="AE193" s="183">
        <v>648631.2166183301</v>
      </c>
      <c r="AF193" s="183">
        <v>4367329.8312700912</v>
      </c>
      <c r="AG193" s="203">
        <v>39903016.957267359</v>
      </c>
    </row>
    <row r="194" spans="1:33" s="48" customFormat="1" x14ac:dyDescent="0.3">
      <c r="A194" s="94">
        <v>595</v>
      </c>
      <c r="B194" s="32" t="s">
        <v>125</v>
      </c>
      <c r="C194" s="160">
        <v>4321</v>
      </c>
      <c r="D194" s="153">
        <v>1.957549420102523</v>
      </c>
      <c r="E194" s="44">
        <v>182</v>
      </c>
      <c r="F194" s="44">
        <v>1590</v>
      </c>
      <c r="G194" s="458">
        <v>0.11446540880503145</v>
      </c>
      <c r="H194" s="460">
        <v>0.87862428404324977</v>
      </c>
      <c r="I194" s="177">
        <v>0</v>
      </c>
      <c r="J194" s="179">
        <v>8</v>
      </c>
      <c r="K194" s="14">
        <v>76</v>
      </c>
      <c r="L194" s="195">
        <v>1.7588521175653783E-2</v>
      </c>
      <c r="M194" s="460">
        <v>1.4805589821293857E-2</v>
      </c>
      <c r="N194" s="197">
        <v>1153.23</v>
      </c>
      <c r="O194" s="196">
        <v>3.7468674939084137</v>
      </c>
      <c r="P194" s="460">
        <v>4.8576776346118784</v>
      </c>
      <c r="Q194" s="177">
        <v>0</v>
      </c>
      <c r="R194" s="177">
        <v>0</v>
      </c>
      <c r="S194" s="14">
        <v>940</v>
      </c>
      <c r="T194" s="14">
        <v>132</v>
      </c>
      <c r="U194" s="182">
        <v>0.14042553191489363</v>
      </c>
      <c r="V194" s="461">
        <v>8.695853107947174E-2</v>
      </c>
      <c r="W194" s="198">
        <v>11246600.646162529</v>
      </c>
      <c r="X194" s="183">
        <v>392333.9818098002</v>
      </c>
      <c r="Y194" s="183">
        <v>0</v>
      </c>
      <c r="Z194" s="183">
        <v>0</v>
      </c>
      <c r="AA194" s="183">
        <v>143152.91521335804</v>
      </c>
      <c r="AB194" s="183">
        <v>944551.12766210677</v>
      </c>
      <c r="AC194" s="183">
        <v>0</v>
      </c>
      <c r="AD194" s="179">
        <v>0</v>
      </c>
      <c r="AE194" s="183">
        <v>171874.56452841323</v>
      </c>
      <c r="AF194" s="183">
        <v>1651912.5892136786</v>
      </c>
      <c r="AG194" s="203">
        <v>12898513.235376207</v>
      </c>
    </row>
    <row r="195" spans="1:33" s="48" customFormat="1" x14ac:dyDescent="0.3">
      <c r="A195" s="94">
        <v>598</v>
      </c>
      <c r="B195" s="32" t="s">
        <v>343</v>
      </c>
      <c r="C195" s="160">
        <v>19066</v>
      </c>
      <c r="D195" s="153">
        <v>1.0220667586731027</v>
      </c>
      <c r="E195" s="44">
        <v>927</v>
      </c>
      <c r="F195" s="44">
        <v>8666</v>
      </c>
      <c r="G195" s="458">
        <v>0.10696976690514655</v>
      </c>
      <c r="H195" s="460">
        <v>0.82108853532680903</v>
      </c>
      <c r="I195" s="177">
        <v>3</v>
      </c>
      <c r="J195" s="179">
        <v>10683</v>
      </c>
      <c r="K195" s="14">
        <v>1907</v>
      </c>
      <c r="L195" s="195">
        <v>0.10002097975453687</v>
      </c>
      <c r="M195" s="460">
        <v>9.7238048400176941E-2</v>
      </c>
      <c r="N195" s="197">
        <v>88.45</v>
      </c>
      <c r="O195" s="196">
        <v>215.5568117580554</v>
      </c>
      <c r="P195" s="460">
        <v>8.4437482056667054E-2</v>
      </c>
      <c r="Q195" s="177">
        <v>0</v>
      </c>
      <c r="R195" s="177">
        <v>0</v>
      </c>
      <c r="S195" s="14">
        <v>5605</v>
      </c>
      <c r="T195" s="14">
        <v>881</v>
      </c>
      <c r="U195" s="182">
        <v>0.15718108831400535</v>
      </c>
      <c r="V195" s="461">
        <v>0.10371408747858346</v>
      </c>
      <c r="W195" s="198">
        <v>25909744.189065494</v>
      </c>
      <c r="X195" s="183">
        <v>1617774.6806626611</v>
      </c>
      <c r="Y195" s="183">
        <v>425156.54720000003</v>
      </c>
      <c r="Z195" s="183">
        <v>3164954.1264000004</v>
      </c>
      <c r="AA195" s="183">
        <v>4148451.71309833</v>
      </c>
      <c r="AB195" s="183">
        <v>72444.826480158634</v>
      </c>
      <c r="AC195" s="183">
        <v>0</v>
      </c>
      <c r="AD195" s="179">
        <v>0</v>
      </c>
      <c r="AE195" s="183">
        <v>904508.15925565327</v>
      </c>
      <c r="AF195" s="183">
        <v>10333290.053096808</v>
      </c>
      <c r="AG195" s="203">
        <v>36243034.242162302</v>
      </c>
    </row>
    <row r="196" spans="1:33" s="48" customFormat="1" x14ac:dyDescent="0.3">
      <c r="A196" s="94">
        <v>599</v>
      </c>
      <c r="B196" s="32" t="s">
        <v>126</v>
      </c>
      <c r="C196" s="160">
        <v>11174</v>
      </c>
      <c r="D196" s="153">
        <v>0.69137125405053168</v>
      </c>
      <c r="E196" s="44">
        <v>282</v>
      </c>
      <c r="F196" s="44">
        <v>5261</v>
      </c>
      <c r="G196" s="458">
        <v>5.3601976810492301E-2</v>
      </c>
      <c r="H196" s="460">
        <v>0.41144306380489265</v>
      </c>
      <c r="I196" s="177">
        <v>3</v>
      </c>
      <c r="J196" s="179">
        <v>9887</v>
      </c>
      <c r="K196" s="14">
        <v>341</v>
      </c>
      <c r="L196" s="195">
        <v>3.0517272239126543E-2</v>
      </c>
      <c r="M196" s="460">
        <v>2.7734340884766617E-2</v>
      </c>
      <c r="N196" s="197">
        <v>794.26</v>
      </c>
      <c r="O196" s="196">
        <v>14.068441064638783</v>
      </c>
      <c r="P196" s="460">
        <v>1.2937520469671517</v>
      </c>
      <c r="Q196" s="177">
        <v>0</v>
      </c>
      <c r="R196" s="177">
        <v>0</v>
      </c>
      <c r="S196" s="14">
        <v>3169</v>
      </c>
      <c r="T196" s="14">
        <v>322</v>
      </c>
      <c r="U196" s="182">
        <v>0.10160934048595771</v>
      </c>
      <c r="V196" s="461">
        <v>4.8142339650535826E-2</v>
      </c>
      <c r="W196" s="198">
        <v>10271745.683238475</v>
      </c>
      <c r="X196" s="183">
        <v>475102.0119107397</v>
      </c>
      <c r="Y196" s="183">
        <v>249171.26080000002</v>
      </c>
      <c r="Z196" s="183">
        <v>2929130.5296</v>
      </c>
      <c r="AA196" s="183">
        <v>693452.52378478658</v>
      </c>
      <c r="AB196" s="183">
        <v>650537.34177649289</v>
      </c>
      <c r="AC196" s="183">
        <v>0</v>
      </c>
      <c r="AD196" s="179">
        <v>0</v>
      </c>
      <c r="AE196" s="183">
        <v>246065.65983894205</v>
      </c>
      <c r="AF196" s="183">
        <v>5243459.3277109619</v>
      </c>
      <c r="AG196" s="203">
        <v>15515205.010949437</v>
      </c>
    </row>
    <row r="197" spans="1:33" s="48" customFormat="1" x14ac:dyDescent="0.3">
      <c r="A197" s="94">
        <v>601</v>
      </c>
      <c r="B197" s="32" t="s">
        <v>127</v>
      </c>
      <c r="C197" s="160">
        <v>3931</v>
      </c>
      <c r="D197" s="153">
        <v>1.5646682282240951</v>
      </c>
      <c r="E197" s="44">
        <v>211</v>
      </c>
      <c r="F197" s="44">
        <v>1641</v>
      </c>
      <c r="G197" s="458">
        <v>0.12858013406459476</v>
      </c>
      <c r="H197" s="460">
        <v>0.98696741150085998</v>
      </c>
      <c r="I197" s="177">
        <v>0</v>
      </c>
      <c r="J197" s="179">
        <v>0</v>
      </c>
      <c r="K197" s="14">
        <v>36</v>
      </c>
      <c r="L197" s="195">
        <v>9.1579750699567544E-3</v>
      </c>
      <c r="M197" s="460">
        <v>6.3750437155968287E-3</v>
      </c>
      <c r="N197" s="197">
        <v>1074.92</v>
      </c>
      <c r="O197" s="196">
        <v>3.6570163360994306</v>
      </c>
      <c r="P197" s="460">
        <v>4.9770284713648305</v>
      </c>
      <c r="Q197" s="177">
        <v>0</v>
      </c>
      <c r="R197" s="177">
        <v>0</v>
      </c>
      <c r="S197" s="14">
        <v>983</v>
      </c>
      <c r="T197" s="14">
        <v>139</v>
      </c>
      <c r="U197" s="182">
        <v>0.14140386571719227</v>
      </c>
      <c r="V197" s="461">
        <v>8.7936864881770382E-2</v>
      </c>
      <c r="W197" s="198">
        <v>8178046.5936340513</v>
      </c>
      <c r="X197" s="183">
        <v>400935.31756898511</v>
      </c>
      <c r="Y197" s="183">
        <v>0</v>
      </c>
      <c r="Z197" s="183">
        <v>0</v>
      </c>
      <c r="AA197" s="183">
        <v>56075.922634508352</v>
      </c>
      <c r="AB197" s="183">
        <v>880411.45144208171</v>
      </c>
      <c r="AC197" s="183">
        <v>0</v>
      </c>
      <c r="AD197" s="179">
        <v>0</v>
      </c>
      <c r="AE197" s="183">
        <v>158120.8613662165</v>
      </c>
      <c r="AF197" s="183">
        <v>1495543.5530117908</v>
      </c>
      <c r="AG197" s="203">
        <v>9673590.1466458421</v>
      </c>
    </row>
    <row r="198" spans="1:33" s="48" customFormat="1" x14ac:dyDescent="0.3">
      <c r="A198" s="94">
        <v>604</v>
      </c>
      <c r="B198" s="32" t="s">
        <v>344</v>
      </c>
      <c r="C198" s="160">
        <v>19803</v>
      </c>
      <c r="D198" s="153">
        <v>0.7748819563341246</v>
      </c>
      <c r="E198" s="44">
        <v>970</v>
      </c>
      <c r="F198" s="44">
        <v>9588</v>
      </c>
      <c r="G198" s="458">
        <v>0.10116812682519817</v>
      </c>
      <c r="H198" s="460">
        <v>0.77655576411901328</v>
      </c>
      <c r="I198" s="177">
        <v>0</v>
      </c>
      <c r="J198" s="179">
        <v>72</v>
      </c>
      <c r="K198" s="14">
        <v>753</v>
      </c>
      <c r="L198" s="195">
        <v>3.8024541736100592E-2</v>
      </c>
      <c r="M198" s="460">
        <v>3.5241610381740666E-2</v>
      </c>
      <c r="N198" s="197">
        <v>81.42</v>
      </c>
      <c r="O198" s="196">
        <v>243.22033898305085</v>
      </c>
      <c r="P198" s="460">
        <v>7.4833685789252716E-2</v>
      </c>
      <c r="Q198" s="177">
        <v>0</v>
      </c>
      <c r="R198" s="177">
        <v>0</v>
      </c>
      <c r="S198" s="14">
        <v>6949</v>
      </c>
      <c r="T198" s="14">
        <v>453</v>
      </c>
      <c r="U198" s="182">
        <v>6.5189235861275008E-2</v>
      </c>
      <c r="V198" s="461">
        <v>1.1722235025853123E-2</v>
      </c>
      <c r="W198" s="198">
        <v>20402848.672029909</v>
      </c>
      <c r="X198" s="183">
        <v>1589176.3465663572</v>
      </c>
      <c r="Y198" s="183">
        <v>0</v>
      </c>
      <c r="Z198" s="183">
        <v>0</v>
      </c>
      <c r="AA198" s="183">
        <v>1561625.7077922078</v>
      </c>
      <c r="AB198" s="183">
        <v>66686.916585805724</v>
      </c>
      <c r="AC198" s="183">
        <v>0</v>
      </c>
      <c r="AD198" s="179">
        <v>0</v>
      </c>
      <c r="AE198" s="183">
        <v>106183.38391564613</v>
      </c>
      <c r="AF198" s="183">
        <v>3323672.3548600189</v>
      </c>
      <c r="AG198" s="203">
        <v>23726521.026889928</v>
      </c>
    </row>
    <row r="199" spans="1:33" s="48" customFormat="1" x14ac:dyDescent="0.3">
      <c r="A199" s="94">
        <v>607</v>
      </c>
      <c r="B199" s="32" t="s">
        <v>128</v>
      </c>
      <c r="C199" s="160">
        <v>4201</v>
      </c>
      <c r="D199" s="153">
        <v>1.5072969598653603</v>
      </c>
      <c r="E199" s="44">
        <v>284</v>
      </c>
      <c r="F199" s="44">
        <v>1740</v>
      </c>
      <c r="G199" s="458">
        <v>0.16321839080459771</v>
      </c>
      <c r="H199" s="460">
        <v>1.2528469802405264</v>
      </c>
      <c r="I199" s="177">
        <v>0</v>
      </c>
      <c r="J199" s="179">
        <v>4</v>
      </c>
      <c r="K199" s="14">
        <v>40</v>
      </c>
      <c r="L199" s="195">
        <v>9.5215424898833605E-3</v>
      </c>
      <c r="M199" s="460">
        <v>6.7386111355234347E-3</v>
      </c>
      <c r="N199" s="197">
        <v>804.16</v>
      </c>
      <c r="O199" s="196">
        <v>5.2240847592518902</v>
      </c>
      <c r="P199" s="460">
        <v>3.4840695095497698</v>
      </c>
      <c r="Q199" s="177">
        <v>0</v>
      </c>
      <c r="R199" s="177">
        <v>0</v>
      </c>
      <c r="S199" s="14">
        <v>1068</v>
      </c>
      <c r="T199" s="14">
        <v>133</v>
      </c>
      <c r="U199" s="182">
        <v>0.12453183520599251</v>
      </c>
      <c r="V199" s="461">
        <v>7.1064834370570623E-2</v>
      </c>
      <c r="W199" s="198">
        <v>8419295.9824984483</v>
      </c>
      <c r="X199" s="183">
        <v>543900.13834677334</v>
      </c>
      <c r="Y199" s="183">
        <v>0</v>
      </c>
      <c r="Z199" s="183">
        <v>0</v>
      </c>
      <c r="AA199" s="183">
        <v>63345.13903525046</v>
      </c>
      <c r="AB199" s="183">
        <v>658645.92043283617</v>
      </c>
      <c r="AC199" s="183">
        <v>0</v>
      </c>
      <c r="AD199" s="179">
        <v>0</v>
      </c>
      <c r="AE199" s="183">
        <v>136559.70793524073</v>
      </c>
      <c r="AF199" s="183">
        <v>1402450.9057500996</v>
      </c>
      <c r="AG199" s="203">
        <v>9821746.8882485479</v>
      </c>
    </row>
    <row r="200" spans="1:33" s="48" customFormat="1" x14ac:dyDescent="0.3">
      <c r="A200" s="94">
        <v>608</v>
      </c>
      <c r="B200" s="32" t="s">
        <v>345</v>
      </c>
      <c r="C200" s="160">
        <v>2063</v>
      </c>
      <c r="D200" s="153">
        <v>1.2303726155456349</v>
      </c>
      <c r="E200" s="44">
        <v>98</v>
      </c>
      <c r="F200" s="44">
        <v>855</v>
      </c>
      <c r="G200" s="458">
        <v>0.11461988304093568</v>
      </c>
      <c r="H200" s="460">
        <v>0.87981001182198559</v>
      </c>
      <c r="I200" s="177">
        <v>0</v>
      </c>
      <c r="J200" s="179">
        <v>2</v>
      </c>
      <c r="K200" s="14">
        <v>21</v>
      </c>
      <c r="L200" s="195">
        <v>1.0179350460494426E-2</v>
      </c>
      <c r="M200" s="460">
        <v>7.3964191061345001E-3</v>
      </c>
      <c r="N200" s="197">
        <v>301.18</v>
      </c>
      <c r="O200" s="196">
        <v>6.8497244172919851</v>
      </c>
      <c r="P200" s="460">
        <v>2.6571980588102102</v>
      </c>
      <c r="Q200" s="177">
        <v>0</v>
      </c>
      <c r="R200" s="177">
        <v>0</v>
      </c>
      <c r="S200" s="14">
        <v>559</v>
      </c>
      <c r="T200" s="14">
        <v>84</v>
      </c>
      <c r="U200" s="182">
        <v>0.15026833631484796</v>
      </c>
      <c r="V200" s="461">
        <v>9.6801335479426071E-2</v>
      </c>
      <c r="W200" s="198">
        <v>3374894.1579126678</v>
      </c>
      <c r="X200" s="183">
        <v>187567.06594053408</v>
      </c>
      <c r="Y200" s="183">
        <v>0</v>
      </c>
      <c r="Z200" s="183">
        <v>0</v>
      </c>
      <c r="AA200" s="183">
        <v>34143.729461966606</v>
      </c>
      <c r="AB200" s="183">
        <v>246680.98178964588</v>
      </c>
      <c r="AC200" s="183">
        <v>0</v>
      </c>
      <c r="AD200" s="179">
        <v>0</v>
      </c>
      <c r="AE200" s="183">
        <v>91347.30236312309</v>
      </c>
      <c r="AF200" s="183">
        <v>559739.0795552698</v>
      </c>
      <c r="AG200" s="203">
        <v>3934633.2374679376</v>
      </c>
    </row>
    <row r="201" spans="1:33" s="48" customFormat="1" x14ac:dyDescent="0.3">
      <c r="A201" s="175">
        <v>609</v>
      </c>
      <c r="B201" s="32" t="s">
        <v>346</v>
      </c>
      <c r="C201" s="160">
        <v>83684</v>
      </c>
      <c r="D201" s="153">
        <v>1.0263569868060989</v>
      </c>
      <c r="E201" s="44">
        <v>5827</v>
      </c>
      <c r="F201" s="44">
        <v>38496</v>
      </c>
      <c r="G201" s="458">
        <v>0.15136637572734829</v>
      </c>
      <c r="H201" s="460">
        <v>1.1618721750969454</v>
      </c>
      <c r="I201" s="177">
        <v>0</v>
      </c>
      <c r="J201" s="179">
        <v>466</v>
      </c>
      <c r="K201" s="14">
        <v>3090</v>
      </c>
      <c r="L201" s="195">
        <v>3.6924621194015579E-2</v>
      </c>
      <c r="M201" s="460">
        <v>3.4141689839655653E-2</v>
      </c>
      <c r="N201" s="197">
        <v>1156.0999999999999</v>
      </c>
      <c r="O201" s="196">
        <v>72.384741804342184</v>
      </c>
      <c r="P201" s="460">
        <v>0.25144904811860946</v>
      </c>
      <c r="Q201" s="177">
        <v>3</v>
      </c>
      <c r="R201" s="177">
        <v>916</v>
      </c>
      <c r="S201" s="14">
        <v>24503</v>
      </c>
      <c r="T201" s="14">
        <v>3002</v>
      </c>
      <c r="U201" s="182">
        <v>0.12251561033342856</v>
      </c>
      <c r="V201" s="461">
        <v>6.9048609498006674E-2</v>
      </c>
      <c r="W201" s="198">
        <v>114199748.28490978</v>
      </c>
      <c r="X201" s="183">
        <v>10047759.681157993</v>
      </c>
      <c r="Y201" s="183">
        <v>0</v>
      </c>
      <c r="Z201" s="183">
        <v>0</v>
      </c>
      <c r="AA201" s="183">
        <v>6393190.7194063067</v>
      </c>
      <c r="AB201" s="183">
        <v>946901.79642409715</v>
      </c>
      <c r="AC201" s="183">
        <v>0</v>
      </c>
      <c r="AD201" s="179">
        <v>293807</v>
      </c>
      <c r="AE201" s="183">
        <v>2643093.4444262912</v>
      </c>
      <c r="AF201" s="183">
        <v>20324752.641414672</v>
      </c>
      <c r="AG201" s="203">
        <v>134524500.92632446</v>
      </c>
    </row>
    <row r="202" spans="1:33" s="48" customFormat="1" x14ac:dyDescent="0.3">
      <c r="A202" s="94">
        <v>611</v>
      </c>
      <c r="B202" s="32" t="s">
        <v>347</v>
      </c>
      <c r="C202" s="160">
        <v>5070</v>
      </c>
      <c r="D202" s="153">
        <v>0.72604235895362446</v>
      </c>
      <c r="E202" s="44">
        <v>227</v>
      </c>
      <c r="F202" s="44">
        <v>2538</v>
      </c>
      <c r="G202" s="458">
        <v>8.944050433412136E-2</v>
      </c>
      <c r="H202" s="460">
        <v>0.68653578321541175</v>
      </c>
      <c r="I202" s="177">
        <v>0</v>
      </c>
      <c r="J202" s="179">
        <v>115</v>
      </c>
      <c r="K202" s="14">
        <v>170</v>
      </c>
      <c r="L202" s="195">
        <v>3.3530571992110451E-2</v>
      </c>
      <c r="M202" s="460">
        <v>3.0747640637750526E-2</v>
      </c>
      <c r="N202" s="197">
        <v>146.52000000000001</v>
      </c>
      <c r="O202" s="196">
        <v>34.602784602784602</v>
      </c>
      <c r="P202" s="460">
        <v>0.52600028101635665</v>
      </c>
      <c r="Q202" s="177">
        <v>0</v>
      </c>
      <c r="R202" s="177">
        <v>0</v>
      </c>
      <c r="S202" s="14">
        <v>1715</v>
      </c>
      <c r="T202" s="14">
        <v>225</v>
      </c>
      <c r="U202" s="182">
        <v>0.13119533527696792</v>
      </c>
      <c r="V202" s="461">
        <v>7.7728334441546032E-2</v>
      </c>
      <c r="W202" s="198">
        <v>4894340.6271038251</v>
      </c>
      <c r="X202" s="183">
        <v>359699.30173602689</v>
      </c>
      <c r="Y202" s="183">
        <v>0</v>
      </c>
      <c r="Z202" s="183">
        <v>0</v>
      </c>
      <c r="AA202" s="183">
        <v>348826.90352504631</v>
      </c>
      <c r="AB202" s="183">
        <v>120006.96411388177</v>
      </c>
      <c r="AC202" s="183">
        <v>0</v>
      </c>
      <c r="AD202" s="179">
        <v>0</v>
      </c>
      <c r="AE202" s="183">
        <v>180261.28833307759</v>
      </c>
      <c r="AF202" s="183">
        <v>1008794.4577080328</v>
      </c>
      <c r="AG202" s="203">
        <v>5903135.0848118579</v>
      </c>
    </row>
    <row r="203" spans="1:33" s="48" customFormat="1" x14ac:dyDescent="0.3">
      <c r="A203" s="94">
        <v>614</v>
      </c>
      <c r="B203" s="32" t="s">
        <v>129</v>
      </c>
      <c r="C203" s="160">
        <v>3117</v>
      </c>
      <c r="D203" s="153">
        <v>1.7267430375572206</v>
      </c>
      <c r="E203" s="44">
        <v>214</v>
      </c>
      <c r="F203" s="44">
        <v>1219</v>
      </c>
      <c r="G203" s="458">
        <v>0.17555373256767842</v>
      </c>
      <c r="H203" s="460">
        <v>1.3475317495359922</v>
      </c>
      <c r="I203" s="177">
        <v>0</v>
      </c>
      <c r="J203" s="179">
        <v>6</v>
      </c>
      <c r="K203" s="14">
        <v>41</v>
      </c>
      <c r="L203" s="195">
        <v>1.315367340391402E-2</v>
      </c>
      <c r="M203" s="460">
        <v>1.0370742049554094E-2</v>
      </c>
      <c r="N203" s="197">
        <v>3039.56</v>
      </c>
      <c r="O203" s="196">
        <v>1.0254773717248549</v>
      </c>
      <c r="P203" s="460">
        <v>17.748879621204043</v>
      </c>
      <c r="Q203" s="177">
        <v>0</v>
      </c>
      <c r="R203" s="177">
        <v>0</v>
      </c>
      <c r="S203" s="14">
        <v>669</v>
      </c>
      <c r="T203" s="14">
        <v>99</v>
      </c>
      <c r="U203" s="182">
        <v>0.14798206278026907</v>
      </c>
      <c r="V203" s="461">
        <v>9.4515061944847184E-2</v>
      </c>
      <c r="W203" s="198">
        <v>7156304.1232888428</v>
      </c>
      <c r="X203" s="183">
        <v>434054.50291780313</v>
      </c>
      <c r="Y203" s="183">
        <v>0</v>
      </c>
      <c r="Z203" s="183">
        <v>0</v>
      </c>
      <c r="AA203" s="183">
        <v>72333.062226345079</v>
      </c>
      <c r="AB203" s="183">
        <v>2489546.600068185</v>
      </c>
      <c r="AC203" s="183">
        <v>0</v>
      </c>
      <c r="AD203" s="179">
        <v>0</v>
      </c>
      <c r="AE203" s="183">
        <v>134757.50922170901</v>
      </c>
      <c r="AF203" s="183">
        <v>3130691.6744340407</v>
      </c>
      <c r="AG203" s="203">
        <v>10286995.797722884</v>
      </c>
    </row>
    <row r="204" spans="1:33" s="48" customFormat="1" x14ac:dyDescent="0.3">
      <c r="A204" s="94">
        <v>615</v>
      </c>
      <c r="B204" s="32" t="s">
        <v>130</v>
      </c>
      <c r="C204" s="160">
        <v>7779</v>
      </c>
      <c r="D204" s="153">
        <v>1.4880549655987267</v>
      </c>
      <c r="E204" s="44">
        <v>426</v>
      </c>
      <c r="F204" s="44">
        <v>2964</v>
      </c>
      <c r="G204" s="458">
        <v>0.1437246963562753</v>
      </c>
      <c r="H204" s="460">
        <v>1.1032154583089653</v>
      </c>
      <c r="I204" s="177">
        <v>0</v>
      </c>
      <c r="J204" s="179">
        <v>8</v>
      </c>
      <c r="K204" s="14">
        <v>188</v>
      </c>
      <c r="L204" s="195">
        <v>2.4167630800874147E-2</v>
      </c>
      <c r="M204" s="460">
        <v>2.1384699446514221E-2</v>
      </c>
      <c r="N204" s="197">
        <v>5638.35</v>
      </c>
      <c r="O204" s="196">
        <v>1.3796589427758119</v>
      </c>
      <c r="P204" s="460">
        <v>13.192444785225989</v>
      </c>
      <c r="Q204" s="177">
        <v>0</v>
      </c>
      <c r="R204" s="177">
        <v>0</v>
      </c>
      <c r="S204" s="14">
        <v>1813</v>
      </c>
      <c r="T204" s="14">
        <v>278</v>
      </c>
      <c r="U204" s="182">
        <v>0.15333701047986761</v>
      </c>
      <c r="V204" s="461">
        <v>9.9870009644445729E-2</v>
      </c>
      <c r="W204" s="198">
        <v>15391006.361896835</v>
      </c>
      <c r="X204" s="183">
        <v>886854.89460616349</v>
      </c>
      <c r="Y204" s="183">
        <v>0</v>
      </c>
      <c r="Z204" s="183">
        <v>0</v>
      </c>
      <c r="AA204" s="183">
        <v>372234.94274582557</v>
      </c>
      <c r="AB204" s="183">
        <v>4618081.2592922831</v>
      </c>
      <c r="AC204" s="183">
        <v>0</v>
      </c>
      <c r="AD204" s="179">
        <v>0</v>
      </c>
      <c r="AE204" s="183">
        <v>355364.47719414363</v>
      </c>
      <c r="AF204" s="183">
        <v>6232535.5738384165</v>
      </c>
      <c r="AG204" s="203">
        <v>21623541.935735252</v>
      </c>
    </row>
    <row r="205" spans="1:33" s="48" customFormat="1" x14ac:dyDescent="0.3">
      <c r="A205" s="94">
        <v>616</v>
      </c>
      <c r="B205" s="32" t="s">
        <v>131</v>
      </c>
      <c r="C205" s="160">
        <v>1833</v>
      </c>
      <c r="D205" s="153">
        <v>0.9402470402951707</v>
      </c>
      <c r="E205" s="44">
        <v>98</v>
      </c>
      <c r="F205" s="44">
        <v>911</v>
      </c>
      <c r="G205" s="458">
        <v>0.10757409440175632</v>
      </c>
      <c r="H205" s="460">
        <v>0.82572728881207214</v>
      </c>
      <c r="I205" s="177">
        <v>0</v>
      </c>
      <c r="J205" s="179">
        <v>12</v>
      </c>
      <c r="K205" s="14">
        <v>56</v>
      </c>
      <c r="L205" s="195">
        <v>3.0551009274413531E-2</v>
      </c>
      <c r="M205" s="460">
        <v>2.7768077920053605E-2</v>
      </c>
      <c r="N205" s="197">
        <v>145.09</v>
      </c>
      <c r="O205" s="196">
        <v>12.633537804121579</v>
      </c>
      <c r="P205" s="460">
        <v>1.4406949745363664</v>
      </c>
      <c r="Q205" s="177">
        <v>0</v>
      </c>
      <c r="R205" s="177">
        <v>0</v>
      </c>
      <c r="S205" s="14">
        <v>572</v>
      </c>
      <c r="T205" s="14">
        <v>83</v>
      </c>
      <c r="U205" s="182">
        <v>0.1451048951048951</v>
      </c>
      <c r="V205" s="461">
        <v>9.1637894269473219E-2</v>
      </c>
      <c r="W205" s="198">
        <v>2291546.702663498</v>
      </c>
      <c r="X205" s="183">
        <v>156411.09616136388</v>
      </c>
      <c r="Y205" s="183">
        <v>0</v>
      </c>
      <c r="Z205" s="183">
        <v>0</v>
      </c>
      <c r="AA205" s="183">
        <v>113893.38512059368</v>
      </c>
      <c r="AB205" s="183">
        <v>118835.72497463218</v>
      </c>
      <c r="AC205" s="183">
        <v>0</v>
      </c>
      <c r="AD205" s="179">
        <v>0</v>
      </c>
      <c r="AE205" s="183">
        <v>76833.871258828891</v>
      </c>
      <c r="AF205" s="183">
        <v>465974.07751541818</v>
      </c>
      <c r="AG205" s="203">
        <v>2757520.7801789162</v>
      </c>
    </row>
    <row r="206" spans="1:33" s="48" customFormat="1" x14ac:dyDescent="0.3">
      <c r="A206" s="94">
        <v>619</v>
      </c>
      <c r="B206" s="32" t="s">
        <v>132</v>
      </c>
      <c r="C206" s="160">
        <v>2785</v>
      </c>
      <c r="D206" s="153">
        <v>1.2833820647422676</v>
      </c>
      <c r="E206" s="44">
        <v>105</v>
      </c>
      <c r="F206" s="44">
        <v>1120</v>
      </c>
      <c r="G206" s="458">
        <v>9.375E-2</v>
      </c>
      <c r="H206" s="460">
        <v>0.71961501285822482</v>
      </c>
      <c r="I206" s="177">
        <v>0</v>
      </c>
      <c r="J206" s="179">
        <v>2</v>
      </c>
      <c r="K206" s="14">
        <v>64</v>
      </c>
      <c r="L206" s="195">
        <v>2.2980251346499104E-2</v>
      </c>
      <c r="M206" s="460">
        <v>2.0197319992139178E-2</v>
      </c>
      <c r="N206" s="197">
        <v>361.1</v>
      </c>
      <c r="O206" s="196">
        <v>7.7125450013846573</v>
      </c>
      <c r="P206" s="460">
        <v>2.3599310502234303</v>
      </c>
      <c r="Q206" s="177">
        <v>0</v>
      </c>
      <c r="R206" s="177">
        <v>0</v>
      </c>
      <c r="S206" s="14">
        <v>676</v>
      </c>
      <c r="T206" s="14">
        <v>108</v>
      </c>
      <c r="U206" s="182">
        <v>0.15976331360946747</v>
      </c>
      <c r="V206" s="461">
        <v>0.10629631277404558</v>
      </c>
      <c r="W206" s="198">
        <v>4752317.3914789762</v>
      </c>
      <c r="X206" s="183">
        <v>207106.56796912156</v>
      </c>
      <c r="Y206" s="183">
        <v>0</v>
      </c>
      <c r="Z206" s="183">
        <v>0</v>
      </c>
      <c r="AA206" s="183">
        <v>125866.2121335807</v>
      </c>
      <c r="AB206" s="183">
        <v>295758.35886925139</v>
      </c>
      <c r="AC206" s="183">
        <v>0</v>
      </c>
      <c r="AD206" s="179">
        <v>0</v>
      </c>
      <c r="AE206" s="183">
        <v>135412.43539865443</v>
      </c>
      <c r="AF206" s="183">
        <v>764143.57437060867</v>
      </c>
      <c r="AG206" s="203">
        <v>5516460.9658495849</v>
      </c>
    </row>
    <row r="207" spans="1:33" s="48" customFormat="1" x14ac:dyDescent="0.3">
      <c r="A207" s="94">
        <v>620</v>
      </c>
      <c r="B207" s="32" t="s">
        <v>133</v>
      </c>
      <c r="C207" s="160">
        <v>2491</v>
      </c>
      <c r="D207" s="153">
        <v>1.9598173398419441</v>
      </c>
      <c r="E207" s="44">
        <v>161</v>
      </c>
      <c r="F207" s="44">
        <v>954</v>
      </c>
      <c r="G207" s="458">
        <v>0.16876310272536688</v>
      </c>
      <c r="H207" s="460">
        <v>1.2954075982688937</v>
      </c>
      <c r="I207" s="177">
        <v>0</v>
      </c>
      <c r="J207" s="179">
        <v>4</v>
      </c>
      <c r="K207" s="14">
        <v>42</v>
      </c>
      <c r="L207" s="195">
        <v>1.6860698514652751E-2</v>
      </c>
      <c r="M207" s="460">
        <v>1.4077767160292826E-2</v>
      </c>
      <c r="N207" s="197">
        <v>2461.1999999999998</v>
      </c>
      <c r="O207" s="196">
        <v>1.0121079148382903</v>
      </c>
      <c r="P207" s="460">
        <v>17.983333751442146</v>
      </c>
      <c r="Q207" s="177">
        <v>0</v>
      </c>
      <c r="R207" s="177">
        <v>0</v>
      </c>
      <c r="S207" s="14">
        <v>540</v>
      </c>
      <c r="T207" s="14">
        <v>95</v>
      </c>
      <c r="U207" s="182">
        <v>0.17592592592592593</v>
      </c>
      <c r="V207" s="461">
        <v>0.12245892509050404</v>
      </c>
      <c r="W207" s="198">
        <v>6491029.6984690726</v>
      </c>
      <c r="X207" s="183">
        <v>333463.74622192275</v>
      </c>
      <c r="Y207" s="183">
        <v>0</v>
      </c>
      <c r="Z207" s="183">
        <v>0</v>
      </c>
      <c r="AA207" s="183">
        <v>78468.928497217072</v>
      </c>
      <c r="AB207" s="183">
        <v>2015841.7968679075</v>
      </c>
      <c r="AC207" s="183">
        <v>0</v>
      </c>
      <c r="AD207" s="179">
        <v>0</v>
      </c>
      <c r="AE207" s="183">
        <v>139533.76733361182</v>
      </c>
      <c r="AF207" s="183">
        <v>2567308.2389206588</v>
      </c>
      <c r="AG207" s="203">
        <v>9058337.9373897314</v>
      </c>
    </row>
    <row r="208" spans="1:33" s="48" customFormat="1" x14ac:dyDescent="0.3">
      <c r="A208" s="94">
        <v>623</v>
      </c>
      <c r="B208" s="32" t="s">
        <v>134</v>
      </c>
      <c r="C208" s="160">
        <v>2137</v>
      </c>
      <c r="D208" s="153">
        <v>1.639243645127489</v>
      </c>
      <c r="E208" s="44">
        <v>73</v>
      </c>
      <c r="F208" s="44">
        <v>849</v>
      </c>
      <c r="G208" s="458">
        <v>8.5983510011778563E-2</v>
      </c>
      <c r="H208" s="460">
        <v>0.66000026306902759</v>
      </c>
      <c r="I208" s="177">
        <v>0</v>
      </c>
      <c r="J208" s="179">
        <v>3</v>
      </c>
      <c r="K208" s="14">
        <v>43</v>
      </c>
      <c r="L208" s="195">
        <v>2.0121665886757137E-2</v>
      </c>
      <c r="M208" s="460">
        <v>1.7338734532397211E-2</v>
      </c>
      <c r="N208" s="197">
        <v>794.18</v>
      </c>
      <c r="O208" s="196">
        <v>2.6908257573849759</v>
      </c>
      <c r="P208" s="460">
        <v>6.7641222680659574</v>
      </c>
      <c r="Q208" s="177">
        <v>1</v>
      </c>
      <c r="R208" s="177">
        <v>0</v>
      </c>
      <c r="S208" s="14">
        <v>450</v>
      </c>
      <c r="T208" s="14">
        <v>69</v>
      </c>
      <c r="U208" s="182">
        <v>0.15333333333333332</v>
      </c>
      <c r="V208" s="461">
        <v>9.9866332497911436E-2</v>
      </c>
      <c r="W208" s="198">
        <v>4657708.4857866419</v>
      </c>
      <c r="X208" s="183">
        <v>145752.86089552744</v>
      </c>
      <c r="Y208" s="183">
        <v>0</v>
      </c>
      <c r="Z208" s="183">
        <v>0</v>
      </c>
      <c r="AA208" s="183">
        <v>82910.996771799619</v>
      </c>
      <c r="AB208" s="183">
        <v>650471.81790856272</v>
      </c>
      <c r="AC208" s="183">
        <v>937010.39</v>
      </c>
      <c r="AD208" s="179">
        <v>0</v>
      </c>
      <c r="AE208" s="183">
        <v>97619.993142522959</v>
      </c>
      <c r="AF208" s="183">
        <v>1913766.0587184122</v>
      </c>
      <c r="AG208" s="203">
        <v>6571474.5445050541</v>
      </c>
    </row>
    <row r="209" spans="1:33" s="48" customFormat="1" x14ac:dyDescent="0.3">
      <c r="A209" s="94">
        <v>624</v>
      </c>
      <c r="B209" s="32" t="s">
        <v>348</v>
      </c>
      <c r="C209" s="160">
        <v>5125</v>
      </c>
      <c r="D209" s="153">
        <v>1.0152444716756663</v>
      </c>
      <c r="E209" s="44">
        <v>255</v>
      </c>
      <c r="F209" s="44">
        <v>2355</v>
      </c>
      <c r="G209" s="458">
        <v>0.10828025477707007</v>
      </c>
      <c r="H209" s="460">
        <v>0.83114770062606014</v>
      </c>
      <c r="I209" s="177">
        <v>1</v>
      </c>
      <c r="J209" s="179">
        <v>365</v>
      </c>
      <c r="K209" s="14">
        <v>192</v>
      </c>
      <c r="L209" s="195">
        <v>3.746341463414634E-2</v>
      </c>
      <c r="M209" s="460">
        <v>3.4680483279786414E-2</v>
      </c>
      <c r="N209" s="197">
        <v>324.63</v>
      </c>
      <c r="O209" s="196">
        <v>15.787203893663555</v>
      </c>
      <c r="P209" s="460">
        <v>1.1529004469447848</v>
      </c>
      <c r="Q209" s="177">
        <v>3</v>
      </c>
      <c r="R209" s="177">
        <v>188</v>
      </c>
      <c r="S209" s="14">
        <v>1610</v>
      </c>
      <c r="T209" s="14">
        <v>214</v>
      </c>
      <c r="U209" s="182">
        <v>0.13291925465838508</v>
      </c>
      <c r="V209" s="461">
        <v>7.9452253822963198E-2</v>
      </c>
      <c r="W209" s="198">
        <v>6918130.9101714976</v>
      </c>
      <c r="X209" s="183">
        <v>440190.36733632238</v>
      </c>
      <c r="Y209" s="183">
        <v>114283.40000000001</v>
      </c>
      <c r="Z209" s="183">
        <v>108135.19200000001</v>
      </c>
      <c r="AA209" s="183">
        <v>397712.48760667897</v>
      </c>
      <c r="AB209" s="183">
        <v>265887.66557664098</v>
      </c>
      <c r="AC209" s="183">
        <v>0</v>
      </c>
      <c r="AD209" s="179">
        <v>60301</v>
      </c>
      <c r="AE209" s="183">
        <v>186258.1309614616</v>
      </c>
      <c r="AF209" s="183">
        <v>1572768.2434811033</v>
      </c>
      <c r="AG209" s="203">
        <v>8490899.1536526009</v>
      </c>
    </row>
    <row r="210" spans="1:33" s="48" customFormat="1" x14ac:dyDescent="0.3">
      <c r="A210" s="94">
        <v>625</v>
      </c>
      <c r="B210" s="32" t="s">
        <v>135</v>
      </c>
      <c r="C210" s="160">
        <v>3051</v>
      </c>
      <c r="D210" s="153">
        <v>1.3746076368337068</v>
      </c>
      <c r="E210" s="44">
        <v>148</v>
      </c>
      <c r="F210" s="44">
        <v>1264</v>
      </c>
      <c r="G210" s="458">
        <v>0.11708860759493671</v>
      </c>
      <c r="H210" s="460">
        <v>0.89875967850647487</v>
      </c>
      <c r="I210" s="177">
        <v>0</v>
      </c>
      <c r="J210" s="179">
        <v>8</v>
      </c>
      <c r="K210" s="14">
        <v>92</v>
      </c>
      <c r="L210" s="195">
        <v>3.0154047853162898E-2</v>
      </c>
      <c r="M210" s="460">
        <v>2.7371116498802972E-2</v>
      </c>
      <c r="N210" s="197">
        <v>543.11</v>
      </c>
      <c r="O210" s="196">
        <v>5.6176465172801091</v>
      </c>
      <c r="P210" s="460">
        <v>3.2399821471546697</v>
      </c>
      <c r="Q210" s="177">
        <v>0</v>
      </c>
      <c r="R210" s="177">
        <v>0</v>
      </c>
      <c r="S210" s="14">
        <v>854</v>
      </c>
      <c r="T210" s="14">
        <v>103</v>
      </c>
      <c r="U210" s="182">
        <v>0.12060889929742388</v>
      </c>
      <c r="V210" s="461">
        <v>6.7141898462001998E-2</v>
      </c>
      <c r="W210" s="198">
        <v>5576288.4750919286</v>
      </c>
      <c r="X210" s="183">
        <v>283370.24461459718</v>
      </c>
      <c r="Y210" s="183">
        <v>0</v>
      </c>
      <c r="Z210" s="183">
        <v>0</v>
      </c>
      <c r="AA210" s="183">
        <v>186863.6973283859</v>
      </c>
      <c r="AB210" s="183">
        <v>444833.3488936004</v>
      </c>
      <c r="AC210" s="183">
        <v>0</v>
      </c>
      <c r="AD210" s="179">
        <v>0</v>
      </c>
      <c r="AE210" s="183">
        <v>93702.455990385803</v>
      </c>
      <c r="AF210" s="183">
        <v>1008769.74682697</v>
      </c>
      <c r="AG210" s="203">
        <v>6585058.2219188986</v>
      </c>
    </row>
    <row r="211" spans="1:33" s="48" customFormat="1" x14ac:dyDescent="0.3">
      <c r="A211" s="94">
        <v>626</v>
      </c>
      <c r="B211" s="32" t="s">
        <v>136</v>
      </c>
      <c r="C211" s="160">
        <v>5033</v>
      </c>
      <c r="D211" s="153">
        <v>1.7688526929741277</v>
      </c>
      <c r="E211" s="44">
        <v>273</v>
      </c>
      <c r="F211" s="44">
        <v>1949</v>
      </c>
      <c r="G211" s="458">
        <v>0.14007183170856849</v>
      </c>
      <c r="H211" s="460">
        <v>1.0751764584110572</v>
      </c>
      <c r="I211" s="177">
        <v>0</v>
      </c>
      <c r="J211" s="179">
        <v>12</v>
      </c>
      <c r="K211" s="14">
        <v>55</v>
      </c>
      <c r="L211" s="195">
        <v>1.0927876018279357E-2</v>
      </c>
      <c r="M211" s="460">
        <v>8.144944663919431E-3</v>
      </c>
      <c r="N211" s="197">
        <v>1310.33</v>
      </c>
      <c r="O211" s="196">
        <v>3.8410171483519422</v>
      </c>
      <c r="P211" s="460">
        <v>4.738607957744386</v>
      </c>
      <c r="Q211" s="177">
        <v>0</v>
      </c>
      <c r="R211" s="177">
        <v>0</v>
      </c>
      <c r="S211" s="14">
        <v>1158</v>
      </c>
      <c r="T211" s="14">
        <v>160</v>
      </c>
      <c r="U211" s="182">
        <v>0.1381692573402418</v>
      </c>
      <c r="V211" s="461">
        <v>8.4702256504819912E-2</v>
      </c>
      <c r="W211" s="198">
        <v>11837033.325087126</v>
      </c>
      <c r="X211" s="183">
        <v>559210.26432299591</v>
      </c>
      <c r="Y211" s="183">
        <v>0</v>
      </c>
      <c r="Z211" s="183">
        <v>0</v>
      </c>
      <c r="AA211" s="183">
        <v>91728.709870129867</v>
      </c>
      <c r="AB211" s="183">
        <v>1073223.6233097373</v>
      </c>
      <c r="AC211" s="183">
        <v>0</v>
      </c>
      <c r="AD211" s="179">
        <v>0</v>
      </c>
      <c r="AE211" s="183">
        <v>195001.09955579796</v>
      </c>
      <c r="AF211" s="183">
        <v>1919163.6970586609</v>
      </c>
      <c r="AG211" s="203">
        <v>13756197.022145787</v>
      </c>
    </row>
    <row r="212" spans="1:33" s="48" customFormat="1" x14ac:dyDescent="0.3">
      <c r="A212" s="94">
        <v>630</v>
      </c>
      <c r="B212" s="32" t="s">
        <v>137</v>
      </c>
      <c r="C212" s="160">
        <v>1593</v>
      </c>
      <c r="D212" s="153">
        <v>1.1985597341567433</v>
      </c>
      <c r="E212" s="44">
        <v>59</v>
      </c>
      <c r="F212" s="44">
        <v>641</v>
      </c>
      <c r="G212" s="458">
        <v>9.2043681747269887E-2</v>
      </c>
      <c r="H212" s="460">
        <v>0.70651749572351974</v>
      </c>
      <c r="I212" s="177">
        <v>0</v>
      </c>
      <c r="J212" s="179">
        <v>1</v>
      </c>
      <c r="K212" s="14">
        <v>40</v>
      </c>
      <c r="L212" s="195">
        <v>2.5109855618330193E-2</v>
      </c>
      <c r="M212" s="460">
        <v>2.2326924263970267E-2</v>
      </c>
      <c r="N212" s="197">
        <v>810.21</v>
      </c>
      <c r="O212" s="196">
        <v>1.9661569222794089</v>
      </c>
      <c r="P212" s="460">
        <v>9.2571829942811767</v>
      </c>
      <c r="Q212" s="177">
        <v>0</v>
      </c>
      <c r="R212" s="177">
        <v>0</v>
      </c>
      <c r="S212" s="14">
        <v>373</v>
      </c>
      <c r="T212" s="14">
        <v>42</v>
      </c>
      <c r="U212" s="182">
        <v>0.1126005361930295</v>
      </c>
      <c r="V212" s="461">
        <v>5.9133535357607611E-2</v>
      </c>
      <c r="W212" s="198">
        <v>2538631.8939545108</v>
      </c>
      <c r="X212" s="183">
        <v>116307.34818685317</v>
      </c>
      <c r="Y212" s="183">
        <v>0</v>
      </c>
      <c r="Z212" s="183">
        <v>0</v>
      </c>
      <c r="AA212" s="183">
        <v>79585.672764378469</v>
      </c>
      <c r="AB212" s="183">
        <v>663601.16294504609</v>
      </c>
      <c r="AC212" s="183">
        <v>0</v>
      </c>
      <c r="AD212" s="179">
        <v>0</v>
      </c>
      <c r="AE212" s="183">
        <v>43088.836757040059</v>
      </c>
      <c r="AF212" s="183">
        <v>902583.02065331815</v>
      </c>
      <c r="AG212" s="203">
        <v>3441214.9146078289</v>
      </c>
    </row>
    <row r="213" spans="1:33" s="48" customFormat="1" x14ac:dyDescent="0.3">
      <c r="A213" s="94">
        <v>631</v>
      </c>
      <c r="B213" s="32" t="s">
        <v>138</v>
      </c>
      <c r="C213" s="160">
        <v>1994</v>
      </c>
      <c r="D213" s="153">
        <v>0.95215170047291309</v>
      </c>
      <c r="E213" s="44">
        <v>88</v>
      </c>
      <c r="F213" s="44">
        <v>939</v>
      </c>
      <c r="G213" s="458">
        <v>9.3716719914802987E-2</v>
      </c>
      <c r="H213" s="460">
        <v>0.71935955846956379</v>
      </c>
      <c r="I213" s="177">
        <v>0</v>
      </c>
      <c r="J213" s="179">
        <v>7</v>
      </c>
      <c r="K213" s="14">
        <v>43</v>
      </c>
      <c r="L213" s="195">
        <v>2.156469408224674E-2</v>
      </c>
      <c r="M213" s="460">
        <v>1.8781762727886814E-2</v>
      </c>
      <c r="N213" s="197">
        <v>143.51</v>
      </c>
      <c r="O213" s="196">
        <v>13.894502125287437</v>
      </c>
      <c r="P213" s="460">
        <v>1.3099479391843725</v>
      </c>
      <c r="Q213" s="177">
        <v>0</v>
      </c>
      <c r="R213" s="177">
        <v>0</v>
      </c>
      <c r="S213" s="14">
        <v>582</v>
      </c>
      <c r="T213" s="14">
        <v>79</v>
      </c>
      <c r="U213" s="182">
        <v>0.13573883161512026</v>
      </c>
      <c r="V213" s="461">
        <v>8.2271830779698379E-2</v>
      </c>
      <c r="W213" s="198">
        <v>2524384.9023967851</v>
      </c>
      <c r="X213" s="183">
        <v>148231.20184385599</v>
      </c>
      <c r="Y213" s="183">
        <v>0</v>
      </c>
      <c r="Z213" s="183">
        <v>0</v>
      </c>
      <c r="AA213" s="183">
        <v>83801.486159554726</v>
      </c>
      <c r="AB213" s="183">
        <v>117541.62858301373</v>
      </c>
      <c r="AC213" s="183">
        <v>0</v>
      </c>
      <c r="AD213" s="179">
        <v>0</v>
      </c>
      <c r="AE213" s="183">
        <v>75039.764985487767</v>
      </c>
      <c r="AF213" s="183">
        <v>424614.08157191193</v>
      </c>
      <c r="AG213" s="203">
        <v>2948998.983968697</v>
      </c>
    </row>
    <row r="214" spans="1:33" s="48" customFormat="1" x14ac:dyDescent="0.3">
      <c r="A214" s="94">
        <v>635</v>
      </c>
      <c r="B214" s="32" t="s">
        <v>139</v>
      </c>
      <c r="C214" s="160">
        <v>6415</v>
      </c>
      <c r="D214" s="153">
        <v>1.1771518609814808</v>
      </c>
      <c r="E214" s="44">
        <v>288</v>
      </c>
      <c r="F214" s="44">
        <v>2815</v>
      </c>
      <c r="G214" s="458">
        <v>0.10230905861456484</v>
      </c>
      <c r="H214" s="460">
        <v>0.78531343499128481</v>
      </c>
      <c r="I214" s="177">
        <v>0</v>
      </c>
      <c r="J214" s="179">
        <v>27</v>
      </c>
      <c r="K214" s="14">
        <v>167</v>
      </c>
      <c r="L214" s="195">
        <v>2.603273577552611E-2</v>
      </c>
      <c r="M214" s="460">
        <v>2.3249804421166184E-2</v>
      </c>
      <c r="N214" s="197">
        <v>560.70000000000005</v>
      </c>
      <c r="O214" s="196">
        <v>11.441055823078294</v>
      </c>
      <c r="P214" s="460">
        <v>1.5908561855190773</v>
      </c>
      <c r="Q214" s="177">
        <v>0</v>
      </c>
      <c r="R214" s="177">
        <v>0</v>
      </c>
      <c r="S214" s="14">
        <v>1797</v>
      </c>
      <c r="T214" s="14">
        <v>233</v>
      </c>
      <c r="U214" s="182">
        <v>0.12966054535336671</v>
      </c>
      <c r="V214" s="461">
        <v>7.6193544517944828E-2</v>
      </c>
      <c r="W214" s="198">
        <v>10040455.762917547</v>
      </c>
      <c r="X214" s="183">
        <v>520604.77273637598</v>
      </c>
      <c r="Y214" s="183">
        <v>0</v>
      </c>
      <c r="Z214" s="183">
        <v>0</v>
      </c>
      <c r="AA214" s="183">
        <v>333738.40152133576</v>
      </c>
      <c r="AB214" s="183">
        <v>459240.40935471957</v>
      </c>
      <c r="AC214" s="183">
        <v>0</v>
      </c>
      <c r="AD214" s="179">
        <v>0</v>
      </c>
      <c r="AE214" s="183">
        <v>223578.47402075023</v>
      </c>
      <c r="AF214" s="183">
        <v>1537162.057633182</v>
      </c>
      <c r="AG214" s="203">
        <v>11577617.820550729</v>
      </c>
    </row>
    <row r="215" spans="1:33" s="48" customFormat="1" x14ac:dyDescent="0.3">
      <c r="A215" s="94">
        <v>636</v>
      </c>
      <c r="B215" s="32" t="s">
        <v>140</v>
      </c>
      <c r="C215" s="160">
        <v>8229</v>
      </c>
      <c r="D215" s="153">
        <v>0.99336083550801668</v>
      </c>
      <c r="E215" s="44">
        <v>380</v>
      </c>
      <c r="F215" s="44">
        <v>3722</v>
      </c>
      <c r="G215" s="458">
        <v>0.10209564750134337</v>
      </c>
      <c r="H215" s="460">
        <v>0.78367531402077861</v>
      </c>
      <c r="I215" s="177">
        <v>0</v>
      </c>
      <c r="J215" s="179">
        <v>48</v>
      </c>
      <c r="K215" s="14">
        <v>332</v>
      </c>
      <c r="L215" s="195">
        <v>4.0345120913841293E-2</v>
      </c>
      <c r="M215" s="460">
        <v>3.7562189559481367E-2</v>
      </c>
      <c r="N215" s="197">
        <v>749.94</v>
      </c>
      <c r="O215" s="196">
        <v>10.972877830226418</v>
      </c>
      <c r="P215" s="460">
        <v>1.6587329875190631</v>
      </c>
      <c r="Q215" s="177">
        <v>0</v>
      </c>
      <c r="R215" s="177">
        <v>0</v>
      </c>
      <c r="S215" s="14">
        <v>2453</v>
      </c>
      <c r="T215" s="14">
        <v>444</v>
      </c>
      <c r="U215" s="182">
        <v>0.18100285364859356</v>
      </c>
      <c r="V215" s="461">
        <v>0.12753585281317167</v>
      </c>
      <c r="W215" s="198">
        <v>10868719.196612969</v>
      </c>
      <c r="X215" s="183">
        <v>666425.62219901581</v>
      </c>
      <c r="Y215" s="183">
        <v>0</v>
      </c>
      <c r="Z215" s="183">
        <v>0</v>
      </c>
      <c r="AA215" s="183">
        <v>691652.86341372912</v>
      </c>
      <c r="AB215" s="183">
        <v>614237.11894324666</v>
      </c>
      <c r="AC215" s="183">
        <v>0</v>
      </c>
      <c r="AD215" s="179">
        <v>0</v>
      </c>
      <c r="AE215" s="183">
        <v>480058.87435318838</v>
      </c>
      <c r="AF215" s="183">
        <v>2452374.4789091796</v>
      </c>
      <c r="AG215" s="203">
        <v>13321093.675522149</v>
      </c>
    </row>
    <row r="216" spans="1:33" s="48" customFormat="1" x14ac:dyDescent="0.3">
      <c r="A216" s="94">
        <v>638</v>
      </c>
      <c r="B216" s="32" t="s">
        <v>349</v>
      </c>
      <c r="C216" s="160">
        <v>50619</v>
      </c>
      <c r="D216" s="153">
        <v>0.88142790703784324</v>
      </c>
      <c r="E216" s="44">
        <v>2940</v>
      </c>
      <c r="F216" s="44">
        <v>24789</v>
      </c>
      <c r="G216" s="458">
        <v>0.11860099237565049</v>
      </c>
      <c r="H216" s="460">
        <v>0.91036858296962075</v>
      </c>
      <c r="I216" s="177">
        <v>1</v>
      </c>
      <c r="J216" s="179">
        <v>14554</v>
      </c>
      <c r="K216" s="14">
        <v>3677</v>
      </c>
      <c r="L216" s="195">
        <v>7.2640708034532486E-2</v>
      </c>
      <c r="M216" s="460">
        <v>6.9857776680172567E-2</v>
      </c>
      <c r="N216" s="197">
        <v>654.54999999999995</v>
      </c>
      <c r="O216" s="196">
        <v>77.334046291345203</v>
      </c>
      <c r="P216" s="460">
        <v>0.23535655119406476</v>
      </c>
      <c r="Q216" s="177">
        <v>3</v>
      </c>
      <c r="R216" s="177">
        <v>1723</v>
      </c>
      <c r="S216" s="14">
        <v>16385</v>
      </c>
      <c r="T216" s="14">
        <v>2224</v>
      </c>
      <c r="U216" s="182">
        <v>0.13573390296002441</v>
      </c>
      <c r="V216" s="461">
        <v>8.2266902124602526E-2</v>
      </c>
      <c r="W216" s="198">
        <v>59323208.341345333</v>
      </c>
      <c r="X216" s="183">
        <v>4762108.4341203962</v>
      </c>
      <c r="Y216" s="183">
        <v>1128763.2048000002</v>
      </c>
      <c r="Z216" s="183">
        <v>4311779.6831999999</v>
      </c>
      <c r="AA216" s="183">
        <v>7912587.7183302408</v>
      </c>
      <c r="AB216" s="183">
        <v>536108.09692015639</v>
      </c>
      <c r="AC216" s="183">
        <v>0</v>
      </c>
      <c r="AD216" s="179">
        <v>552652.25</v>
      </c>
      <c r="AE216" s="183">
        <v>1904819.6143147126</v>
      </c>
      <c r="AF216" s="183">
        <v>21108819.001685508</v>
      </c>
      <c r="AG216" s="203">
        <v>80432027.34303084</v>
      </c>
    </row>
    <row r="217" spans="1:33" s="48" customFormat="1" x14ac:dyDescent="0.3">
      <c r="A217" s="94">
        <v>678</v>
      </c>
      <c r="B217" s="32" t="s">
        <v>350</v>
      </c>
      <c r="C217" s="160">
        <v>24353</v>
      </c>
      <c r="D217" s="153">
        <v>1.3872616770455652</v>
      </c>
      <c r="E217" s="44">
        <v>1493</v>
      </c>
      <c r="F217" s="44">
        <v>10240</v>
      </c>
      <c r="G217" s="458">
        <v>0.14580078125000001</v>
      </c>
      <c r="H217" s="460">
        <v>1.119151264788885</v>
      </c>
      <c r="I217" s="177">
        <v>0</v>
      </c>
      <c r="J217" s="179">
        <v>15</v>
      </c>
      <c r="K217" s="14">
        <v>739</v>
      </c>
      <c r="L217" s="195">
        <v>3.0345337330103066E-2</v>
      </c>
      <c r="M217" s="460">
        <v>2.7562405975743141E-2</v>
      </c>
      <c r="N217" s="197">
        <v>1015.34</v>
      </c>
      <c r="O217" s="196">
        <v>23.985069040912403</v>
      </c>
      <c r="P217" s="460">
        <v>0.75885019942893539</v>
      </c>
      <c r="Q217" s="177">
        <v>0</v>
      </c>
      <c r="R217" s="177">
        <v>0</v>
      </c>
      <c r="S217" s="14">
        <v>6975</v>
      </c>
      <c r="T217" s="14">
        <v>801</v>
      </c>
      <c r="U217" s="182">
        <v>0.11483870967741935</v>
      </c>
      <c r="V217" s="461">
        <v>6.1371708841997469E-2</v>
      </c>
      <c r="W217" s="198">
        <v>44919522.462438338</v>
      </c>
      <c r="X217" s="183">
        <v>2816499.7422500602</v>
      </c>
      <c r="Y217" s="183">
        <v>0</v>
      </c>
      <c r="Z217" s="183">
        <v>0</v>
      </c>
      <c r="AA217" s="183">
        <v>1501964.9945454544</v>
      </c>
      <c r="AB217" s="183">
        <v>831612.55080117891</v>
      </c>
      <c r="AC217" s="183">
        <v>0</v>
      </c>
      <c r="AD217" s="179">
        <v>0</v>
      </c>
      <c r="AE217" s="183">
        <v>683653.17381580838</v>
      </c>
      <c r="AF217" s="183">
        <v>5833730.4614125043</v>
      </c>
      <c r="AG217" s="203">
        <v>50753252.923850842</v>
      </c>
    </row>
    <row r="218" spans="1:33" s="48" customFormat="1" x14ac:dyDescent="0.3">
      <c r="A218" s="94">
        <v>680</v>
      </c>
      <c r="B218" s="32" t="s">
        <v>351</v>
      </c>
      <c r="C218" s="160">
        <v>24407</v>
      </c>
      <c r="D218" s="153">
        <v>0.96533528579349692</v>
      </c>
      <c r="E218" s="44">
        <v>1298</v>
      </c>
      <c r="F218" s="44">
        <v>11666</v>
      </c>
      <c r="G218" s="458">
        <v>0.11126350077147265</v>
      </c>
      <c r="H218" s="460">
        <v>0.85404677907535353</v>
      </c>
      <c r="I218" s="177">
        <v>0</v>
      </c>
      <c r="J218" s="179">
        <v>334</v>
      </c>
      <c r="K218" s="14">
        <v>2222</v>
      </c>
      <c r="L218" s="195">
        <v>9.1039455893800955E-2</v>
      </c>
      <c r="M218" s="460">
        <v>8.8256524539441022E-2</v>
      </c>
      <c r="N218" s="197">
        <v>48.76</v>
      </c>
      <c r="O218" s="196">
        <v>500.55373256767842</v>
      </c>
      <c r="P218" s="460">
        <v>3.6361879336405202E-2</v>
      </c>
      <c r="Q218" s="177">
        <v>0</v>
      </c>
      <c r="R218" s="177">
        <v>0</v>
      </c>
      <c r="S218" s="14">
        <v>7765</v>
      </c>
      <c r="T218" s="14">
        <v>1074</v>
      </c>
      <c r="U218" s="182">
        <v>0.13831294269156472</v>
      </c>
      <c r="V218" s="461">
        <v>8.4845941856142831E-2</v>
      </c>
      <c r="W218" s="198">
        <v>31326859.200136356</v>
      </c>
      <c r="X218" s="183">
        <v>2154093.3376104352</v>
      </c>
      <c r="Y218" s="183">
        <v>0</v>
      </c>
      <c r="Z218" s="183">
        <v>0</v>
      </c>
      <c r="AA218" s="183">
        <v>4820048.8458256014</v>
      </c>
      <c r="AB218" s="183">
        <v>39936.79750336388</v>
      </c>
      <c r="AC218" s="183">
        <v>0</v>
      </c>
      <c r="AD218" s="179">
        <v>0</v>
      </c>
      <c r="AE218" s="183">
        <v>947241.30127668602</v>
      </c>
      <c r="AF218" s="183">
        <v>7961320.282216087</v>
      </c>
      <c r="AG218" s="203">
        <v>39288179.482352443</v>
      </c>
    </row>
    <row r="219" spans="1:33" s="48" customFormat="1" x14ac:dyDescent="0.3">
      <c r="A219" s="94">
        <v>681</v>
      </c>
      <c r="B219" s="32" t="s">
        <v>141</v>
      </c>
      <c r="C219" s="160">
        <v>3364</v>
      </c>
      <c r="D219" s="153">
        <v>1.2884090192366928</v>
      </c>
      <c r="E219" s="44">
        <v>190</v>
      </c>
      <c r="F219" s="44">
        <v>1436</v>
      </c>
      <c r="G219" s="458">
        <v>0.13231197771587744</v>
      </c>
      <c r="H219" s="460">
        <v>1.0156126458166219</v>
      </c>
      <c r="I219" s="177">
        <v>0</v>
      </c>
      <c r="J219" s="179">
        <v>6</v>
      </c>
      <c r="K219" s="14">
        <v>112</v>
      </c>
      <c r="L219" s="195">
        <v>3.3293697978596909E-2</v>
      </c>
      <c r="M219" s="460">
        <v>3.0510766624236983E-2</v>
      </c>
      <c r="N219" s="197">
        <v>559.29</v>
      </c>
      <c r="O219" s="196">
        <v>6.0147687246330168</v>
      </c>
      <c r="P219" s="460">
        <v>3.0260638867912042</v>
      </c>
      <c r="Q219" s="177">
        <v>0</v>
      </c>
      <c r="R219" s="177">
        <v>0</v>
      </c>
      <c r="S219" s="14">
        <v>800</v>
      </c>
      <c r="T219" s="14">
        <v>132</v>
      </c>
      <c r="U219" s="182">
        <v>0.16500000000000001</v>
      </c>
      <c r="V219" s="461">
        <v>0.11153299916457812</v>
      </c>
      <c r="W219" s="198">
        <v>5762806.2200503945</v>
      </c>
      <c r="X219" s="183">
        <v>353063.27399407217</v>
      </c>
      <c r="Y219" s="183">
        <v>0</v>
      </c>
      <c r="Z219" s="183">
        <v>0</v>
      </c>
      <c r="AA219" s="183">
        <v>229667.38419294989</v>
      </c>
      <c r="AB219" s="183">
        <v>458085.55118245247</v>
      </c>
      <c r="AC219" s="183">
        <v>0</v>
      </c>
      <c r="AD219" s="179">
        <v>0</v>
      </c>
      <c r="AE219" s="183">
        <v>171622.61594352551</v>
      </c>
      <c r="AF219" s="183">
        <v>1212438.8253130009</v>
      </c>
      <c r="AG219" s="203">
        <v>6975245.0453633955</v>
      </c>
    </row>
    <row r="220" spans="1:33" s="48" customFormat="1" x14ac:dyDescent="0.3">
      <c r="A220" s="94">
        <v>683</v>
      </c>
      <c r="B220" s="32" t="s">
        <v>142</v>
      </c>
      <c r="C220" s="160">
        <v>3712</v>
      </c>
      <c r="D220" s="153">
        <v>1.1495997137442324</v>
      </c>
      <c r="E220" s="44">
        <v>213</v>
      </c>
      <c r="F220" s="44">
        <v>1459</v>
      </c>
      <c r="G220" s="458">
        <v>0.14599040438656613</v>
      </c>
      <c r="H220" s="460">
        <v>1.1206067917847065</v>
      </c>
      <c r="I220" s="177">
        <v>0</v>
      </c>
      <c r="J220" s="179">
        <v>3</v>
      </c>
      <c r="K220" s="14">
        <v>37</v>
      </c>
      <c r="L220" s="195">
        <v>9.9676724137931043E-3</v>
      </c>
      <c r="M220" s="460">
        <v>7.1847410594331786E-3</v>
      </c>
      <c r="N220" s="197">
        <v>3453.41</v>
      </c>
      <c r="O220" s="196">
        <v>1.0748796117460713</v>
      </c>
      <c r="P220" s="460">
        <v>16.933128348621956</v>
      </c>
      <c r="Q220" s="177">
        <v>0</v>
      </c>
      <c r="R220" s="177">
        <v>0</v>
      </c>
      <c r="S220" s="14">
        <v>805</v>
      </c>
      <c r="T220" s="14">
        <v>132</v>
      </c>
      <c r="U220" s="182">
        <v>0.1639751552795031</v>
      </c>
      <c r="V220" s="461">
        <v>0.11050815444408121</v>
      </c>
      <c r="W220" s="198">
        <v>5673863.5502531314</v>
      </c>
      <c r="X220" s="183">
        <v>429862.61376357317</v>
      </c>
      <c r="Y220" s="183">
        <v>0</v>
      </c>
      <c r="Z220" s="183">
        <v>0</v>
      </c>
      <c r="AA220" s="183">
        <v>59677.319109461976</v>
      </c>
      <c r="AB220" s="183">
        <v>2828509.7593538119</v>
      </c>
      <c r="AC220" s="183">
        <v>0</v>
      </c>
      <c r="AD220" s="179">
        <v>0</v>
      </c>
      <c r="AE220" s="183">
        <v>187636.55170157278</v>
      </c>
      <c r="AF220" s="183">
        <v>3505686.2439284222</v>
      </c>
      <c r="AG220" s="203">
        <v>9179549.7941815536</v>
      </c>
    </row>
    <row r="221" spans="1:33" s="48" customFormat="1" x14ac:dyDescent="0.3">
      <c r="A221" s="94">
        <v>684</v>
      </c>
      <c r="B221" s="32" t="s">
        <v>352</v>
      </c>
      <c r="C221" s="160">
        <v>39040</v>
      </c>
      <c r="D221" s="153">
        <v>0.9425034596577001</v>
      </c>
      <c r="E221" s="44">
        <v>2042</v>
      </c>
      <c r="F221" s="44">
        <v>18372</v>
      </c>
      <c r="G221" s="458">
        <v>0.11114739821467451</v>
      </c>
      <c r="H221" s="460">
        <v>0.85315558821771975</v>
      </c>
      <c r="I221" s="177">
        <v>0</v>
      </c>
      <c r="J221" s="179">
        <v>114</v>
      </c>
      <c r="K221" s="14">
        <v>2687</v>
      </c>
      <c r="L221" s="195">
        <v>6.8826844262295087E-2</v>
      </c>
      <c r="M221" s="460">
        <v>6.6043912907935154E-2</v>
      </c>
      <c r="N221" s="197">
        <v>496.17</v>
      </c>
      <c r="O221" s="196">
        <v>78.682709555192773</v>
      </c>
      <c r="P221" s="460">
        <v>0.23132241540621876</v>
      </c>
      <c r="Q221" s="177">
        <v>0</v>
      </c>
      <c r="R221" s="177">
        <v>0</v>
      </c>
      <c r="S221" s="14">
        <v>11770</v>
      </c>
      <c r="T221" s="14">
        <v>1976</v>
      </c>
      <c r="U221" s="182">
        <v>0.16788445199660154</v>
      </c>
      <c r="V221" s="461">
        <v>0.11441745116117966</v>
      </c>
      <c r="W221" s="198">
        <v>48923445.455823332</v>
      </c>
      <c r="X221" s="183">
        <v>3441965.444909804</v>
      </c>
      <c r="Y221" s="183">
        <v>0</v>
      </c>
      <c r="Z221" s="183">
        <v>0</v>
      </c>
      <c r="AA221" s="183">
        <v>5769428.8499443401</v>
      </c>
      <c r="AB221" s="183">
        <v>406387.21938564506</v>
      </c>
      <c r="AC221" s="183">
        <v>0</v>
      </c>
      <c r="AD221" s="179">
        <v>0</v>
      </c>
      <c r="AE221" s="183">
        <v>2043229.8631161312</v>
      </c>
      <c r="AF221" s="183">
        <v>11661011.377355918</v>
      </c>
      <c r="AG221" s="203">
        <v>60584456.83317925</v>
      </c>
    </row>
    <row r="222" spans="1:33" s="48" customFormat="1" x14ac:dyDescent="0.3">
      <c r="A222" s="94">
        <v>686</v>
      </c>
      <c r="B222" s="32" t="s">
        <v>143</v>
      </c>
      <c r="C222" s="160">
        <v>3053</v>
      </c>
      <c r="D222" s="153">
        <v>1.6073604299249111</v>
      </c>
      <c r="E222" s="44">
        <v>136</v>
      </c>
      <c r="F222" s="44">
        <v>1217</v>
      </c>
      <c r="G222" s="458">
        <v>0.11175020542317174</v>
      </c>
      <c r="H222" s="460">
        <v>0.85778267213338655</v>
      </c>
      <c r="I222" s="177">
        <v>0</v>
      </c>
      <c r="J222" s="179">
        <v>3</v>
      </c>
      <c r="K222" s="14">
        <v>74</v>
      </c>
      <c r="L222" s="195">
        <v>2.4238453979692105E-2</v>
      </c>
      <c r="M222" s="460">
        <v>2.145552262533218E-2</v>
      </c>
      <c r="N222" s="197">
        <v>538.96</v>
      </c>
      <c r="O222" s="196">
        <v>5.6646133293750927</v>
      </c>
      <c r="P222" s="460">
        <v>3.2131185955142789</v>
      </c>
      <c r="Q222" s="177">
        <v>0</v>
      </c>
      <c r="R222" s="177">
        <v>0</v>
      </c>
      <c r="S222" s="14">
        <v>745</v>
      </c>
      <c r="T222" s="14">
        <v>93</v>
      </c>
      <c r="U222" s="182">
        <v>0.12483221476510067</v>
      </c>
      <c r="V222" s="461">
        <v>7.1365213929678789E-2</v>
      </c>
      <c r="W222" s="198">
        <v>6524757.1162627032</v>
      </c>
      <c r="X222" s="183">
        <v>270627.87686572049</v>
      </c>
      <c r="Y222" s="183">
        <v>0</v>
      </c>
      <c r="Z222" s="183">
        <v>0</v>
      </c>
      <c r="AA222" s="183">
        <v>146573.72293135434</v>
      </c>
      <c r="AB222" s="183">
        <v>441434.29824472917</v>
      </c>
      <c r="AC222" s="183">
        <v>0</v>
      </c>
      <c r="AD222" s="179">
        <v>0</v>
      </c>
      <c r="AE222" s="183">
        <v>99661.753903393852</v>
      </c>
      <c r="AF222" s="183">
        <v>958297.65194519795</v>
      </c>
      <c r="AG222" s="203">
        <v>7483054.7682079012</v>
      </c>
    </row>
    <row r="223" spans="1:33" s="48" customFormat="1" x14ac:dyDescent="0.3">
      <c r="A223" s="94">
        <v>687</v>
      </c>
      <c r="B223" s="32" t="s">
        <v>144</v>
      </c>
      <c r="C223" s="160">
        <v>1561</v>
      </c>
      <c r="D223" s="153">
        <v>2.0012424413947585</v>
      </c>
      <c r="E223" s="44">
        <v>72</v>
      </c>
      <c r="F223" s="44">
        <v>569</v>
      </c>
      <c r="G223" s="458">
        <v>0.1265377855887522</v>
      </c>
      <c r="H223" s="460">
        <v>0.97129056217067955</v>
      </c>
      <c r="I223" s="177">
        <v>0</v>
      </c>
      <c r="J223" s="179">
        <v>0</v>
      </c>
      <c r="K223" s="14">
        <v>18</v>
      </c>
      <c r="L223" s="195">
        <v>1.1531069827033953E-2</v>
      </c>
      <c r="M223" s="460">
        <v>8.7481384726740274E-3</v>
      </c>
      <c r="N223" s="197">
        <v>1150.6400000000001</v>
      </c>
      <c r="O223" s="196">
        <v>1.3566363067510254</v>
      </c>
      <c r="P223" s="460">
        <v>13.416325609479273</v>
      </c>
      <c r="Q223" s="177">
        <v>0</v>
      </c>
      <c r="R223" s="177">
        <v>0</v>
      </c>
      <c r="S223" s="14">
        <v>339</v>
      </c>
      <c r="T223" s="14">
        <v>65</v>
      </c>
      <c r="U223" s="182">
        <v>0.19174041297935104</v>
      </c>
      <c r="V223" s="461">
        <v>0.13827341214392916</v>
      </c>
      <c r="W223" s="198">
        <v>4153621.1334670028</v>
      </c>
      <c r="X223" s="183">
        <v>156682.51321045487</v>
      </c>
      <c r="Y223" s="183">
        <v>0</v>
      </c>
      <c r="Z223" s="183">
        <v>0</v>
      </c>
      <c r="AA223" s="183">
        <v>30556.86311688312</v>
      </c>
      <c r="AB223" s="183">
        <v>942429.79243787145</v>
      </c>
      <c r="AC223" s="183">
        <v>0</v>
      </c>
      <c r="AD223" s="179">
        <v>0</v>
      </c>
      <c r="AE223" s="183">
        <v>98731.726749469555</v>
      </c>
      <c r="AF223" s="183">
        <v>1228400.8955146782</v>
      </c>
      <c r="AG223" s="203">
        <v>5382022.028981681</v>
      </c>
    </row>
    <row r="224" spans="1:33" s="48" customFormat="1" x14ac:dyDescent="0.3">
      <c r="A224" s="94">
        <v>689</v>
      </c>
      <c r="B224" s="32" t="s">
        <v>145</v>
      </c>
      <c r="C224" s="160">
        <v>3146</v>
      </c>
      <c r="D224" s="153">
        <v>1.7268790654486397</v>
      </c>
      <c r="E224" s="44">
        <v>210</v>
      </c>
      <c r="F224" s="44">
        <v>1251</v>
      </c>
      <c r="G224" s="458">
        <v>0.16786570743405277</v>
      </c>
      <c r="H224" s="460">
        <v>1.2885192876118494</v>
      </c>
      <c r="I224" s="177">
        <v>0</v>
      </c>
      <c r="J224" s="179">
        <v>3</v>
      </c>
      <c r="K224" s="14">
        <v>80</v>
      </c>
      <c r="L224" s="195">
        <v>2.5429116338207249E-2</v>
      </c>
      <c r="M224" s="460">
        <v>2.2646184983847323E-2</v>
      </c>
      <c r="N224" s="197">
        <v>351.51</v>
      </c>
      <c r="O224" s="196">
        <v>8.9499587493954653</v>
      </c>
      <c r="P224" s="460">
        <v>2.0336489736606409</v>
      </c>
      <c r="Q224" s="177">
        <v>0</v>
      </c>
      <c r="R224" s="177">
        <v>0</v>
      </c>
      <c r="S224" s="14">
        <v>704</v>
      </c>
      <c r="T224" s="14">
        <v>110</v>
      </c>
      <c r="U224" s="182">
        <v>0.15625</v>
      </c>
      <c r="V224" s="461">
        <v>0.10278299916457811</v>
      </c>
      <c r="W224" s="198">
        <v>7223454.0710683269</v>
      </c>
      <c r="X224" s="183">
        <v>418907.46468996961</v>
      </c>
      <c r="Y224" s="183">
        <v>0</v>
      </c>
      <c r="Z224" s="183">
        <v>0</v>
      </c>
      <c r="AA224" s="183">
        <v>159420.43346938776</v>
      </c>
      <c r="AB224" s="183">
        <v>287903.68520113692</v>
      </c>
      <c r="AC224" s="183">
        <v>0</v>
      </c>
      <c r="AD224" s="179">
        <v>0</v>
      </c>
      <c r="AE224" s="183">
        <v>147909.18835735173</v>
      </c>
      <c r="AF224" s="183">
        <v>1014140.7717178464</v>
      </c>
      <c r="AG224" s="203">
        <v>8237594.8427861733</v>
      </c>
    </row>
    <row r="225" spans="1:33" s="48" customFormat="1" x14ac:dyDescent="0.3">
      <c r="A225" s="94">
        <v>691</v>
      </c>
      <c r="B225" s="32" t="s">
        <v>146</v>
      </c>
      <c r="C225" s="160">
        <v>2710</v>
      </c>
      <c r="D225" s="153">
        <v>1.5540925537389074</v>
      </c>
      <c r="E225" s="44">
        <v>89</v>
      </c>
      <c r="F225" s="44">
        <v>1101</v>
      </c>
      <c r="G225" s="458">
        <v>8.0835603996366939E-2</v>
      </c>
      <c r="H225" s="460">
        <v>0.62048548489864497</v>
      </c>
      <c r="I225" s="177">
        <v>0</v>
      </c>
      <c r="J225" s="179">
        <v>4</v>
      </c>
      <c r="K225" s="14">
        <v>8</v>
      </c>
      <c r="L225" s="195">
        <v>2.9520295202952029E-3</v>
      </c>
      <c r="M225" s="460">
        <v>1.6909816593527714E-4</v>
      </c>
      <c r="N225" s="197">
        <v>474.64</v>
      </c>
      <c r="O225" s="196">
        <v>5.7095904264284512</v>
      </c>
      <c r="P225" s="460">
        <v>3.187807367191235</v>
      </c>
      <c r="Q225" s="177">
        <v>0</v>
      </c>
      <c r="R225" s="177">
        <v>0</v>
      </c>
      <c r="S225" s="14">
        <v>675</v>
      </c>
      <c r="T225" s="14">
        <v>116</v>
      </c>
      <c r="U225" s="182">
        <v>0.17185185185185184</v>
      </c>
      <c r="V225" s="461">
        <v>0.11838485101642995</v>
      </c>
      <c r="W225" s="198">
        <v>5599773.271021097</v>
      </c>
      <c r="X225" s="183">
        <v>173767.82872554439</v>
      </c>
      <c r="Y225" s="183">
        <v>0</v>
      </c>
      <c r="Z225" s="183">
        <v>0</v>
      </c>
      <c r="AA225" s="183">
        <v>1025.4120222634506</v>
      </c>
      <c r="AB225" s="183">
        <v>388753.10842897109</v>
      </c>
      <c r="AC225" s="183">
        <v>0</v>
      </c>
      <c r="AD225" s="179">
        <v>0</v>
      </c>
      <c r="AE225" s="183">
        <v>146750.8320757449</v>
      </c>
      <c r="AF225" s="183">
        <v>710297.18125252426</v>
      </c>
      <c r="AG225" s="203">
        <v>6310070.4522736212</v>
      </c>
    </row>
    <row r="226" spans="1:33" s="48" customFormat="1" x14ac:dyDescent="0.3">
      <c r="A226" s="94">
        <v>694</v>
      </c>
      <c r="B226" s="32" t="s">
        <v>147</v>
      </c>
      <c r="C226" s="160">
        <v>28710</v>
      </c>
      <c r="D226" s="153">
        <v>1.0034424182343005</v>
      </c>
      <c r="E226" s="44">
        <v>1500</v>
      </c>
      <c r="F226" s="44">
        <v>13629</v>
      </c>
      <c r="G226" s="458">
        <v>0.1100594320933304</v>
      </c>
      <c r="H226" s="460">
        <v>0.84480447617078269</v>
      </c>
      <c r="I226" s="177">
        <v>0</v>
      </c>
      <c r="J226" s="179">
        <v>118</v>
      </c>
      <c r="K226" s="14">
        <v>1514</v>
      </c>
      <c r="L226" s="195">
        <v>5.2734238941135492E-2</v>
      </c>
      <c r="M226" s="460">
        <v>4.9951307586775566E-2</v>
      </c>
      <c r="N226" s="197">
        <v>121.01</v>
      </c>
      <c r="O226" s="196">
        <v>237.25311957689445</v>
      </c>
      <c r="P226" s="460">
        <v>7.6715848699785538E-2</v>
      </c>
      <c r="Q226" s="177">
        <v>0</v>
      </c>
      <c r="R226" s="177">
        <v>0</v>
      </c>
      <c r="S226" s="14">
        <v>8942</v>
      </c>
      <c r="T226" s="14">
        <v>1266</v>
      </c>
      <c r="U226" s="182">
        <v>0.14157906508611048</v>
      </c>
      <c r="V226" s="461">
        <v>8.8112064250688599E-2</v>
      </c>
      <c r="W226" s="198">
        <v>38304510.886171266</v>
      </c>
      <c r="X226" s="183">
        <v>2506443.1350325998</v>
      </c>
      <c r="Y226" s="183">
        <v>0</v>
      </c>
      <c r="Z226" s="183">
        <v>0</v>
      </c>
      <c r="AA226" s="183">
        <v>3209004.0906122448</v>
      </c>
      <c r="AB226" s="183">
        <v>99113.040727687927</v>
      </c>
      <c r="AC226" s="183">
        <v>0</v>
      </c>
      <c r="AD226" s="179">
        <v>0</v>
      </c>
      <c r="AE226" s="183">
        <v>1157134.1685323799</v>
      </c>
      <c r="AF226" s="183">
        <v>6971694.4349049181</v>
      </c>
      <c r="AG226" s="203">
        <v>45276205.321076185</v>
      </c>
    </row>
    <row r="227" spans="1:33" s="48" customFormat="1" x14ac:dyDescent="0.3">
      <c r="A227" s="94">
        <v>697</v>
      </c>
      <c r="B227" s="32" t="s">
        <v>148</v>
      </c>
      <c r="C227" s="160">
        <v>1235</v>
      </c>
      <c r="D227" s="153">
        <v>1.8389256673167285</v>
      </c>
      <c r="E227" s="44">
        <v>58</v>
      </c>
      <c r="F227" s="44">
        <v>517</v>
      </c>
      <c r="G227" s="458">
        <v>0.11218568665377177</v>
      </c>
      <c r="H227" s="460">
        <v>0.86112537966786928</v>
      </c>
      <c r="I227" s="177">
        <v>0</v>
      </c>
      <c r="J227" s="179">
        <v>0</v>
      </c>
      <c r="K227" s="14">
        <v>17</v>
      </c>
      <c r="L227" s="195">
        <v>1.3765182186234818E-2</v>
      </c>
      <c r="M227" s="460">
        <v>1.0982250831874893E-2</v>
      </c>
      <c r="N227" s="197">
        <v>835.82</v>
      </c>
      <c r="O227" s="196">
        <v>1.4775908688473594</v>
      </c>
      <c r="P227" s="460">
        <v>12.318074514910528</v>
      </c>
      <c r="Q227" s="177">
        <v>0</v>
      </c>
      <c r="R227" s="177">
        <v>0</v>
      </c>
      <c r="S227" s="14">
        <v>250</v>
      </c>
      <c r="T227" s="14">
        <v>26</v>
      </c>
      <c r="U227" s="182">
        <v>0.104</v>
      </c>
      <c r="V227" s="461">
        <v>5.053299916457811E-2</v>
      </c>
      <c r="W227" s="198">
        <v>3019641.636303429</v>
      </c>
      <c r="X227" s="183">
        <v>109901.04046757385</v>
      </c>
      <c r="Y227" s="183">
        <v>0</v>
      </c>
      <c r="Z227" s="183">
        <v>0</v>
      </c>
      <c r="AA227" s="183">
        <v>30349.289833024119</v>
      </c>
      <c r="AB227" s="183">
        <v>684576.99116615253</v>
      </c>
      <c r="AC227" s="183">
        <v>0</v>
      </c>
      <c r="AD227" s="179">
        <v>0</v>
      </c>
      <c r="AE227" s="183">
        <v>28546.783530158729</v>
      </c>
      <c r="AF227" s="183">
        <v>853374.10499690939</v>
      </c>
      <c r="AG227" s="203">
        <v>3873015.7413003384</v>
      </c>
    </row>
    <row r="228" spans="1:33" s="48" customFormat="1" x14ac:dyDescent="0.3">
      <c r="A228" s="94">
        <v>698</v>
      </c>
      <c r="B228" s="32" t="s">
        <v>149</v>
      </c>
      <c r="C228" s="160">
        <v>63528</v>
      </c>
      <c r="D228" s="153">
        <v>0.99408810458108543</v>
      </c>
      <c r="E228" s="44">
        <v>4462</v>
      </c>
      <c r="F228" s="44">
        <v>30781</v>
      </c>
      <c r="G228" s="458">
        <v>0.14495955297098859</v>
      </c>
      <c r="H228" s="460">
        <v>1.1126940861348318</v>
      </c>
      <c r="I228" s="177">
        <v>0</v>
      </c>
      <c r="J228" s="179">
        <v>129</v>
      </c>
      <c r="K228" s="14">
        <v>2267</v>
      </c>
      <c r="L228" s="195">
        <v>3.5685052260420604E-2</v>
      </c>
      <c r="M228" s="460">
        <v>3.2902120906060678E-2</v>
      </c>
      <c r="N228" s="197">
        <v>7581.51</v>
      </c>
      <c r="O228" s="196">
        <v>8.3793334045592491</v>
      </c>
      <c r="P228" s="460">
        <v>2.1721387067746747</v>
      </c>
      <c r="Q228" s="177">
        <v>0</v>
      </c>
      <c r="R228" s="177">
        <v>0</v>
      </c>
      <c r="S228" s="14">
        <v>19078</v>
      </c>
      <c r="T228" s="14">
        <v>1751</v>
      </c>
      <c r="U228" s="182">
        <v>9.178110913093615E-2</v>
      </c>
      <c r="V228" s="461">
        <v>3.8314108295514265E-2</v>
      </c>
      <c r="W228" s="198">
        <v>83968101.266058117</v>
      </c>
      <c r="X228" s="183">
        <v>7304818.3382766321</v>
      </c>
      <c r="Y228" s="183">
        <v>0</v>
      </c>
      <c r="Z228" s="183">
        <v>0</v>
      </c>
      <c r="AA228" s="183">
        <v>4677128.4126901673</v>
      </c>
      <c r="AB228" s="183">
        <v>6209623.2493791683</v>
      </c>
      <c r="AC228" s="183">
        <v>0</v>
      </c>
      <c r="AD228" s="179">
        <v>0</v>
      </c>
      <c r="AE228" s="183">
        <v>1113368.8208535805</v>
      </c>
      <c r="AF228" s="183">
        <v>19304938.821199536</v>
      </c>
      <c r="AG228" s="203">
        <v>103273040.08725765</v>
      </c>
    </row>
    <row r="229" spans="1:33" s="48" customFormat="1" x14ac:dyDescent="0.3">
      <c r="A229" s="94">
        <v>700</v>
      </c>
      <c r="B229" s="32" t="s">
        <v>150</v>
      </c>
      <c r="C229" s="160">
        <v>4922</v>
      </c>
      <c r="D229" s="153">
        <v>1.2495213580370175</v>
      </c>
      <c r="E229" s="44">
        <v>276</v>
      </c>
      <c r="F229" s="44">
        <v>2070</v>
      </c>
      <c r="G229" s="458">
        <v>0.13333333333333333</v>
      </c>
      <c r="H229" s="460">
        <v>1.0234524627316974</v>
      </c>
      <c r="I229" s="177">
        <v>0</v>
      </c>
      <c r="J229" s="179">
        <v>12</v>
      </c>
      <c r="K229" s="14">
        <v>155</v>
      </c>
      <c r="L229" s="195">
        <v>3.1491263713937422E-2</v>
      </c>
      <c r="M229" s="460">
        <v>2.8708332359577496E-2</v>
      </c>
      <c r="N229" s="197">
        <v>942.28</v>
      </c>
      <c r="O229" s="196">
        <v>5.2235004457273844</v>
      </c>
      <c r="P229" s="460">
        <v>3.4844592460791146</v>
      </c>
      <c r="Q229" s="177">
        <v>3</v>
      </c>
      <c r="R229" s="177">
        <v>314</v>
      </c>
      <c r="S229" s="14">
        <v>1329</v>
      </c>
      <c r="T229" s="14">
        <v>167</v>
      </c>
      <c r="U229" s="182">
        <v>0.1256583897667419</v>
      </c>
      <c r="V229" s="461">
        <v>7.2191388931320016E-2</v>
      </c>
      <c r="W229" s="198">
        <v>8177293.129054945</v>
      </c>
      <c r="X229" s="183">
        <v>520568.32844856998</v>
      </c>
      <c r="Y229" s="183">
        <v>0</v>
      </c>
      <c r="Z229" s="183">
        <v>0</v>
      </c>
      <c r="AA229" s="183">
        <v>316183.92890538031</v>
      </c>
      <c r="AB229" s="183">
        <v>771772.87841406302</v>
      </c>
      <c r="AC229" s="183">
        <v>0</v>
      </c>
      <c r="AD229" s="179">
        <v>100715.5</v>
      </c>
      <c r="AE229" s="183">
        <v>162533.22638507481</v>
      </c>
      <c r="AF229" s="183">
        <v>1871773.8621530887</v>
      </c>
      <c r="AG229" s="203">
        <v>10049066.991208034</v>
      </c>
    </row>
    <row r="230" spans="1:33" s="48" customFormat="1" x14ac:dyDescent="0.3">
      <c r="A230" s="94">
        <v>702</v>
      </c>
      <c r="B230" s="32" t="s">
        <v>151</v>
      </c>
      <c r="C230" s="160">
        <v>4215</v>
      </c>
      <c r="D230" s="153">
        <v>1.3535193256868419</v>
      </c>
      <c r="E230" s="44">
        <v>184</v>
      </c>
      <c r="F230" s="44">
        <v>1698</v>
      </c>
      <c r="G230" s="458">
        <v>0.10836277974087162</v>
      </c>
      <c r="H230" s="460">
        <v>0.83178115345685666</v>
      </c>
      <c r="I230" s="177">
        <v>0</v>
      </c>
      <c r="J230" s="179">
        <v>13</v>
      </c>
      <c r="K230" s="14">
        <v>56</v>
      </c>
      <c r="L230" s="195">
        <v>1.32858837485172E-2</v>
      </c>
      <c r="M230" s="460">
        <v>1.0502952394157274E-2</v>
      </c>
      <c r="N230" s="197">
        <v>776.98</v>
      </c>
      <c r="O230" s="196">
        <v>5.4248500604906171</v>
      </c>
      <c r="P230" s="460">
        <v>3.35512949151761</v>
      </c>
      <c r="Q230" s="177">
        <v>0</v>
      </c>
      <c r="R230" s="177">
        <v>0</v>
      </c>
      <c r="S230" s="14">
        <v>1013</v>
      </c>
      <c r="T230" s="14">
        <v>136</v>
      </c>
      <c r="U230" s="182">
        <v>0.13425468904244817</v>
      </c>
      <c r="V230" s="461">
        <v>8.0787688207026281E-2</v>
      </c>
      <c r="W230" s="198">
        <v>7585536.6810906203</v>
      </c>
      <c r="X230" s="183">
        <v>362305.6544385461</v>
      </c>
      <c r="Y230" s="183">
        <v>0</v>
      </c>
      <c r="Z230" s="183">
        <v>0</v>
      </c>
      <c r="AA230" s="183">
        <v>99060.198256029675</v>
      </c>
      <c r="AB230" s="183">
        <v>636384.18630360276</v>
      </c>
      <c r="AC230" s="183">
        <v>0</v>
      </c>
      <c r="AD230" s="179">
        <v>0</v>
      </c>
      <c r="AE230" s="183">
        <v>155760.7067916583</v>
      </c>
      <c r="AF230" s="183">
        <v>1253510.7457898362</v>
      </c>
      <c r="AG230" s="203">
        <v>8839047.4268804565</v>
      </c>
    </row>
    <row r="231" spans="1:33" s="48" customFormat="1" x14ac:dyDescent="0.3">
      <c r="A231" s="94">
        <v>704</v>
      </c>
      <c r="B231" s="32" t="s">
        <v>152</v>
      </c>
      <c r="C231" s="160">
        <v>6354</v>
      </c>
      <c r="D231" s="153">
        <v>0.72134275151301153</v>
      </c>
      <c r="E231" s="44">
        <v>237</v>
      </c>
      <c r="F231" s="44">
        <v>3127</v>
      </c>
      <c r="G231" s="458">
        <v>7.5791493444195709E-2</v>
      </c>
      <c r="H231" s="460">
        <v>0.58176742964681549</v>
      </c>
      <c r="I231" s="177">
        <v>0</v>
      </c>
      <c r="J231" s="179">
        <v>106</v>
      </c>
      <c r="K231" s="14">
        <v>157</v>
      </c>
      <c r="L231" s="195">
        <v>2.4708844822159268E-2</v>
      </c>
      <c r="M231" s="460">
        <v>2.1925913467799343E-2</v>
      </c>
      <c r="N231" s="197">
        <v>127.15</v>
      </c>
      <c r="O231" s="196">
        <v>49.972473456547384</v>
      </c>
      <c r="P231" s="460">
        <v>0.36422200395662946</v>
      </c>
      <c r="Q231" s="177">
        <v>0</v>
      </c>
      <c r="R231" s="177">
        <v>0</v>
      </c>
      <c r="S231" s="14">
        <v>2248</v>
      </c>
      <c r="T231" s="14">
        <v>203</v>
      </c>
      <c r="U231" s="182">
        <v>9.0302491103202848E-2</v>
      </c>
      <c r="V231" s="461">
        <v>3.6835490267780963E-2</v>
      </c>
      <c r="W231" s="198">
        <v>6094150.2207223736</v>
      </c>
      <c r="X231" s="183">
        <v>382001.50262582593</v>
      </c>
      <c r="Y231" s="183">
        <v>0</v>
      </c>
      <c r="Z231" s="183">
        <v>0</v>
      </c>
      <c r="AA231" s="183">
        <v>311741.86063079775</v>
      </c>
      <c r="AB231" s="183">
        <v>104141.99759131906</v>
      </c>
      <c r="AC231" s="183">
        <v>0</v>
      </c>
      <c r="AD231" s="179">
        <v>0</v>
      </c>
      <c r="AE231" s="183">
        <v>107060.38839496429</v>
      </c>
      <c r="AF231" s="183">
        <v>904945.74924290739</v>
      </c>
      <c r="AG231" s="203">
        <v>6999095.969965281</v>
      </c>
    </row>
    <row r="232" spans="1:33" s="48" customFormat="1" x14ac:dyDescent="0.3">
      <c r="A232" s="94">
        <v>707</v>
      </c>
      <c r="B232" s="32" t="s">
        <v>153</v>
      </c>
      <c r="C232" s="160">
        <v>2066</v>
      </c>
      <c r="D232" s="153">
        <v>1.7783866523385734</v>
      </c>
      <c r="E232" s="44">
        <v>134</v>
      </c>
      <c r="F232" s="44">
        <v>798</v>
      </c>
      <c r="G232" s="458">
        <v>0.16791979949874686</v>
      </c>
      <c r="H232" s="460">
        <v>1.2889344925380399</v>
      </c>
      <c r="I232" s="177">
        <v>0</v>
      </c>
      <c r="J232" s="179">
        <v>2</v>
      </c>
      <c r="K232" s="14">
        <v>71</v>
      </c>
      <c r="L232" s="195">
        <v>3.4365924491771539E-2</v>
      </c>
      <c r="M232" s="460">
        <v>3.1582993137411614E-2</v>
      </c>
      <c r="N232" s="197">
        <v>427.61</v>
      </c>
      <c r="O232" s="196">
        <v>4.8315053436542641</v>
      </c>
      <c r="P232" s="460">
        <v>3.7671642956824192</v>
      </c>
      <c r="Q232" s="177">
        <v>3</v>
      </c>
      <c r="R232" s="177">
        <v>369</v>
      </c>
      <c r="S232" s="14">
        <v>474</v>
      </c>
      <c r="T232" s="14">
        <v>81</v>
      </c>
      <c r="U232" s="182">
        <v>0.17088607594936708</v>
      </c>
      <c r="V232" s="461">
        <v>0.1174190751139452</v>
      </c>
      <c r="W232" s="198">
        <v>4885182.3583016293</v>
      </c>
      <c r="X232" s="183">
        <v>275188.08128804824</v>
      </c>
      <c r="Y232" s="183">
        <v>0</v>
      </c>
      <c r="Z232" s="183">
        <v>0</v>
      </c>
      <c r="AA232" s="183">
        <v>146007.04786641928</v>
      </c>
      <c r="AB232" s="183">
        <v>350233.26456959452</v>
      </c>
      <c r="AC232" s="183">
        <v>0</v>
      </c>
      <c r="AD232" s="179">
        <v>118356.75</v>
      </c>
      <c r="AE232" s="183">
        <v>110964.51567759061</v>
      </c>
      <c r="AF232" s="183">
        <v>1000749.6594016524</v>
      </c>
      <c r="AG232" s="203">
        <v>5885932.0177032817</v>
      </c>
    </row>
    <row r="233" spans="1:33" s="48" customFormat="1" x14ac:dyDescent="0.3">
      <c r="A233" s="94">
        <v>710</v>
      </c>
      <c r="B233" s="32" t="s">
        <v>353</v>
      </c>
      <c r="C233" s="160">
        <v>27528</v>
      </c>
      <c r="D233" s="153">
        <v>0.961431079478826</v>
      </c>
      <c r="E233" s="44">
        <v>1436</v>
      </c>
      <c r="F233" s="44">
        <v>12629</v>
      </c>
      <c r="G233" s="458">
        <v>0.11370654842030248</v>
      </c>
      <c r="H233" s="460">
        <v>0.87279935257109686</v>
      </c>
      <c r="I233" s="177">
        <v>3</v>
      </c>
      <c r="J233" s="179">
        <v>17689</v>
      </c>
      <c r="K233" s="14">
        <v>1362</v>
      </c>
      <c r="L233" s="195">
        <v>4.9476896251089801E-2</v>
      </c>
      <c r="M233" s="460">
        <v>4.6693964896729875E-2</v>
      </c>
      <c r="N233" s="197">
        <v>1148.3399999999999</v>
      </c>
      <c r="O233" s="196">
        <v>23.971994357071949</v>
      </c>
      <c r="P233" s="460">
        <v>0.7592640876641823</v>
      </c>
      <c r="Q233" s="177">
        <v>3</v>
      </c>
      <c r="R233" s="177">
        <v>1784</v>
      </c>
      <c r="S233" s="14">
        <v>8161</v>
      </c>
      <c r="T233" s="14">
        <v>1346</v>
      </c>
      <c r="U233" s="182">
        <v>0.16493076828819997</v>
      </c>
      <c r="V233" s="461">
        <v>0.11146376745277808</v>
      </c>
      <c r="W233" s="198">
        <v>35189823.578183055</v>
      </c>
      <c r="X233" s="183">
        <v>2482890.3024868229</v>
      </c>
      <c r="Y233" s="183">
        <v>613852.37760000012</v>
      </c>
      <c r="Z233" s="183">
        <v>5240557.2911999999</v>
      </c>
      <c r="AA233" s="183">
        <v>2876243.3592578853</v>
      </c>
      <c r="AB233" s="183">
        <v>940545.98123488249</v>
      </c>
      <c r="AC233" s="183">
        <v>0</v>
      </c>
      <c r="AD233" s="179">
        <v>572218</v>
      </c>
      <c r="AE233" s="183">
        <v>1403535.9051590993</v>
      </c>
      <c r="AF233" s="183">
        <v>14129843.216938689</v>
      </c>
      <c r="AG233" s="203">
        <v>49319666.795121744</v>
      </c>
    </row>
    <row r="234" spans="1:33" s="48" customFormat="1" x14ac:dyDescent="0.3">
      <c r="A234" s="94">
        <v>729</v>
      </c>
      <c r="B234" s="32" t="s">
        <v>154</v>
      </c>
      <c r="C234" s="160">
        <v>9208</v>
      </c>
      <c r="D234" s="153">
        <v>1.3591355493350674</v>
      </c>
      <c r="E234" s="44">
        <v>689</v>
      </c>
      <c r="F234" s="44">
        <v>3829</v>
      </c>
      <c r="G234" s="458">
        <v>0.17994254374510316</v>
      </c>
      <c r="H234" s="460">
        <v>1.3812197965959903</v>
      </c>
      <c r="I234" s="177">
        <v>0</v>
      </c>
      <c r="J234" s="179">
        <v>13</v>
      </c>
      <c r="K234" s="14">
        <v>108</v>
      </c>
      <c r="L234" s="195">
        <v>1.1728931364031277E-2</v>
      </c>
      <c r="M234" s="460">
        <v>8.9460000096713514E-3</v>
      </c>
      <c r="N234" s="197">
        <v>1251.71</v>
      </c>
      <c r="O234" s="196">
        <v>7.3563365316247369</v>
      </c>
      <c r="P234" s="460">
        <v>2.4742036130031737</v>
      </c>
      <c r="Q234" s="177">
        <v>0</v>
      </c>
      <c r="R234" s="177">
        <v>0</v>
      </c>
      <c r="S234" s="14">
        <v>2261</v>
      </c>
      <c r="T234" s="14">
        <v>337</v>
      </c>
      <c r="U234" s="182">
        <v>0.14904909332153915</v>
      </c>
      <c r="V234" s="461">
        <v>9.5582092486117265E-2</v>
      </c>
      <c r="W234" s="198">
        <v>16639962.965054881</v>
      </c>
      <c r="X234" s="183">
        <v>1314306.2168083545</v>
      </c>
      <c r="Y234" s="183">
        <v>0</v>
      </c>
      <c r="Z234" s="183">
        <v>0</v>
      </c>
      <c r="AA234" s="183">
        <v>184325.07606679035</v>
      </c>
      <c r="AB234" s="183">
        <v>1025211.009083995</v>
      </c>
      <c r="AC234" s="183">
        <v>0</v>
      </c>
      <c r="AD234" s="179">
        <v>0</v>
      </c>
      <c r="AE234" s="183">
        <v>402584.44813995779</v>
      </c>
      <c r="AF234" s="183">
        <v>2926426.7500990964</v>
      </c>
      <c r="AG234" s="203">
        <v>19566389.715153977</v>
      </c>
    </row>
    <row r="235" spans="1:33" s="48" customFormat="1" x14ac:dyDescent="0.3">
      <c r="A235" s="94">
        <v>732</v>
      </c>
      <c r="B235" s="32" t="s">
        <v>155</v>
      </c>
      <c r="C235" s="160">
        <v>3407</v>
      </c>
      <c r="D235" s="153">
        <v>1.7301018367875967</v>
      </c>
      <c r="E235" s="44">
        <v>227</v>
      </c>
      <c r="F235" s="44">
        <v>1353</v>
      </c>
      <c r="G235" s="458">
        <v>0.16777531411677754</v>
      </c>
      <c r="H235" s="460">
        <v>1.2878254381380008</v>
      </c>
      <c r="I235" s="177">
        <v>0</v>
      </c>
      <c r="J235" s="179">
        <v>11</v>
      </c>
      <c r="K235" s="14">
        <v>67</v>
      </c>
      <c r="L235" s="195">
        <v>1.9665394775462284E-2</v>
      </c>
      <c r="M235" s="460">
        <v>1.6882463421102358E-2</v>
      </c>
      <c r="N235" s="197">
        <v>5729.65</v>
      </c>
      <c r="O235" s="196">
        <v>0.5946261988079552</v>
      </c>
      <c r="P235" s="460">
        <v>20</v>
      </c>
      <c r="Q235" s="177">
        <v>0</v>
      </c>
      <c r="R235" s="177">
        <v>0</v>
      </c>
      <c r="S235" s="14">
        <v>734</v>
      </c>
      <c r="T235" s="14">
        <v>121</v>
      </c>
      <c r="U235" s="182">
        <v>0.16485013623978201</v>
      </c>
      <c r="V235" s="461">
        <v>0.11138313540436012</v>
      </c>
      <c r="W235" s="198">
        <v>7837328.9158404088</v>
      </c>
      <c r="X235" s="183">
        <v>453416.78180785564</v>
      </c>
      <c r="Y235" s="183">
        <v>0</v>
      </c>
      <c r="Z235" s="183">
        <v>0</v>
      </c>
      <c r="AA235" s="183">
        <v>128705.81465677179</v>
      </c>
      <c r="AB235" s="183">
        <v>3066300</v>
      </c>
      <c r="AC235" s="183">
        <v>0</v>
      </c>
      <c r="AD235" s="179">
        <v>0</v>
      </c>
      <c r="AE235" s="183">
        <v>173582.81302522882</v>
      </c>
      <c r="AF235" s="183">
        <v>3822005.4094898561</v>
      </c>
      <c r="AG235" s="203">
        <v>11659334.325330265</v>
      </c>
    </row>
    <row r="236" spans="1:33" s="48" customFormat="1" x14ac:dyDescent="0.3">
      <c r="A236" s="94">
        <v>734</v>
      </c>
      <c r="B236" s="32" t="s">
        <v>156</v>
      </c>
      <c r="C236" s="160">
        <v>51562</v>
      </c>
      <c r="D236" s="153">
        <v>1.0676213501071909</v>
      </c>
      <c r="E236" s="44">
        <v>3162</v>
      </c>
      <c r="F236" s="44">
        <v>23498</v>
      </c>
      <c r="G236" s="458">
        <v>0.13456464379947231</v>
      </c>
      <c r="H236" s="460">
        <v>1.0329038706988769</v>
      </c>
      <c r="I236" s="177">
        <v>0</v>
      </c>
      <c r="J236" s="179">
        <v>607</v>
      </c>
      <c r="K236" s="14">
        <v>3332</v>
      </c>
      <c r="L236" s="195">
        <v>6.4621232690741243E-2</v>
      </c>
      <c r="M236" s="460">
        <v>6.1838301336381317E-2</v>
      </c>
      <c r="N236" s="197">
        <v>1987.21</v>
      </c>
      <c r="O236" s="196">
        <v>25.946930621323361</v>
      </c>
      <c r="P236" s="460">
        <v>0.70147312183643784</v>
      </c>
      <c r="Q236" s="177">
        <v>3</v>
      </c>
      <c r="R236" s="177">
        <v>585</v>
      </c>
      <c r="S236" s="14">
        <v>15540</v>
      </c>
      <c r="T236" s="14">
        <v>2280</v>
      </c>
      <c r="U236" s="182">
        <v>0.14671814671814673</v>
      </c>
      <c r="V236" s="461">
        <v>9.3251145882724845E-2</v>
      </c>
      <c r="W236" s="198">
        <v>73193291.442220733</v>
      </c>
      <c r="X236" s="183">
        <v>5503742.6266300073</v>
      </c>
      <c r="Y236" s="183">
        <v>0</v>
      </c>
      <c r="Z236" s="183">
        <v>0</v>
      </c>
      <c r="AA236" s="183">
        <v>7134729.6701298691</v>
      </c>
      <c r="AB236" s="183">
        <v>1627621.0698658684</v>
      </c>
      <c r="AC236" s="183">
        <v>0</v>
      </c>
      <c r="AD236" s="179">
        <v>187638.75</v>
      </c>
      <c r="AE236" s="183">
        <v>2199373.9724355936</v>
      </c>
      <c r="AF236" s="183">
        <v>16653106.089061335</v>
      </c>
      <c r="AG236" s="203">
        <v>89846397.531282067</v>
      </c>
    </row>
    <row r="237" spans="1:33" s="48" customFormat="1" x14ac:dyDescent="0.3">
      <c r="A237" s="94">
        <v>738</v>
      </c>
      <c r="B237" s="32" t="s">
        <v>354</v>
      </c>
      <c r="C237" s="160">
        <v>2950</v>
      </c>
      <c r="D237" s="153">
        <v>0.82706357952066911</v>
      </c>
      <c r="E237" s="44">
        <v>85</v>
      </c>
      <c r="F237" s="44">
        <v>1359</v>
      </c>
      <c r="G237" s="458">
        <v>6.2545989698307575E-2</v>
      </c>
      <c r="H237" s="460">
        <v>0.48009635393043204</v>
      </c>
      <c r="I237" s="177">
        <v>0</v>
      </c>
      <c r="J237" s="179">
        <v>80</v>
      </c>
      <c r="K237" s="14">
        <v>89</v>
      </c>
      <c r="L237" s="195">
        <v>3.0169491525423729E-2</v>
      </c>
      <c r="M237" s="460">
        <v>2.7386560171063803E-2</v>
      </c>
      <c r="N237" s="197">
        <v>252.63</v>
      </c>
      <c r="O237" s="196">
        <v>11.677156315560305</v>
      </c>
      <c r="P237" s="460">
        <v>1.5586906549122288</v>
      </c>
      <c r="Q237" s="177">
        <v>0</v>
      </c>
      <c r="R237" s="177">
        <v>0</v>
      </c>
      <c r="S237" s="14">
        <v>910</v>
      </c>
      <c r="T237" s="14">
        <v>126</v>
      </c>
      <c r="U237" s="182">
        <v>0.13846153846153847</v>
      </c>
      <c r="V237" s="461">
        <v>8.4994537626116584E-2</v>
      </c>
      <c r="W237" s="198">
        <v>3244032.4176011062</v>
      </c>
      <c r="X237" s="183">
        <v>146358.81378475399</v>
      </c>
      <c r="Y237" s="183">
        <v>0</v>
      </c>
      <c r="Z237" s="183">
        <v>0</v>
      </c>
      <c r="AA237" s="183">
        <v>180779.72437847866</v>
      </c>
      <c r="AB237" s="183">
        <v>206916.18443959835</v>
      </c>
      <c r="AC237" s="183">
        <v>0</v>
      </c>
      <c r="AD237" s="179">
        <v>0</v>
      </c>
      <c r="AE237" s="183">
        <v>114690.69413276784</v>
      </c>
      <c r="AF237" s="183">
        <v>648745.41673559835</v>
      </c>
      <c r="AG237" s="203">
        <v>3892777.8343367046</v>
      </c>
    </row>
    <row r="238" spans="1:33" s="48" customFormat="1" x14ac:dyDescent="0.3">
      <c r="A238" s="94">
        <v>739</v>
      </c>
      <c r="B238" s="32" t="s">
        <v>157</v>
      </c>
      <c r="C238" s="160">
        <v>3326</v>
      </c>
      <c r="D238" s="153">
        <v>1.3860458459770895</v>
      </c>
      <c r="E238" s="44">
        <v>158</v>
      </c>
      <c r="F238" s="44">
        <v>1378</v>
      </c>
      <c r="G238" s="458">
        <v>0.11465892597968069</v>
      </c>
      <c r="H238" s="460">
        <v>0.88010970126056709</v>
      </c>
      <c r="I238" s="177">
        <v>0</v>
      </c>
      <c r="J238" s="179">
        <v>7</v>
      </c>
      <c r="K238" s="14">
        <v>45</v>
      </c>
      <c r="L238" s="195">
        <v>1.3529765484064944E-2</v>
      </c>
      <c r="M238" s="460">
        <v>1.0746834129705018E-2</v>
      </c>
      <c r="N238" s="197">
        <v>539.12</v>
      </c>
      <c r="O238" s="196">
        <v>6.1693129544442797</v>
      </c>
      <c r="P238" s="460">
        <v>2.9502595442011712</v>
      </c>
      <c r="Q238" s="177">
        <v>0</v>
      </c>
      <c r="R238" s="177">
        <v>0</v>
      </c>
      <c r="S238" s="14">
        <v>762</v>
      </c>
      <c r="T238" s="14">
        <v>112</v>
      </c>
      <c r="U238" s="182">
        <v>0.14698162729658792</v>
      </c>
      <c r="V238" s="461">
        <v>9.3514626461166039E-2</v>
      </c>
      <c r="W238" s="198">
        <v>6129486.7878386816</v>
      </c>
      <c r="X238" s="183">
        <v>302501.48449301609</v>
      </c>
      <c r="Y238" s="183">
        <v>0</v>
      </c>
      <c r="Z238" s="183">
        <v>0</v>
      </c>
      <c r="AA238" s="183">
        <v>79982.137736549164</v>
      </c>
      <c r="AB238" s="183">
        <v>441565.34598058934</v>
      </c>
      <c r="AC238" s="183">
        <v>0</v>
      </c>
      <c r="AD238" s="179">
        <v>0</v>
      </c>
      <c r="AE238" s="183">
        <v>142271.18140969222</v>
      </c>
      <c r="AF238" s="183">
        <v>966320.14961984754</v>
      </c>
      <c r="AG238" s="203">
        <v>7095806.9374585291</v>
      </c>
    </row>
    <row r="239" spans="1:33" s="48" customFormat="1" x14ac:dyDescent="0.3">
      <c r="A239" s="94">
        <v>740</v>
      </c>
      <c r="B239" s="32" t="s">
        <v>355</v>
      </c>
      <c r="C239" s="160">
        <v>32662</v>
      </c>
      <c r="D239" s="153">
        <v>1.3101567427743581</v>
      </c>
      <c r="E239" s="44">
        <v>2092</v>
      </c>
      <c r="F239" s="44">
        <v>14273</v>
      </c>
      <c r="G239" s="458">
        <v>0.14657044769845162</v>
      </c>
      <c r="H239" s="460">
        <v>1.1250591424550083</v>
      </c>
      <c r="I239" s="177">
        <v>0</v>
      </c>
      <c r="J239" s="179">
        <v>40</v>
      </c>
      <c r="K239" s="14">
        <v>1262</v>
      </c>
      <c r="L239" s="195">
        <v>3.863817280019595E-2</v>
      </c>
      <c r="M239" s="460">
        <v>3.5855241445836024E-2</v>
      </c>
      <c r="N239" s="197">
        <v>2238.17</v>
      </c>
      <c r="O239" s="196">
        <v>14.593172100421326</v>
      </c>
      <c r="P239" s="460">
        <v>1.2472322192710705</v>
      </c>
      <c r="Q239" s="177">
        <v>3</v>
      </c>
      <c r="R239" s="177">
        <v>4858</v>
      </c>
      <c r="S239" s="14">
        <v>8436</v>
      </c>
      <c r="T239" s="14">
        <v>1017</v>
      </c>
      <c r="U239" s="182">
        <v>0.1205547652916074</v>
      </c>
      <c r="V239" s="461">
        <v>6.7087764456185514E-2</v>
      </c>
      <c r="W239" s="198">
        <v>56897122.56580212</v>
      </c>
      <c r="X239" s="183">
        <v>3797402.0880008386</v>
      </c>
      <c r="Y239" s="183">
        <v>0</v>
      </c>
      <c r="Z239" s="183">
        <v>0</v>
      </c>
      <c r="AA239" s="183">
        <v>2620508.9220779222</v>
      </c>
      <c r="AB239" s="183">
        <v>1833169.4435624266</v>
      </c>
      <c r="AC239" s="183">
        <v>0</v>
      </c>
      <c r="AD239" s="179">
        <v>1558203.5</v>
      </c>
      <c r="AE239" s="183">
        <v>1002308.1097755651</v>
      </c>
      <c r="AF239" s="183">
        <v>10811592.063416757</v>
      </c>
      <c r="AG239" s="203">
        <v>67708714.629218876</v>
      </c>
    </row>
    <row r="240" spans="1:33" s="48" customFormat="1" x14ac:dyDescent="0.3">
      <c r="A240" s="94">
        <v>742</v>
      </c>
      <c r="B240" s="32" t="s">
        <v>158</v>
      </c>
      <c r="C240" s="160">
        <v>1009</v>
      </c>
      <c r="D240" s="153">
        <v>1.2176904536107906</v>
      </c>
      <c r="E240" s="44">
        <v>88</v>
      </c>
      <c r="F240" s="44">
        <v>444</v>
      </c>
      <c r="G240" s="458">
        <v>0.1981981981981982</v>
      </c>
      <c r="H240" s="460">
        <v>1.5213482554119828</v>
      </c>
      <c r="I240" s="177">
        <v>0</v>
      </c>
      <c r="J240" s="179">
        <v>2</v>
      </c>
      <c r="K240" s="14">
        <v>5</v>
      </c>
      <c r="L240" s="195">
        <v>4.9554013875123884E-3</v>
      </c>
      <c r="M240" s="460">
        <v>2.1724700331524627E-3</v>
      </c>
      <c r="N240" s="197">
        <v>6439.65</v>
      </c>
      <c r="O240" s="196">
        <v>0.15668553415170081</v>
      </c>
      <c r="P240" s="460">
        <v>20</v>
      </c>
      <c r="Q240" s="177">
        <v>0</v>
      </c>
      <c r="R240" s="177">
        <v>0</v>
      </c>
      <c r="S240" s="14">
        <v>247</v>
      </c>
      <c r="T240" s="14">
        <v>32</v>
      </c>
      <c r="U240" s="182">
        <v>0.12955465587044535</v>
      </c>
      <c r="V240" s="461">
        <v>7.608765503502346E-2</v>
      </c>
      <c r="W240" s="198">
        <v>1633624.8846616724</v>
      </c>
      <c r="X240" s="183">
        <v>158631.07387270278</v>
      </c>
      <c r="Y240" s="183">
        <v>0</v>
      </c>
      <c r="Z240" s="183">
        <v>0</v>
      </c>
      <c r="AA240" s="183">
        <v>4904.9566975881262</v>
      </c>
      <c r="AB240" s="183">
        <v>908100</v>
      </c>
      <c r="AC240" s="183">
        <v>0</v>
      </c>
      <c r="AD240" s="179">
        <v>0</v>
      </c>
      <c r="AE240" s="183">
        <v>35117.251302615514</v>
      </c>
      <c r="AF240" s="183">
        <v>1106753.281872907</v>
      </c>
      <c r="AG240" s="203">
        <v>2740378.1665345794</v>
      </c>
    </row>
    <row r="241" spans="1:33" s="48" customFormat="1" x14ac:dyDescent="0.3">
      <c r="A241" s="94">
        <v>743</v>
      </c>
      <c r="B241" s="32" t="s">
        <v>159</v>
      </c>
      <c r="C241" s="160">
        <v>64130</v>
      </c>
      <c r="D241" s="153">
        <v>1.0341448511188875</v>
      </c>
      <c r="E241" s="44">
        <v>3163</v>
      </c>
      <c r="F241" s="44">
        <v>30902</v>
      </c>
      <c r="G241" s="458">
        <v>0.10235583457381399</v>
      </c>
      <c r="H241" s="460">
        <v>0.78567248227146114</v>
      </c>
      <c r="I241" s="177">
        <v>0</v>
      </c>
      <c r="J241" s="179">
        <v>149</v>
      </c>
      <c r="K241" s="14">
        <v>1834</v>
      </c>
      <c r="L241" s="195">
        <v>2.8598159987525341E-2</v>
      </c>
      <c r="M241" s="460">
        <v>2.5815228633165415E-2</v>
      </c>
      <c r="N241" s="197">
        <v>1431.78</v>
      </c>
      <c r="O241" s="196">
        <v>44.790400759893281</v>
      </c>
      <c r="P241" s="460">
        <v>0.40636105317706755</v>
      </c>
      <c r="Q241" s="177">
        <v>0</v>
      </c>
      <c r="R241" s="177">
        <v>0</v>
      </c>
      <c r="S241" s="14">
        <v>19583</v>
      </c>
      <c r="T241" s="14">
        <v>1667</v>
      </c>
      <c r="U241" s="182">
        <v>8.5124853188990449E-2</v>
      </c>
      <c r="V241" s="461">
        <v>3.1657852353568564E-2</v>
      </c>
      <c r="W241" s="198">
        <v>88179348.685370281</v>
      </c>
      <c r="X241" s="183">
        <v>5206804.1176090306</v>
      </c>
      <c r="Y241" s="183">
        <v>0</v>
      </c>
      <c r="Z241" s="183">
        <v>0</v>
      </c>
      <c r="AA241" s="183">
        <v>3704481.5191836734</v>
      </c>
      <c r="AB241" s="183">
        <v>1172697.0453110405</v>
      </c>
      <c r="AC241" s="183">
        <v>0</v>
      </c>
      <c r="AD241" s="179">
        <v>0</v>
      </c>
      <c r="AE241" s="183">
        <v>928662.3502355013</v>
      </c>
      <c r="AF241" s="183">
        <v>11012645.032339245</v>
      </c>
      <c r="AG241" s="203">
        <v>99191993.717709526</v>
      </c>
    </row>
    <row r="242" spans="1:33" s="48" customFormat="1" x14ac:dyDescent="0.3">
      <c r="A242" s="94">
        <v>746</v>
      </c>
      <c r="B242" s="32" t="s">
        <v>160</v>
      </c>
      <c r="C242" s="160">
        <v>4834</v>
      </c>
      <c r="D242" s="153">
        <v>1.4330902422608887</v>
      </c>
      <c r="E242" s="44">
        <v>239</v>
      </c>
      <c r="F242" s="44">
        <v>1972</v>
      </c>
      <c r="G242" s="458">
        <v>0.12119675456389452</v>
      </c>
      <c r="H242" s="460">
        <v>0.9302933770013021</v>
      </c>
      <c r="I242" s="177">
        <v>0</v>
      </c>
      <c r="J242" s="179">
        <v>9</v>
      </c>
      <c r="K242" s="14">
        <v>74</v>
      </c>
      <c r="L242" s="195">
        <v>1.5308233347124535E-2</v>
      </c>
      <c r="M242" s="460">
        <v>1.2525301992764609E-2</v>
      </c>
      <c r="N242" s="197">
        <v>786.95</v>
      </c>
      <c r="O242" s="196">
        <v>6.1427028400787851</v>
      </c>
      <c r="P242" s="460">
        <v>2.963040032843216</v>
      </c>
      <c r="Q242" s="177">
        <v>0</v>
      </c>
      <c r="R242" s="177">
        <v>0</v>
      </c>
      <c r="S242" s="14">
        <v>1277</v>
      </c>
      <c r="T242" s="14">
        <v>152</v>
      </c>
      <c r="U242" s="182">
        <v>0.11902897415818324</v>
      </c>
      <c r="V242" s="461">
        <v>6.5561973322761355E-2</v>
      </c>
      <c r="W242" s="198">
        <v>9210950.6996384244</v>
      </c>
      <c r="X242" s="183">
        <v>464723.92597840657</v>
      </c>
      <c r="Y242" s="183">
        <v>0</v>
      </c>
      <c r="Z242" s="183">
        <v>0</v>
      </c>
      <c r="AA242" s="183">
        <v>135483.0823747681</v>
      </c>
      <c r="AB242" s="183">
        <v>644550.09834438481</v>
      </c>
      <c r="AC242" s="183">
        <v>0</v>
      </c>
      <c r="AD242" s="179">
        <v>0</v>
      </c>
      <c r="AE242" s="183">
        <v>144968.55578549614</v>
      </c>
      <c r="AF242" s="183">
        <v>1389725.662483057</v>
      </c>
      <c r="AG242" s="203">
        <v>10600676.362121481</v>
      </c>
    </row>
    <row r="243" spans="1:33" s="48" customFormat="1" x14ac:dyDescent="0.3">
      <c r="A243" s="94">
        <v>747</v>
      </c>
      <c r="B243" s="32" t="s">
        <v>161</v>
      </c>
      <c r="C243" s="160">
        <v>1385</v>
      </c>
      <c r="D243" s="153">
        <v>1.2476561559218231</v>
      </c>
      <c r="E243" s="44">
        <v>77</v>
      </c>
      <c r="F243" s="44">
        <v>549</v>
      </c>
      <c r="G243" s="458">
        <v>0.14025500910746813</v>
      </c>
      <c r="H243" s="460">
        <v>1.076582508611212</v>
      </c>
      <c r="I243" s="177">
        <v>0</v>
      </c>
      <c r="J243" s="179">
        <v>3</v>
      </c>
      <c r="K243" s="14">
        <v>16</v>
      </c>
      <c r="L243" s="195">
        <v>1.1552346570397111E-2</v>
      </c>
      <c r="M243" s="460">
        <v>8.7694152160371856E-3</v>
      </c>
      <c r="N243" s="197">
        <v>463.3</v>
      </c>
      <c r="O243" s="196">
        <v>2.9894236995467298</v>
      </c>
      <c r="P243" s="460">
        <v>6.088489372641587</v>
      </c>
      <c r="Q243" s="177">
        <v>0</v>
      </c>
      <c r="R243" s="177">
        <v>0</v>
      </c>
      <c r="S243" s="14">
        <v>342</v>
      </c>
      <c r="T243" s="14">
        <v>54</v>
      </c>
      <c r="U243" s="182">
        <v>0.15789473684210525</v>
      </c>
      <c r="V243" s="461">
        <v>0.10442773600668337</v>
      </c>
      <c r="W243" s="198">
        <v>2297571.100543173</v>
      </c>
      <c r="X243" s="183">
        <v>154086.84046923745</v>
      </c>
      <c r="Y243" s="183">
        <v>0</v>
      </c>
      <c r="Z243" s="183">
        <v>0</v>
      </c>
      <c r="AA243" s="183">
        <v>27177.570055658623</v>
      </c>
      <c r="AB243" s="183">
        <v>379465.10014988692</v>
      </c>
      <c r="AC243" s="183">
        <v>0</v>
      </c>
      <c r="AD243" s="179">
        <v>0</v>
      </c>
      <c r="AE243" s="183">
        <v>66157.758980785307</v>
      </c>
      <c r="AF243" s="183">
        <v>626887.26965556853</v>
      </c>
      <c r="AG243" s="203">
        <v>2924458.3701987416</v>
      </c>
    </row>
    <row r="244" spans="1:33" s="48" customFormat="1" x14ac:dyDescent="0.3">
      <c r="A244" s="94">
        <v>748</v>
      </c>
      <c r="B244" s="32" t="s">
        <v>162</v>
      </c>
      <c r="C244" s="160">
        <v>5034</v>
      </c>
      <c r="D244" s="153">
        <v>1.3597072977389328</v>
      </c>
      <c r="E244" s="44">
        <v>229</v>
      </c>
      <c r="F244" s="44">
        <v>2118</v>
      </c>
      <c r="G244" s="458">
        <v>0.10812086874409821</v>
      </c>
      <c r="H244" s="460">
        <v>0.82992427041628447</v>
      </c>
      <c r="I244" s="177">
        <v>0</v>
      </c>
      <c r="J244" s="179">
        <v>2</v>
      </c>
      <c r="K244" s="14">
        <v>77</v>
      </c>
      <c r="L244" s="195">
        <v>1.5295987286452126E-2</v>
      </c>
      <c r="M244" s="460">
        <v>1.2513055932092201E-2</v>
      </c>
      <c r="N244" s="197">
        <v>1054.07</v>
      </c>
      <c r="O244" s="196">
        <v>4.7757739049588741</v>
      </c>
      <c r="P244" s="460">
        <v>3.8111256494186772</v>
      </c>
      <c r="Q244" s="177">
        <v>0</v>
      </c>
      <c r="R244" s="177">
        <v>0</v>
      </c>
      <c r="S244" s="14">
        <v>1331</v>
      </c>
      <c r="T244" s="14">
        <v>167</v>
      </c>
      <c r="U244" s="182">
        <v>0.12546957175056347</v>
      </c>
      <c r="V244" s="461">
        <v>7.2002570915141589E-2</v>
      </c>
      <c r="W244" s="198">
        <v>9100870.0350182988</v>
      </c>
      <c r="X244" s="183">
        <v>431737.85924365802</v>
      </c>
      <c r="Y244" s="183">
        <v>0</v>
      </c>
      <c r="Z244" s="183">
        <v>0</v>
      </c>
      <c r="AA244" s="183">
        <v>140950.56267161411</v>
      </c>
      <c r="AB244" s="183">
        <v>863334.29336281295</v>
      </c>
      <c r="AC244" s="183">
        <v>0</v>
      </c>
      <c r="AD244" s="179">
        <v>0</v>
      </c>
      <c r="AE244" s="183">
        <v>165796.88408361247</v>
      </c>
      <c r="AF244" s="183">
        <v>1601819.5993616972</v>
      </c>
      <c r="AG244" s="203">
        <v>10702689.634379996</v>
      </c>
    </row>
    <row r="245" spans="1:33" s="48" customFormat="1" x14ac:dyDescent="0.3">
      <c r="A245" s="94">
        <v>749</v>
      </c>
      <c r="B245" s="32" t="s">
        <v>163</v>
      </c>
      <c r="C245" s="160">
        <v>21251</v>
      </c>
      <c r="D245" s="153">
        <v>1.1274949676416406</v>
      </c>
      <c r="E245" s="44">
        <v>972</v>
      </c>
      <c r="F245" s="44">
        <v>10180</v>
      </c>
      <c r="G245" s="458">
        <v>9.5481335952848717E-2</v>
      </c>
      <c r="H245" s="460">
        <v>0.73290456319391695</v>
      </c>
      <c r="I245" s="177">
        <v>0</v>
      </c>
      <c r="J245" s="179">
        <v>12</v>
      </c>
      <c r="K245" s="14">
        <v>317</v>
      </c>
      <c r="L245" s="195">
        <v>1.491694508493718E-2</v>
      </c>
      <c r="M245" s="460">
        <v>1.2134013730577254E-2</v>
      </c>
      <c r="N245" s="197">
        <v>400.97</v>
      </c>
      <c r="O245" s="196">
        <v>52.998977479611938</v>
      </c>
      <c r="P245" s="460">
        <v>0.34342312419168641</v>
      </c>
      <c r="Q245" s="177">
        <v>0</v>
      </c>
      <c r="R245" s="177">
        <v>0</v>
      </c>
      <c r="S245" s="14">
        <v>6817</v>
      </c>
      <c r="T245" s="14">
        <v>486</v>
      </c>
      <c r="U245" s="182">
        <v>7.1292357341939269E-2</v>
      </c>
      <c r="V245" s="461">
        <v>1.7825356506517384E-2</v>
      </c>
      <c r="W245" s="198">
        <v>31857981.537011463</v>
      </c>
      <c r="X245" s="183">
        <v>1609515.8365173221</v>
      </c>
      <c r="Y245" s="183">
        <v>0</v>
      </c>
      <c r="Z245" s="183">
        <v>0</v>
      </c>
      <c r="AA245" s="183">
        <v>576997.68434137281</v>
      </c>
      <c r="AB245" s="183">
        <v>328413.81654888875</v>
      </c>
      <c r="AC245" s="183">
        <v>0</v>
      </c>
      <c r="AD245" s="179">
        <v>0</v>
      </c>
      <c r="AE245" s="183">
        <v>173273.73835531084</v>
      </c>
      <c r="AF245" s="183">
        <v>2688201.075762894</v>
      </c>
      <c r="AG245" s="203">
        <v>34546182.612774357</v>
      </c>
    </row>
    <row r="246" spans="1:33" s="48" customFormat="1" x14ac:dyDescent="0.3">
      <c r="A246" s="94">
        <v>751</v>
      </c>
      <c r="B246" s="32" t="s">
        <v>164</v>
      </c>
      <c r="C246" s="160">
        <v>2950</v>
      </c>
      <c r="D246" s="153">
        <v>1.282560586637284</v>
      </c>
      <c r="E246" s="44">
        <v>135</v>
      </c>
      <c r="F246" s="44">
        <v>1171</v>
      </c>
      <c r="G246" s="458">
        <v>0.11528608027327071</v>
      </c>
      <c r="H246" s="460">
        <v>0.88492367080772305</v>
      </c>
      <c r="I246" s="177">
        <v>0</v>
      </c>
      <c r="J246" s="179">
        <v>4</v>
      </c>
      <c r="K246" s="14">
        <v>25</v>
      </c>
      <c r="L246" s="195">
        <v>8.4745762711864406E-3</v>
      </c>
      <c r="M246" s="460">
        <v>5.6916449168265149E-3</v>
      </c>
      <c r="N246" s="197">
        <v>1447.29</v>
      </c>
      <c r="O246" s="196">
        <v>2.0382922565622645</v>
      </c>
      <c r="P246" s="460">
        <v>8.9295705100262026</v>
      </c>
      <c r="Q246" s="177">
        <v>0</v>
      </c>
      <c r="R246" s="177">
        <v>0</v>
      </c>
      <c r="S246" s="14">
        <v>707</v>
      </c>
      <c r="T246" s="14">
        <v>64</v>
      </c>
      <c r="U246" s="182">
        <v>9.0523338048090526E-2</v>
      </c>
      <c r="V246" s="461">
        <v>3.7056337212668641E-2</v>
      </c>
      <c r="W246" s="198">
        <v>5030650.8757164571</v>
      </c>
      <c r="X246" s="183">
        <v>269771.6358167468</v>
      </c>
      <c r="Y246" s="183">
        <v>0</v>
      </c>
      <c r="Z246" s="183">
        <v>0</v>
      </c>
      <c r="AA246" s="183">
        <v>37570.764378478656</v>
      </c>
      <c r="AB246" s="183">
        <v>1185400.4852059784</v>
      </c>
      <c r="AC246" s="183">
        <v>0</v>
      </c>
      <c r="AD246" s="179">
        <v>0</v>
      </c>
      <c r="AE246" s="183">
        <v>50003.413815065724</v>
      </c>
      <c r="AF246" s="183">
        <v>1542746.2992162686</v>
      </c>
      <c r="AG246" s="203">
        <v>6573397.1749327257</v>
      </c>
    </row>
    <row r="247" spans="1:33" s="48" customFormat="1" x14ac:dyDescent="0.3">
      <c r="A247" s="94">
        <v>753</v>
      </c>
      <c r="B247" s="32" t="s">
        <v>356</v>
      </c>
      <c r="C247" s="160">
        <v>21687</v>
      </c>
      <c r="D247" s="153">
        <v>0.71225204179685508</v>
      </c>
      <c r="E247" s="44">
        <v>1051</v>
      </c>
      <c r="F247" s="44">
        <v>10720</v>
      </c>
      <c r="G247" s="458">
        <v>9.8041044776119399E-2</v>
      </c>
      <c r="H247" s="460">
        <v>0.75255261543681018</v>
      </c>
      <c r="I247" s="177">
        <v>1</v>
      </c>
      <c r="J247" s="179">
        <v>6496</v>
      </c>
      <c r="K247" s="14">
        <v>1243</v>
      </c>
      <c r="L247" s="195">
        <v>5.7315442430949416E-2</v>
      </c>
      <c r="M247" s="460">
        <v>5.453251107658949E-2</v>
      </c>
      <c r="N247" s="197">
        <v>339.69</v>
      </c>
      <c r="O247" s="196">
        <v>63.84350437163296</v>
      </c>
      <c r="P247" s="460">
        <v>0.28508889986778813</v>
      </c>
      <c r="Q247" s="177">
        <v>3</v>
      </c>
      <c r="R247" s="177">
        <v>194</v>
      </c>
      <c r="S247" s="14">
        <v>7485</v>
      </c>
      <c r="T247" s="14">
        <v>945</v>
      </c>
      <c r="U247" s="182">
        <v>0.12625250501002003</v>
      </c>
      <c r="V247" s="461">
        <v>7.2785504174598142E-2</v>
      </c>
      <c r="W247" s="198">
        <v>20537967.162584491</v>
      </c>
      <c r="X247" s="183">
        <v>1686571.6897248772</v>
      </c>
      <c r="Y247" s="183">
        <v>483602.75040000008</v>
      </c>
      <c r="Z247" s="183">
        <v>1924510.1568</v>
      </c>
      <c r="AA247" s="183">
        <v>2646337.2657884969</v>
      </c>
      <c r="AB247" s="183">
        <v>278222.53371447243</v>
      </c>
      <c r="AC247" s="183">
        <v>0</v>
      </c>
      <c r="AD247" s="179">
        <v>62225.5</v>
      </c>
      <c r="AE247" s="183">
        <v>722037.11734496558</v>
      </c>
      <c r="AF247" s="183">
        <v>7803507.0137728117</v>
      </c>
      <c r="AG247" s="203">
        <v>28341474.176357303</v>
      </c>
    </row>
    <row r="248" spans="1:33" s="48" customFormat="1" x14ac:dyDescent="0.3">
      <c r="A248" s="94">
        <v>755</v>
      </c>
      <c r="B248" s="32" t="s">
        <v>357</v>
      </c>
      <c r="C248" s="160">
        <v>6149</v>
      </c>
      <c r="D248" s="153">
        <v>0.76941269321577743</v>
      </c>
      <c r="E248" s="44">
        <v>261</v>
      </c>
      <c r="F248" s="44">
        <v>3067</v>
      </c>
      <c r="G248" s="458">
        <v>8.5099445712422561E-2</v>
      </c>
      <c r="H248" s="460">
        <v>0.65321427968610946</v>
      </c>
      <c r="I248" s="177">
        <v>1</v>
      </c>
      <c r="J248" s="179">
        <v>1696</v>
      </c>
      <c r="K248" s="14">
        <v>391</v>
      </c>
      <c r="L248" s="195">
        <v>6.3587575215482195E-2</v>
      </c>
      <c r="M248" s="460">
        <v>6.0804643861122269E-2</v>
      </c>
      <c r="N248" s="197">
        <v>241.11</v>
      </c>
      <c r="O248" s="196">
        <v>25.502882501762681</v>
      </c>
      <c r="P248" s="460">
        <v>0.71368694984793024</v>
      </c>
      <c r="Q248" s="177">
        <v>0</v>
      </c>
      <c r="R248" s="177">
        <v>0</v>
      </c>
      <c r="S248" s="14">
        <v>2156</v>
      </c>
      <c r="T248" s="14">
        <v>334</v>
      </c>
      <c r="U248" s="182">
        <v>0.15491651205936921</v>
      </c>
      <c r="V248" s="461">
        <v>0.10144951122394733</v>
      </c>
      <c r="W248" s="198">
        <v>6290542.6690027462</v>
      </c>
      <c r="X248" s="183">
        <v>415076.95336232695</v>
      </c>
      <c r="Y248" s="183">
        <v>137117.78080000001</v>
      </c>
      <c r="Z248" s="183">
        <v>502458.31680000003</v>
      </c>
      <c r="AA248" s="183">
        <v>836626.19632653065</v>
      </c>
      <c r="AB248" s="183">
        <v>197480.74745767156</v>
      </c>
      <c r="AC248" s="183">
        <v>0</v>
      </c>
      <c r="AD248" s="179">
        <v>0</v>
      </c>
      <c r="AE248" s="183">
        <v>285344.56282253255</v>
      </c>
      <c r="AF248" s="183">
        <v>2374104.5575690614</v>
      </c>
      <c r="AG248" s="203">
        <v>8664647.2265718076</v>
      </c>
    </row>
    <row r="249" spans="1:33" s="48" customFormat="1" x14ac:dyDescent="0.3">
      <c r="A249" s="94">
        <v>758</v>
      </c>
      <c r="B249" s="32" t="s">
        <v>165</v>
      </c>
      <c r="C249" s="160">
        <v>8266</v>
      </c>
      <c r="D249" s="153">
        <v>1.2093588696074726</v>
      </c>
      <c r="E249" s="44">
        <v>425</v>
      </c>
      <c r="F249" s="44">
        <v>3959</v>
      </c>
      <c r="G249" s="458">
        <v>0.10735034099520081</v>
      </c>
      <c r="H249" s="460">
        <v>0.82400978149969328</v>
      </c>
      <c r="I249" s="177">
        <v>0</v>
      </c>
      <c r="J249" s="179">
        <v>12</v>
      </c>
      <c r="K249" s="14">
        <v>141</v>
      </c>
      <c r="L249" s="195">
        <v>1.705782724413259E-2</v>
      </c>
      <c r="M249" s="460">
        <v>1.4274895889772665E-2</v>
      </c>
      <c r="N249" s="197">
        <v>11692.75</v>
      </c>
      <c r="O249" s="196">
        <v>0.7069337837548908</v>
      </c>
      <c r="P249" s="460">
        <v>20</v>
      </c>
      <c r="Q249" s="177">
        <v>0</v>
      </c>
      <c r="R249" s="177">
        <v>0</v>
      </c>
      <c r="S249" s="14">
        <v>2294</v>
      </c>
      <c r="T249" s="14">
        <v>246</v>
      </c>
      <c r="U249" s="182">
        <v>0.10723626852659111</v>
      </c>
      <c r="V249" s="461">
        <v>5.3769267691169229E-2</v>
      </c>
      <c r="W249" s="198">
        <v>13291526.694950933</v>
      </c>
      <c r="X249" s="183">
        <v>703876.10999959393</v>
      </c>
      <c r="Y249" s="183">
        <v>0</v>
      </c>
      <c r="Z249" s="183">
        <v>0</v>
      </c>
      <c r="AA249" s="183">
        <v>264033.21706864564</v>
      </c>
      <c r="AB249" s="183">
        <v>7439400</v>
      </c>
      <c r="AC249" s="183">
        <v>0</v>
      </c>
      <c r="AD249" s="179">
        <v>0</v>
      </c>
      <c r="AE249" s="183">
        <v>203303.41424001742</v>
      </c>
      <c r="AF249" s="183">
        <v>8610612.7413082551</v>
      </c>
      <c r="AG249" s="203">
        <v>21902139.436259188</v>
      </c>
    </row>
    <row r="250" spans="1:33" s="48" customFormat="1" x14ac:dyDescent="0.3">
      <c r="A250" s="94">
        <v>759</v>
      </c>
      <c r="B250" s="32" t="s">
        <v>166</v>
      </c>
      <c r="C250" s="160">
        <v>2007</v>
      </c>
      <c r="D250" s="153">
        <v>1.4105752779265541</v>
      </c>
      <c r="E250" s="44">
        <v>87</v>
      </c>
      <c r="F250" s="44">
        <v>839</v>
      </c>
      <c r="G250" s="458">
        <v>0.10369487485101311</v>
      </c>
      <c r="H250" s="460">
        <v>0.79595081279193403</v>
      </c>
      <c r="I250" s="177">
        <v>0</v>
      </c>
      <c r="J250" s="179">
        <v>2</v>
      </c>
      <c r="K250" s="14">
        <v>25</v>
      </c>
      <c r="L250" s="195">
        <v>1.2456402590931739E-2</v>
      </c>
      <c r="M250" s="460">
        <v>9.6734712365718137E-3</v>
      </c>
      <c r="N250" s="197">
        <v>551.95000000000005</v>
      </c>
      <c r="O250" s="196">
        <v>3.6361989310625957</v>
      </c>
      <c r="P250" s="460">
        <v>5.0055221867892454</v>
      </c>
      <c r="Q250" s="177">
        <v>0</v>
      </c>
      <c r="R250" s="177">
        <v>0</v>
      </c>
      <c r="S250" s="14">
        <v>477</v>
      </c>
      <c r="T250" s="14">
        <v>63</v>
      </c>
      <c r="U250" s="182">
        <v>0.13207547169811321</v>
      </c>
      <c r="V250" s="461">
        <v>7.8608470862691321E-2</v>
      </c>
      <c r="W250" s="198">
        <v>3764158.5955348387</v>
      </c>
      <c r="X250" s="183">
        <v>165082.88888679436</v>
      </c>
      <c r="Y250" s="183">
        <v>0</v>
      </c>
      <c r="Z250" s="183">
        <v>0</v>
      </c>
      <c r="AA250" s="183">
        <v>43443.012578849724</v>
      </c>
      <c r="AB250" s="183">
        <v>452073.73629987071</v>
      </c>
      <c r="AC250" s="183">
        <v>0</v>
      </c>
      <c r="AD250" s="179">
        <v>0</v>
      </c>
      <c r="AE250" s="183">
        <v>72165.873091218615</v>
      </c>
      <c r="AF250" s="183">
        <v>732765.51085673366</v>
      </c>
      <c r="AG250" s="203">
        <v>4496924.1063915724</v>
      </c>
    </row>
    <row r="251" spans="1:33" s="48" customFormat="1" x14ac:dyDescent="0.3">
      <c r="A251" s="94">
        <v>761</v>
      </c>
      <c r="B251" s="32" t="s">
        <v>167</v>
      </c>
      <c r="C251" s="160">
        <v>8646</v>
      </c>
      <c r="D251" s="153">
        <v>1.208234561194333</v>
      </c>
      <c r="E251" s="44">
        <v>326</v>
      </c>
      <c r="F251" s="44">
        <v>3645</v>
      </c>
      <c r="G251" s="458">
        <v>8.9437585733882025E-2</v>
      </c>
      <c r="H251" s="460">
        <v>0.68651338035089171</v>
      </c>
      <c r="I251" s="177">
        <v>0</v>
      </c>
      <c r="J251" s="179">
        <v>48</v>
      </c>
      <c r="K251" s="14">
        <v>308</v>
      </c>
      <c r="L251" s="195">
        <v>3.5623409669211195E-2</v>
      </c>
      <c r="M251" s="460">
        <v>3.2840478314851269E-2</v>
      </c>
      <c r="N251" s="197">
        <v>667.98</v>
      </c>
      <c r="O251" s="196">
        <v>12.943501302434203</v>
      </c>
      <c r="P251" s="460">
        <v>1.4061940428429669</v>
      </c>
      <c r="Q251" s="177">
        <v>0</v>
      </c>
      <c r="R251" s="177">
        <v>0</v>
      </c>
      <c r="S251" s="14">
        <v>2290</v>
      </c>
      <c r="T251" s="14">
        <v>405</v>
      </c>
      <c r="U251" s="182">
        <v>0.17685589519650655</v>
      </c>
      <c r="V251" s="461">
        <v>0.12338889436108466</v>
      </c>
      <c r="W251" s="198">
        <v>13889632.606948376</v>
      </c>
      <c r="X251" s="183">
        <v>613384.35490433709</v>
      </c>
      <c r="Y251" s="183">
        <v>0</v>
      </c>
      <c r="Z251" s="183">
        <v>0</v>
      </c>
      <c r="AA251" s="183">
        <v>635352.76163265307</v>
      </c>
      <c r="AB251" s="183">
        <v>547107.91624891316</v>
      </c>
      <c r="AC251" s="183">
        <v>0</v>
      </c>
      <c r="AD251" s="179">
        <v>0</v>
      </c>
      <c r="AE251" s="183">
        <v>487984.97851506498</v>
      </c>
      <c r="AF251" s="183">
        <v>2283830.011300968</v>
      </c>
      <c r="AG251" s="203">
        <v>16173462.618249344</v>
      </c>
    </row>
    <row r="252" spans="1:33" s="48" customFormat="1" x14ac:dyDescent="0.3">
      <c r="A252" s="94">
        <v>762</v>
      </c>
      <c r="B252" s="32" t="s">
        <v>168</v>
      </c>
      <c r="C252" s="160">
        <v>3841</v>
      </c>
      <c r="D252" s="153">
        <v>1.8499729193356462</v>
      </c>
      <c r="E252" s="44">
        <v>216</v>
      </c>
      <c r="F252" s="44">
        <v>1598</v>
      </c>
      <c r="G252" s="458">
        <v>0.13516896120150187</v>
      </c>
      <c r="H252" s="460">
        <v>1.0375425466992176</v>
      </c>
      <c r="I252" s="177">
        <v>0</v>
      </c>
      <c r="J252" s="179">
        <v>3</v>
      </c>
      <c r="K252" s="14">
        <v>29</v>
      </c>
      <c r="L252" s="195">
        <v>7.5501171569903672E-3</v>
      </c>
      <c r="M252" s="460">
        <v>4.7671858026304414E-3</v>
      </c>
      <c r="N252" s="197">
        <v>1465.91</v>
      </c>
      <c r="O252" s="196">
        <v>2.6202154293237645</v>
      </c>
      <c r="P252" s="460">
        <v>6.9464038037935554</v>
      </c>
      <c r="Q252" s="177">
        <v>0</v>
      </c>
      <c r="R252" s="177">
        <v>0</v>
      </c>
      <c r="S252" s="14">
        <v>930</v>
      </c>
      <c r="T252" s="14">
        <v>129</v>
      </c>
      <c r="U252" s="182">
        <v>0.13870967741935483</v>
      </c>
      <c r="V252" s="461">
        <v>8.5242676583932947E-2</v>
      </c>
      <c r="W252" s="198">
        <v>9447870.9166802932</v>
      </c>
      <c r="X252" s="183">
        <v>411830.66326622094</v>
      </c>
      <c r="Y252" s="183">
        <v>0</v>
      </c>
      <c r="Z252" s="183">
        <v>0</v>
      </c>
      <c r="AA252" s="183">
        <v>40972.890500927642</v>
      </c>
      <c r="AB252" s="183">
        <v>1200651.1654666972</v>
      </c>
      <c r="AC252" s="183">
        <v>0</v>
      </c>
      <c r="AD252" s="179">
        <v>0</v>
      </c>
      <c r="AE252" s="183">
        <v>149767.13937752982</v>
      </c>
      <c r="AF252" s="183">
        <v>1803221.858611377</v>
      </c>
      <c r="AG252" s="203">
        <v>11251092.77529167</v>
      </c>
    </row>
    <row r="253" spans="1:33" s="48" customFormat="1" x14ac:dyDescent="0.3">
      <c r="A253" s="94">
        <v>765</v>
      </c>
      <c r="B253" s="32" t="s">
        <v>169</v>
      </c>
      <c r="C253" s="160">
        <v>10301</v>
      </c>
      <c r="D253" s="153">
        <v>1.114334285905771</v>
      </c>
      <c r="E253" s="44">
        <v>432</v>
      </c>
      <c r="F253" s="44">
        <v>4650</v>
      </c>
      <c r="G253" s="458">
        <v>9.290322580645162E-2</v>
      </c>
      <c r="H253" s="460">
        <v>0.71311526435498929</v>
      </c>
      <c r="I253" s="177">
        <v>0</v>
      </c>
      <c r="J253" s="179">
        <v>16</v>
      </c>
      <c r="K253" s="14">
        <v>329</v>
      </c>
      <c r="L253" s="195">
        <v>3.1938646733326859E-2</v>
      </c>
      <c r="M253" s="460">
        <v>2.9155715378966933E-2</v>
      </c>
      <c r="N253" s="197">
        <v>2648.74</v>
      </c>
      <c r="O253" s="196">
        <v>3.8890189297552804</v>
      </c>
      <c r="P253" s="460">
        <v>4.680119781818207</v>
      </c>
      <c r="Q253" s="177">
        <v>0</v>
      </c>
      <c r="R253" s="177">
        <v>0</v>
      </c>
      <c r="S253" s="14">
        <v>2986</v>
      </c>
      <c r="T253" s="14">
        <v>301</v>
      </c>
      <c r="U253" s="182">
        <v>0.10080375083724046</v>
      </c>
      <c r="V253" s="461">
        <v>4.733675000181857E-2</v>
      </c>
      <c r="W253" s="198">
        <v>15262270.731806556</v>
      </c>
      <c r="X253" s="183">
        <v>759115.00694139779</v>
      </c>
      <c r="Y253" s="183">
        <v>0</v>
      </c>
      <c r="Z253" s="183">
        <v>0</v>
      </c>
      <c r="AA253" s="183">
        <v>672037.18808905373</v>
      </c>
      <c r="AB253" s="183">
        <v>2169446.1242629206</v>
      </c>
      <c r="AC253" s="183">
        <v>0</v>
      </c>
      <c r="AD253" s="179">
        <v>0</v>
      </c>
      <c r="AE253" s="183">
        <v>223045.24749025391</v>
      </c>
      <c r="AF253" s="183">
        <v>3823643.5667836275</v>
      </c>
      <c r="AG253" s="203">
        <v>19085914.298590183</v>
      </c>
    </row>
    <row r="254" spans="1:33" s="48" customFormat="1" x14ac:dyDescent="0.3">
      <c r="A254" s="94">
        <v>768</v>
      </c>
      <c r="B254" s="32" t="s">
        <v>170</v>
      </c>
      <c r="C254" s="160">
        <v>2482</v>
      </c>
      <c r="D254" s="153">
        <v>1.4241225243896161</v>
      </c>
      <c r="E254" s="44">
        <v>136</v>
      </c>
      <c r="F254" s="44">
        <v>975</v>
      </c>
      <c r="G254" s="458">
        <v>0.13948717948717948</v>
      </c>
      <c r="H254" s="460">
        <v>1.0706887302423911</v>
      </c>
      <c r="I254" s="177">
        <v>0</v>
      </c>
      <c r="J254" s="179">
        <v>4</v>
      </c>
      <c r="K254" s="14">
        <v>74</v>
      </c>
      <c r="L254" s="195">
        <v>2.9814665592264304E-2</v>
      </c>
      <c r="M254" s="460">
        <v>2.7031734237904378E-2</v>
      </c>
      <c r="N254" s="197">
        <v>584.54</v>
      </c>
      <c r="O254" s="196">
        <v>4.2460738358367269</v>
      </c>
      <c r="P254" s="460">
        <v>4.2865656907321483</v>
      </c>
      <c r="Q254" s="177">
        <v>1</v>
      </c>
      <c r="R254" s="177">
        <v>0</v>
      </c>
      <c r="S254" s="14">
        <v>535</v>
      </c>
      <c r="T254" s="14">
        <v>82</v>
      </c>
      <c r="U254" s="182">
        <v>0.15327102803738318</v>
      </c>
      <c r="V254" s="461">
        <v>9.9804027201961298E-2</v>
      </c>
      <c r="W254" s="198">
        <v>4699735.378240427</v>
      </c>
      <c r="X254" s="183">
        <v>274620.82393722329</v>
      </c>
      <c r="Y254" s="183">
        <v>0</v>
      </c>
      <c r="Z254" s="183">
        <v>0</v>
      </c>
      <c r="AA254" s="183">
        <v>150129.45328385898</v>
      </c>
      <c r="AB254" s="183">
        <v>478766.52199787367</v>
      </c>
      <c r="AC254" s="183">
        <v>1088282.54</v>
      </c>
      <c r="AD254" s="179">
        <v>0</v>
      </c>
      <c r="AE254" s="183">
        <v>113309.15286059387</v>
      </c>
      <c r="AF254" s="183">
        <v>2105108.4920795504</v>
      </c>
      <c r="AG254" s="203">
        <v>6804843.8703199774</v>
      </c>
    </row>
    <row r="255" spans="1:33" s="48" customFormat="1" x14ac:dyDescent="0.3">
      <c r="A255" s="94">
        <v>777</v>
      </c>
      <c r="B255" s="32" t="s">
        <v>171</v>
      </c>
      <c r="C255" s="160">
        <v>7594</v>
      </c>
      <c r="D255" s="153">
        <v>1.5020396924918791</v>
      </c>
      <c r="E255" s="44">
        <v>435</v>
      </c>
      <c r="F255" s="44">
        <v>3121</v>
      </c>
      <c r="G255" s="458">
        <v>0.1393784043575777</v>
      </c>
      <c r="H255" s="460">
        <v>1.0698537839353295</v>
      </c>
      <c r="I255" s="177">
        <v>0</v>
      </c>
      <c r="J255" s="179">
        <v>8</v>
      </c>
      <c r="K255" s="14">
        <v>224</v>
      </c>
      <c r="L255" s="195">
        <v>2.9496971293126152E-2</v>
      </c>
      <c r="M255" s="460">
        <v>2.6714039938766226E-2</v>
      </c>
      <c r="N255" s="197">
        <v>5270.32</v>
      </c>
      <c r="O255" s="196">
        <v>1.4408992243355243</v>
      </c>
      <c r="P255" s="460">
        <v>12.631746979672815</v>
      </c>
      <c r="Q255" s="177">
        <v>0</v>
      </c>
      <c r="R255" s="177">
        <v>0</v>
      </c>
      <c r="S255" s="14">
        <v>1797</v>
      </c>
      <c r="T255" s="14">
        <v>230</v>
      </c>
      <c r="U255" s="182">
        <v>0.12799109627156371</v>
      </c>
      <c r="V255" s="461">
        <v>7.452409543614183E-2</v>
      </c>
      <c r="W255" s="198">
        <v>15166182.404086163</v>
      </c>
      <c r="X255" s="183">
        <v>839582.69210207369</v>
      </c>
      <c r="Y255" s="183">
        <v>0</v>
      </c>
      <c r="Z255" s="183">
        <v>0</v>
      </c>
      <c r="AA255" s="183">
        <v>453942.01447124302</v>
      </c>
      <c r="AB255" s="183">
        <v>4316646.8953635916</v>
      </c>
      <c r="AC255" s="183">
        <v>0</v>
      </c>
      <c r="AD255" s="179">
        <v>0</v>
      </c>
      <c r="AE255" s="183">
        <v>258870.43631103355</v>
      </c>
      <c r="AF255" s="183">
        <v>5869042.0382479411</v>
      </c>
      <c r="AG255" s="203">
        <v>21035224.442334104</v>
      </c>
    </row>
    <row r="256" spans="1:33" s="108" customFormat="1" x14ac:dyDescent="0.3">
      <c r="A256" s="94">
        <v>778</v>
      </c>
      <c r="B256" s="32" t="s">
        <v>172</v>
      </c>
      <c r="C256" s="160">
        <v>6931</v>
      </c>
      <c r="D256" s="153">
        <v>1.7182027606294441</v>
      </c>
      <c r="E256" s="44">
        <v>304</v>
      </c>
      <c r="F256" s="44">
        <v>2870</v>
      </c>
      <c r="G256" s="458">
        <v>0.1059233449477352</v>
      </c>
      <c r="H256" s="460">
        <v>0.81305631185654026</v>
      </c>
      <c r="I256" s="177">
        <v>0</v>
      </c>
      <c r="J256" s="179">
        <v>4</v>
      </c>
      <c r="K256" s="14">
        <v>151</v>
      </c>
      <c r="L256" s="195">
        <v>2.178617804068677E-2</v>
      </c>
      <c r="M256" s="460">
        <v>1.9003246686326844E-2</v>
      </c>
      <c r="N256" s="197">
        <v>713.56</v>
      </c>
      <c r="O256" s="196">
        <v>9.7132686809798763</v>
      </c>
      <c r="P256" s="460">
        <v>1.8738361948798716</v>
      </c>
      <c r="Q256" s="177">
        <v>0</v>
      </c>
      <c r="R256" s="177">
        <v>0</v>
      </c>
      <c r="S256" s="14">
        <v>1880</v>
      </c>
      <c r="T256" s="14">
        <v>247</v>
      </c>
      <c r="U256" s="182">
        <v>0.13138297872340426</v>
      </c>
      <c r="V256" s="461">
        <v>7.7915977887982379E-2</v>
      </c>
      <c r="W256" s="198">
        <v>15834143.777416931</v>
      </c>
      <c r="X256" s="183">
        <v>582351.20936134353</v>
      </c>
      <c r="Y256" s="183">
        <v>0</v>
      </c>
      <c r="Z256" s="183">
        <v>0</v>
      </c>
      <c r="AA256" s="183">
        <v>294722.92708719848</v>
      </c>
      <c r="AB256" s="183">
        <v>584440.14000205754</v>
      </c>
      <c r="AC256" s="183">
        <v>0</v>
      </c>
      <c r="AD256" s="179">
        <v>0</v>
      </c>
      <c r="AE256" s="183">
        <v>247023.10370286537</v>
      </c>
      <c r="AF256" s="183">
        <v>1708537.3801534642</v>
      </c>
      <c r="AG256" s="203">
        <v>17542681.157570396</v>
      </c>
    </row>
    <row r="257" spans="1:33" s="48" customFormat="1" x14ac:dyDescent="0.3">
      <c r="A257" s="94">
        <v>781</v>
      </c>
      <c r="B257" s="32" t="s">
        <v>173</v>
      </c>
      <c r="C257" s="160">
        <v>3631</v>
      </c>
      <c r="D257" s="153">
        <v>1.5821047184191948</v>
      </c>
      <c r="E257" s="44">
        <v>165</v>
      </c>
      <c r="F257" s="44">
        <v>1369</v>
      </c>
      <c r="G257" s="458">
        <v>0.12052593133674215</v>
      </c>
      <c r="H257" s="460">
        <v>0.92514420937215169</v>
      </c>
      <c r="I257" s="177">
        <v>0</v>
      </c>
      <c r="J257" s="179">
        <v>6</v>
      </c>
      <c r="K257" s="14">
        <v>71</v>
      </c>
      <c r="L257" s="195">
        <v>1.9553841916827321E-2</v>
      </c>
      <c r="M257" s="460">
        <v>1.6770910562467396E-2</v>
      </c>
      <c r="N257" s="197">
        <v>666.3</v>
      </c>
      <c r="O257" s="196">
        <v>5.4494972234729104</v>
      </c>
      <c r="P257" s="460">
        <v>3.3399548029155244</v>
      </c>
      <c r="Q257" s="177">
        <v>0</v>
      </c>
      <c r="R257" s="177">
        <v>0</v>
      </c>
      <c r="S257" s="14">
        <v>755</v>
      </c>
      <c r="T257" s="14">
        <v>136</v>
      </c>
      <c r="U257" s="182">
        <v>0.18013245033112582</v>
      </c>
      <c r="V257" s="461">
        <v>0.12666544949570394</v>
      </c>
      <c r="W257" s="198">
        <v>7638107.1666608201</v>
      </c>
      <c r="X257" s="183">
        <v>347139.58582795743</v>
      </c>
      <c r="Y257" s="183">
        <v>0</v>
      </c>
      <c r="Z257" s="183">
        <v>0</v>
      </c>
      <c r="AA257" s="183">
        <v>136261.48218923932</v>
      </c>
      <c r="AB257" s="183">
        <v>545731.91502238205</v>
      </c>
      <c r="AC257" s="183">
        <v>0</v>
      </c>
      <c r="AD257" s="179">
        <v>0</v>
      </c>
      <c r="AE257" s="183">
        <v>210377.63427712771</v>
      </c>
      <c r="AF257" s="183">
        <v>1239510.617316707</v>
      </c>
      <c r="AG257" s="203">
        <v>8877617.7839775272</v>
      </c>
    </row>
    <row r="258" spans="1:33" s="48" customFormat="1" x14ac:dyDescent="0.3">
      <c r="A258" s="175">
        <v>783</v>
      </c>
      <c r="B258" s="32" t="s">
        <v>174</v>
      </c>
      <c r="C258" s="160">
        <v>6646</v>
      </c>
      <c r="D258" s="153">
        <v>1.0496675021209061</v>
      </c>
      <c r="E258" s="44">
        <v>245</v>
      </c>
      <c r="F258" s="44">
        <v>2989</v>
      </c>
      <c r="G258" s="458">
        <v>8.1967213114754092E-2</v>
      </c>
      <c r="H258" s="460">
        <v>0.62917159594161731</v>
      </c>
      <c r="I258" s="177">
        <v>0</v>
      </c>
      <c r="J258" s="179">
        <v>15</v>
      </c>
      <c r="K258" s="14">
        <v>164</v>
      </c>
      <c r="L258" s="195">
        <v>2.4676497141137527E-2</v>
      </c>
      <c r="M258" s="460">
        <v>2.1893565786777602E-2</v>
      </c>
      <c r="N258" s="197">
        <v>406.89</v>
      </c>
      <c r="O258" s="196">
        <v>16.333652830003196</v>
      </c>
      <c r="P258" s="460">
        <v>1.1143296979827872</v>
      </c>
      <c r="Q258" s="177">
        <v>0</v>
      </c>
      <c r="R258" s="177">
        <v>0</v>
      </c>
      <c r="S258" s="14">
        <v>1821</v>
      </c>
      <c r="T258" s="14">
        <v>285</v>
      </c>
      <c r="U258" s="182">
        <v>0.15650741350906094</v>
      </c>
      <c r="V258" s="461">
        <v>0.10304041267363906</v>
      </c>
      <c r="W258" s="198">
        <v>9275479.3162116222</v>
      </c>
      <c r="X258" s="183">
        <v>432113.56724773638</v>
      </c>
      <c r="Y258" s="183">
        <v>0</v>
      </c>
      <c r="Z258" s="183">
        <v>0</v>
      </c>
      <c r="AA258" s="183">
        <v>325586.99866419291</v>
      </c>
      <c r="AB258" s="183">
        <v>333262.58277571219</v>
      </c>
      <c r="AC258" s="183">
        <v>0</v>
      </c>
      <c r="AD258" s="179">
        <v>0</v>
      </c>
      <c r="AE258" s="183">
        <v>313244.22702615958</v>
      </c>
      <c r="AF258" s="183">
        <v>1404207.375713801</v>
      </c>
      <c r="AG258" s="203">
        <v>10679686.691925423</v>
      </c>
    </row>
    <row r="259" spans="1:33" s="48" customFormat="1" x14ac:dyDescent="0.3">
      <c r="A259" s="94">
        <v>785</v>
      </c>
      <c r="B259" s="32" t="s">
        <v>175</v>
      </c>
      <c r="C259" s="160">
        <v>2737</v>
      </c>
      <c r="D259" s="153">
        <v>1.7342661103754284</v>
      </c>
      <c r="E259" s="44">
        <v>164</v>
      </c>
      <c r="F259" s="44">
        <v>1058</v>
      </c>
      <c r="G259" s="458">
        <v>0.15500945179584122</v>
      </c>
      <c r="H259" s="460">
        <v>1.1898360389035803</v>
      </c>
      <c r="I259" s="177">
        <v>0</v>
      </c>
      <c r="J259" s="179">
        <v>1</v>
      </c>
      <c r="K259" s="14">
        <v>25</v>
      </c>
      <c r="L259" s="195">
        <v>9.1340884179758868E-3</v>
      </c>
      <c r="M259" s="460">
        <v>6.3511570636159611E-3</v>
      </c>
      <c r="N259" s="197">
        <v>1302.3800000000001</v>
      </c>
      <c r="O259" s="196">
        <v>2.1015371857675946</v>
      </c>
      <c r="P259" s="460">
        <v>8.6608386224510934</v>
      </c>
      <c r="Q259" s="177">
        <v>3</v>
      </c>
      <c r="R259" s="177">
        <v>83</v>
      </c>
      <c r="S259" s="14">
        <v>583</v>
      </c>
      <c r="T259" s="14">
        <v>64</v>
      </c>
      <c r="U259" s="182">
        <v>0.10977701543739279</v>
      </c>
      <c r="V259" s="461">
        <v>5.6310014601970909E-2</v>
      </c>
      <c r="W259" s="198">
        <v>6311241.6299755396</v>
      </c>
      <c r="X259" s="183">
        <v>336535.10518443014</v>
      </c>
      <c r="Y259" s="183">
        <v>0</v>
      </c>
      <c r="Z259" s="183">
        <v>0</v>
      </c>
      <c r="AA259" s="183">
        <v>38897.15766233766</v>
      </c>
      <c r="AB259" s="183">
        <v>1066712.188934189</v>
      </c>
      <c r="AC259" s="183">
        <v>0</v>
      </c>
      <c r="AD259" s="179">
        <v>26622.25</v>
      </c>
      <c r="AE259" s="183">
        <v>70497.803668462177</v>
      </c>
      <c r="AF259" s="183">
        <v>1539264.5054494189</v>
      </c>
      <c r="AG259" s="203">
        <v>7850506.1354249585</v>
      </c>
    </row>
    <row r="260" spans="1:33" s="48" customFormat="1" x14ac:dyDescent="0.3">
      <c r="A260" s="94">
        <v>790</v>
      </c>
      <c r="B260" s="32" t="s">
        <v>176</v>
      </c>
      <c r="C260" s="160">
        <v>24052</v>
      </c>
      <c r="D260" s="153">
        <v>1.2519905527890367</v>
      </c>
      <c r="E260" s="44">
        <v>1068</v>
      </c>
      <c r="F260" s="44">
        <v>10239</v>
      </c>
      <c r="G260" s="458">
        <v>0.10430706123644887</v>
      </c>
      <c r="H260" s="460">
        <v>0.80064989027062183</v>
      </c>
      <c r="I260" s="177">
        <v>0</v>
      </c>
      <c r="J260" s="179">
        <v>38</v>
      </c>
      <c r="K260" s="14">
        <v>647</v>
      </c>
      <c r="L260" s="195">
        <v>2.6900049891900882E-2</v>
      </c>
      <c r="M260" s="460">
        <v>2.4117118537540956E-2</v>
      </c>
      <c r="N260" s="197">
        <v>1429.16</v>
      </c>
      <c r="O260" s="196">
        <v>16.829466259900919</v>
      </c>
      <c r="P260" s="460">
        <v>1.0815003960274328</v>
      </c>
      <c r="Q260" s="177">
        <v>0</v>
      </c>
      <c r="R260" s="177">
        <v>0</v>
      </c>
      <c r="S260" s="14">
        <v>6699</v>
      </c>
      <c r="T260" s="14">
        <v>925</v>
      </c>
      <c r="U260" s="182">
        <v>0.1380803104941036</v>
      </c>
      <c r="V260" s="461">
        <v>8.4613309658681718E-2</v>
      </c>
      <c r="W260" s="198">
        <v>40038382.089714423</v>
      </c>
      <c r="X260" s="183">
        <v>1990042.268155935</v>
      </c>
      <c r="Y260" s="183">
        <v>0</v>
      </c>
      <c r="Z260" s="183">
        <v>0</v>
      </c>
      <c r="AA260" s="183">
        <v>1297976.5012987012</v>
      </c>
      <c r="AB260" s="183">
        <v>1170551.1386363315</v>
      </c>
      <c r="AC260" s="183">
        <v>0</v>
      </c>
      <c r="AD260" s="179">
        <v>0</v>
      </c>
      <c r="AE260" s="183">
        <v>930904.28114319243</v>
      </c>
      <c r="AF260" s="183">
        <v>5389474.1892341599</v>
      </c>
      <c r="AG260" s="203">
        <v>45427856.278948583</v>
      </c>
    </row>
    <row r="261" spans="1:33" s="48" customFormat="1" x14ac:dyDescent="0.3">
      <c r="A261" s="94">
        <v>791</v>
      </c>
      <c r="B261" s="32" t="s">
        <v>177</v>
      </c>
      <c r="C261" s="160">
        <v>5203</v>
      </c>
      <c r="D261" s="153">
        <v>1.5294008474991165</v>
      </c>
      <c r="E261" s="44">
        <v>238</v>
      </c>
      <c r="F261" s="44">
        <v>2148</v>
      </c>
      <c r="G261" s="458">
        <v>0.11080074487895716</v>
      </c>
      <c r="H261" s="460">
        <v>0.85049471414156419</v>
      </c>
      <c r="I261" s="177">
        <v>0</v>
      </c>
      <c r="J261" s="179">
        <v>4</v>
      </c>
      <c r="K261" s="14">
        <v>40</v>
      </c>
      <c r="L261" s="195">
        <v>7.68787238131847E-3</v>
      </c>
      <c r="M261" s="460">
        <v>4.9049410269585442E-3</v>
      </c>
      <c r="N261" s="197">
        <v>2173.37</v>
      </c>
      <c r="O261" s="196">
        <v>2.3939780157083241</v>
      </c>
      <c r="P261" s="460">
        <v>7.6028577980186141</v>
      </c>
      <c r="Q261" s="177">
        <v>0</v>
      </c>
      <c r="R261" s="177">
        <v>0</v>
      </c>
      <c r="S261" s="14">
        <v>1352</v>
      </c>
      <c r="T261" s="14">
        <v>162</v>
      </c>
      <c r="U261" s="182">
        <v>0.11982248520710059</v>
      </c>
      <c r="V261" s="461">
        <v>6.6355484371678708E-2</v>
      </c>
      <c r="W261" s="198">
        <v>10580335.156367691</v>
      </c>
      <c r="X261" s="183">
        <v>457292.31392010226</v>
      </c>
      <c r="Y261" s="183">
        <v>0</v>
      </c>
      <c r="Z261" s="183">
        <v>0</v>
      </c>
      <c r="AA261" s="183">
        <v>57105.486122448972</v>
      </c>
      <c r="AB261" s="183">
        <v>1780095.110539088</v>
      </c>
      <c r="AC261" s="183">
        <v>0</v>
      </c>
      <c r="AD261" s="179">
        <v>0</v>
      </c>
      <c r="AE261" s="183">
        <v>157923.15041570892</v>
      </c>
      <c r="AF261" s="183">
        <v>2452416.0609973501</v>
      </c>
      <c r="AG261" s="203">
        <v>13032751.217365041</v>
      </c>
    </row>
    <row r="262" spans="1:33" s="48" customFormat="1" x14ac:dyDescent="0.3">
      <c r="A262" s="94">
        <v>831</v>
      </c>
      <c r="B262" s="32" t="s">
        <v>178</v>
      </c>
      <c r="C262" s="160">
        <v>4628</v>
      </c>
      <c r="D262" s="153">
        <v>0.80363077054503973</v>
      </c>
      <c r="E262" s="44">
        <v>237</v>
      </c>
      <c r="F262" s="44">
        <v>2174</v>
      </c>
      <c r="G262" s="458">
        <v>0.10901563937442502</v>
      </c>
      <c r="H262" s="460">
        <v>0.83679243445519425</v>
      </c>
      <c r="I262" s="177">
        <v>0</v>
      </c>
      <c r="J262" s="179">
        <v>9</v>
      </c>
      <c r="K262" s="14">
        <v>227</v>
      </c>
      <c r="L262" s="195">
        <v>4.9049265341400174E-2</v>
      </c>
      <c r="M262" s="460">
        <v>4.6266333987040248E-2</v>
      </c>
      <c r="N262" s="197">
        <v>344.69</v>
      </c>
      <c r="O262" s="196">
        <v>13.426557196321331</v>
      </c>
      <c r="P262" s="460">
        <v>1.3556024942864708</v>
      </c>
      <c r="Q262" s="177">
        <v>3</v>
      </c>
      <c r="R262" s="177">
        <v>2086</v>
      </c>
      <c r="S262" s="14">
        <v>1338</v>
      </c>
      <c r="T262" s="14">
        <v>116</v>
      </c>
      <c r="U262" s="182">
        <v>8.6696562032884908E-2</v>
      </c>
      <c r="V262" s="461">
        <v>3.3229561197463023E-2</v>
      </c>
      <c r="W262" s="198">
        <v>4945089.7748392774</v>
      </c>
      <c r="X262" s="183">
        <v>400202.27445730375</v>
      </c>
      <c r="Y262" s="183">
        <v>0</v>
      </c>
      <c r="Z262" s="183">
        <v>0</v>
      </c>
      <c r="AA262" s="183">
        <v>479124.80526901665</v>
      </c>
      <c r="AB262" s="183">
        <v>282317.77546010044</v>
      </c>
      <c r="AC262" s="183">
        <v>0</v>
      </c>
      <c r="AD262" s="179">
        <v>669084.5</v>
      </c>
      <c r="AE262" s="183">
        <v>70344.979306262685</v>
      </c>
      <c r="AF262" s="183">
        <v>1901074.3344926843</v>
      </c>
      <c r="AG262" s="203">
        <v>6846164.1093319617</v>
      </c>
    </row>
    <row r="263" spans="1:33" s="48" customFormat="1" x14ac:dyDescent="0.3">
      <c r="A263" s="94">
        <v>832</v>
      </c>
      <c r="B263" s="32" t="s">
        <v>179</v>
      </c>
      <c r="C263" s="160">
        <v>3916</v>
      </c>
      <c r="D263" s="153">
        <v>1.5191407517378837</v>
      </c>
      <c r="E263" s="44">
        <v>254</v>
      </c>
      <c r="F263" s="44">
        <v>1634</v>
      </c>
      <c r="G263" s="458">
        <v>0.1554467564259486</v>
      </c>
      <c r="H263" s="460">
        <v>1.1931927426584357</v>
      </c>
      <c r="I263" s="177">
        <v>0</v>
      </c>
      <c r="J263" s="179">
        <v>3</v>
      </c>
      <c r="K263" s="14">
        <v>71</v>
      </c>
      <c r="L263" s="195">
        <v>1.8130745658835545E-2</v>
      </c>
      <c r="M263" s="460">
        <v>1.534781430447562E-2</v>
      </c>
      <c r="N263" s="197">
        <v>2437.79</v>
      </c>
      <c r="O263" s="196">
        <v>1.6063729853678947</v>
      </c>
      <c r="P263" s="460">
        <v>11.330540659487445</v>
      </c>
      <c r="Q263" s="177">
        <v>0</v>
      </c>
      <c r="R263" s="177">
        <v>0</v>
      </c>
      <c r="S263" s="14">
        <v>937</v>
      </c>
      <c r="T263" s="14">
        <v>125</v>
      </c>
      <c r="U263" s="182">
        <v>0.13340448239060831</v>
      </c>
      <c r="V263" s="461">
        <v>7.9937481555186429E-2</v>
      </c>
      <c r="W263" s="198">
        <v>7909790.3019396998</v>
      </c>
      <c r="X263" s="183">
        <v>482860.57091107988</v>
      </c>
      <c r="Y263" s="183">
        <v>0</v>
      </c>
      <c r="Z263" s="183">
        <v>0</v>
      </c>
      <c r="AA263" s="183">
        <v>134486.73061224489</v>
      </c>
      <c r="AB263" s="183">
        <v>1996667.8750148776</v>
      </c>
      <c r="AC263" s="183">
        <v>0</v>
      </c>
      <c r="AD263" s="179">
        <v>0</v>
      </c>
      <c r="AE263" s="183">
        <v>143188.55101560376</v>
      </c>
      <c r="AF263" s="183">
        <v>2757203.7275538053</v>
      </c>
      <c r="AG263" s="203">
        <v>10666994.029493505</v>
      </c>
    </row>
    <row r="264" spans="1:33" s="48" customFormat="1" x14ac:dyDescent="0.3">
      <c r="A264" s="94">
        <v>833</v>
      </c>
      <c r="B264" s="32" t="s">
        <v>358</v>
      </c>
      <c r="C264" s="160">
        <v>1659</v>
      </c>
      <c r="D264" s="153">
        <v>1.2115389624182111</v>
      </c>
      <c r="E264" s="44">
        <v>69</v>
      </c>
      <c r="F264" s="44">
        <v>717</v>
      </c>
      <c r="G264" s="458">
        <v>9.6234309623430964E-2</v>
      </c>
      <c r="H264" s="460">
        <v>0.73868430887538838</v>
      </c>
      <c r="I264" s="177">
        <v>0</v>
      </c>
      <c r="J264" s="179">
        <v>12</v>
      </c>
      <c r="K264" s="14">
        <v>83</v>
      </c>
      <c r="L264" s="195">
        <v>5.0030138637733576E-2</v>
      </c>
      <c r="M264" s="460">
        <v>4.724720728337365E-2</v>
      </c>
      <c r="N264" s="197">
        <v>140.33000000000001</v>
      </c>
      <c r="O264" s="196">
        <v>11.822133542364426</v>
      </c>
      <c r="P264" s="460">
        <v>1.5395761145642537</v>
      </c>
      <c r="Q264" s="177">
        <v>3</v>
      </c>
      <c r="R264" s="177">
        <v>184</v>
      </c>
      <c r="S264" s="14">
        <v>448</v>
      </c>
      <c r="T264" s="14">
        <v>86</v>
      </c>
      <c r="U264" s="182">
        <v>0.19196428571428573</v>
      </c>
      <c r="V264" s="461">
        <v>0.13849728487886384</v>
      </c>
      <c r="W264" s="198">
        <v>2672440.4965828359</v>
      </c>
      <c r="X264" s="183">
        <v>126640.82091896399</v>
      </c>
      <c r="Y264" s="183">
        <v>0</v>
      </c>
      <c r="Z264" s="183">
        <v>0</v>
      </c>
      <c r="AA264" s="183">
        <v>175393.19766233765</v>
      </c>
      <c r="AB264" s="183">
        <v>114937.05483279435</v>
      </c>
      <c r="AC264" s="183">
        <v>0</v>
      </c>
      <c r="AD264" s="179">
        <v>59018</v>
      </c>
      <c r="AE264" s="183">
        <v>105100.01913377194</v>
      </c>
      <c r="AF264" s="183">
        <v>581089.09254786791</v>
      </c>
      <c r="AG264" s="203">
        <v>3253529.5891307038</v>
      </c>
    </row>
    <row r="265" spans="1:33" s="48" customFormat="1" x14ac:dyDescent="0.3">
      <c r="A265" s="94">
        <v>834</v>
      </c>
      <c r="B265" s="32" t="s">
        <v>180</v>
      </c>
      <c r="C265" s="160">
        <v>6016</v>
      </c>
      <c r="D265" s="153">
        <v>1.0410719709146183</v>
      </c>
      <c r="E265" s="44">
        <v>241</v>
      </c>
      <c r="F265" s="44">
        <v>2783</v>
      </c>
      <c r="G265" s="458">
        <v>8.6597197269134021E-2</v>
      </c>
      <c r="H265" s="460">
        <v>0.66471086108068378</v>
      </c>
      <c r="I265" s="177">
        <v>0</v>
      </c>
      <c r="J265" s="179">
        <v>21</v>
      </c>
      <c r="K265" s="14">
        <v>106</v>
      </c>
      <c r="L265" s="195">
        <v>1.7619680851063829E-2</v>
      </c>
      <c r="M265" s="460">
        <v>1.4836749496703903E-2</v>
      </c>
      <c r="N265" s="197">
        <v>640.58000000000004</v>
      </c>
      <c r="O265" s="196">
        <v>9.3914889631271645</v>
      </c>
      <c r="P265" s="460">
        <v>1.9380392711394503</v>
      </c>
      <c r="Q265" s="177">
        <v>0</v>
      </c>
      <c r="R265" s="177">
        <v>0</v>
      </c>
      <c r="S265" s="14">
        <v>1693</v>
      </c>
      <c r="T265" s="14">
        <v>212</v>
      </c>
      <c r="U265" s="182">
        <v>0.12522150029533372</v>
      </c>
      <c r="V265" s="461">
        <v>7.175449945991183E-2</v>
      </c>
      <c r="W265" s="198">
        <v>8327465.7347386787</v>
      </c>
      <c r="X265" s="183">
        <v>413246.38183061243</v>
      </c>
      <c r="Y265" s="183">
        <v>0</v>
      </c>
      <c r="Z265" s="183">
        <v>0</v>
      </c>
      <c r="AA265" s="183">
        <v>199727.013729128</v>
      </c>
      <c r="AB265" s="183">
        <v>524665.99148287205</v>
      </c>
      <c r="AC265" s="183">
        <v>0</v>
      </c>
      <c r="AD265" s="179">
        <v>0</v>
      </c>
      <c r="AE265" s="183">
        <v>197456.80994800446</v>
      </c>
      <c r="AF265" s="183">
        <v>1335096.1969906176</v>
      </c>
      <c r="AG265" s="203">
        <v>9662561.9317292962</v>
      </c>
    </row>
    <row r="266" spans="1:33" s="48" customFormat="1" x14ac:dyDescent="0.3">
      <c r="A266" s="94">
        <v>837</v>
      </c>
      <c r="B266" s="32" t="s">
        <v>359</v>
      </c>
      <c r="C266" s="160">
        <v>241009</v>
      </c>
      <c r="D266" s="153">
        <v>0.9074190654986235</v>
      </c>
      <c r="E266" s="44">
        <v>18474</v>
      </c>
      <c r="F266" s="44">
        <v>118501</v>
      </c>
      <c r="G266" s="458">
        <v>0.15589741858718492</v>
      </c>
      <c r="H266" s="460">
        <v>1.1966519773992654</v>
      </c>
      <c r="I266" s="177">
        <v>0</v>
      </c>
      <c r="J266" s="179">
        <v>1276</v>
      </c>
      <c r="K266" s="14">
        <v>19576</v>
      </c>
      <c r="L266" s="195">
        <v>8.1225182462065726E-2</v>
      </c>
      <c r="M266" s="460">
        <v>7.8442251107705807E-2</v>
      </c>
      <c r="N266" s="197">
        <v>524.94000000000005</v>
      </c>
      <c r="O266" s="196">
        <v>459.11723244561279</v>
      </c>
      <c r="P266" s="460">
        <v>3.9643631601585044E-2</v>
      </c>
      <c r="Q266" s="177">
        <v>0</v>
      </c>
      <c r="R266" s="177">
        <v>0</v>
      </c>
      <c r="S266" s="14">
        <v>77800</v>
      </c>
      <c r="T266" s="14">
        <v>8551</v>
      </c>
      <c r="U266" s="182">
        <v>0.10991002570694088</v>
      </c>
      <c r="V266" s="461">
        <v>5.644302487151899E-2</v>
      </c>
      <c r="W266" s="198">
        <v>290780603.36748064</v>
      </c>
      <c r="X266" s="183">
        <v>29803658.656148165</v>
      </c>
      <c r="Y266" s="183">
        <v>0</v>
      </c>
      <c r="Z266" s="183">
        <v>0</v>
      </c>
      <c r="AA266" s="183">
        <v>42303229.752912797</v>
      </c>
      <c r="AB266" s="183">
        <v>429951.24038998841</v>
      </c>
      <c r="AC266" s="183">
        <v>0</v>
      </c>
      <c r="AD266" s="179">
        <v>0</v>
      </c>
      <c r="AE266" s="183">
        <v>6222410.956767913</v>
      </c>
      <c r="AF266" s="183">
        <v>78759250.606218934</v>
      </c>
      <c r="AG266" s="203">
        <v>369539853.97369957</v>
      </c>
    </row>
    <row r="267" spans="1:33" s="48" customFormat="1" x14ac:dyDescent="0.3">
      <c r="A267" s="94">
        <v>844</v>
      </c>
      <c r="B267" s="32" t="s">
        <v>181</v>
      </c>
      <c r="C267" s="160">
        <v>1503</v>
      </c>
      <c r="D267" s="153">
        <v>1.8410916947413161</v>
      </c>
      <c r="E267" s="44">
        <v>68</v>
      </c>
      <c r="F267" s="44">
        <v>611</v>
      </c>
      <c r="G267" s="458">
        <v>0.11129296235679215</v>
      </c>
      <c r="H267" s="460">
        <v>0.85427292306573765</v>
      </c>
      <c r="I267" s="177">
        <v>0</v>
      </c>
      <c r="J267" s="179">
        <v>2</v>
      </c>
      <c r="K267" s="14">
        <v>24</v>
      </c>
      <c r="L267" s="195">
        <v>1.5968063872255488E-2</v>
      </c>
      <c r="M267" s="460">
        <v>1.3185132517895562E-2</v>
      </c>
      <c r="N267" s="197">
        <v>347.75</v>
      </c>
      <c r="O267" s="196">
        <v>4.3220704529115741</v>
      </c>
      <c r="P267" s="460">
        <v>4.2111933674639568</v>
      </c>
      <c r="Q267" s="177">
        <v>3</v>
      </c>
      <c r="R267" s="177">
        <v>173</v>
      </c>
      <c r="S267" s="14">
        <v>338</v>
      </c>
      <c r="T267" s="14">
        <v>46</v>
      </c>
      <c r="U267" s="182">
        <v>0.13609467455621302</v>
      </c>
      <c r="V267" s="461">
        <v>8.2627673720791134E-2</v>
      </c>
      <c r="W267" s="198">
        <v>3679244.6941522365</v>
      </c>
      <c r="X267" s="183">
        <v>132685.68749602884</v>
      </c>
      <c r="Y267" s="183">
        <v>0</v>
      </c>
      <c r="Z267" s="183">
        <v>0</v>
      </c>
      <c r="AA267" s="183">
        <v>44343.880630797765</v>
      </c>
      <c r="AB267" s="183">
        <v>284824.06340842473</v>
      </c>
      <c r="AC267" s="183">
        <v>0</v>
      </c>
      <c r="AD267" s="179">
        <v>55489.75</v>
      </c>
      <c r="AE267" s="183">
        <v>56806.712421586511</v>
      </c>
      <c r="AF267" s="183">
        <v>574150.0939568379</v>
      </c>
      <c r="AG267" s="203">
        <v>4253394.7881090743</v>
      </c>
    </row>
    <row r="268" spans="1:33" s="48" customFormat="1" x14ac:dyDescent="0.3">
      <c r="A268" s="94">
        <v>845</v>
      </c>
      <c r="B268" s="32" t="s">
        <v>182</v>
      </c>
      <c r="C268" s="160">
        <v>2925</v>
      </c>
      <c r="D268" s="153">
        <v>1.2651103997196049</v>
      </c>
      <c r="E268" s="44">
        <v>161</v>
      </c>
      <c r="F268" s="44">
        <v>1261</v>
      </c>
      <c r="G268" s="458">
        <v>0.12767644726407612</v>
      </c>
      <c r="H268" s="460">
        <v>0.98003080788939301</v>
      </c>
      <c r="I268" s="177">
        <v>0</v>
      </c>
      <c r="J268" s="179">
        <v>3</v>
      </c>
      <c r="K268" s="14">
        <v>44</v>
      </c>
      <c r="L268" s="195">
        <v>1.5042735042735043E-2</v>
      </c>
      <c r="M268" s="460">
        <v>1.2259803688375117E-2</v>
      </c>
      <c r="N268" s="197">
        <v>1559.86</v>
      </c>
      <c r="O268" s="196">
        <v>1.8751682843332096</v>
      </c>
      <c r="P268" s="460">
        <v>9.7063685308037702</v>
      </c>
      <c r="Q268" s="177">
        <v>0</v>
      </c>
      <c r="R268" s="177">
        <v>0</v>
      </c>
      <c r="S268" s="14">
        <v>691</v>
      </c>
      <c r="T268" s="14">
        <v>85</v>
      </c>
      <c r="U268" s="182">
        <v>0.12301013024602026</v>
      </c>
      <c r="V268" s="461">
        <v>6.954312941059837E-2</v>
      </c>
      <c r="W268" s="198">
        <v>4920152.5578207122</v>
      </c>
      <c r="X268" s="183">
        <v>296233.42228532286</v>
      </c>
      <c r="Y268" s="183">
        <v>0</v>
      </c>
      <c r="Z268" s="183">
        <v>0</v>
      </c>
      <c r="AA268" s="183">
        <v>80241.604341372906</v>
      </c>
      <c r="AB268" s="183">
        <v>1277600.7578670464</v>
      </c>
      <c r="AC268" s="183">
        <v>0</v>
      </c>
      <c r="AD268" s="179">
        <v>0</v>
      </c>
      <c r="AE268" s="183">
        <v>93045.473395863039</v>
      </c>
      <c r="AF268" s="183">
        <v>1747121.2578896051</v>
      </c>
      <c r="AG268" s="203">
        <v>6667273.8157103173</v>
      </c>
    </row>
    <row r="269" spans="1:33" s="48" customFormat="1" x14ac:dyDescent="0.3">
      <c r="A269" s="94">
        <v>846</v>
      </c>
      <c r="B269" s="32" t="s">
        <v>360</v>
      </c>
      <c r="C269" s="160">
        <v>4994</v>
      </c>
      <c r="D269" s="153">
        <v>1.4967222045969741</v>
      </c>
      <c r="E269" s="44">
        <v>191</v>
      </c>
      <c r="F269" s="44">
        <v>2024</v>
      </c>
      <c r="G269" s="458">
        <v>9.4367588932806321E-2</v>
      </c>
      <c r="H269" s="460">
        <v>0.72435555971499832</v>
      </c>
      <c r="I269" s="177">
        <v>0</v>
      </c>
      <c r="J269" s="179">
        <v>37</v>
      </c>
      <c r="K269" s="14">
        <v>69</v>
      </c>
      <c r="L269" s="195">
        <v>1.381657989587505E-2</v>
      </c>
      <c r="M269" s="460">
        <v>1.1033648541515124E-2</v>
      </c>
      <c r="N269" s="197">
        <v>554.66999999999996</v>
      </c>
      <c r="O269" s="196">
        <v>9.0035516613481903</v>
      </c>
      <c r="P269" s="460">
        <v>2.0215438428758605</v>
      </c>
      <c r="Q269" s="177">
        <v>0</v>
      </c>
      <c r="R269" s="177">
        <v>0</v>
      </c>
      <c r="S269" s="14">
        <v>1205</v>
      </c>
      <c r="T269" s="14">
        <v>179</v>
      </c>
      <c r="U269" s="182">
        <v>0.14854771784232365</v>
      </c>
      <c r="V269" s="461">
        <v>9.5080717006901766E-2</v>
      </c>
      <c r="W269" s="198">
        <v>9938343.7114081886</v>
      </c>
      <c r="X269" s="183">
        <v>373825.38828349399</v>
      </c>
      <c r="Y269" s="183">
        <v>0</v>
      </c>
      <c r="Z269" s="183">
        <v>0</v>
      </c>
      <c r="AA269" s="183">
        <v>123298.53061224488</v>
      </c>
      <c r="AB269" s="183">
        <v>454301.54780949216</v>
      </c>
      <c r="AC269" s="183">
        <v>0</v>
      </c>
      <c r="AD269" s="179">
        <v>0</v>
      </c>
      <c r="AE269" s="183">
        <v>217198.15693704525</v>
      </c>
      <c r="AF269" s="183">
        <v>1168623.6236422788</v>
      </c>
      <c r="AG269" s="203">
        <v>11106967.335050467</v>
      </c>
    </row>
    <row r="270" spans="1:33" s="48" customFormat="1" x14ac:dyDescent="0.3">
      <c r="A270" s="94">
        <v>848</v>
      </c>
      <c r="B270" s="32" t="s">
        <v>183</v>
      </c>
      <c r="C270" s="160">
        <v>4307</v>
      </c>
      <c r="D270" s="153">
        <v>1.5691194017647814</v>
      </c>
      <c r="E270" s="44">
        <v>316</v>
      </c>
      <c r="F270" s="44">
        <v>1827</v>
      </c>
      <c r="G270" s="458">
        <v>0.17296113847837985</v>
      </c>
      <c r="H270" s="460">
        <v>1.3276312734943201</v>
      </c>
      <c r="I270" s="177">
        <v>0</v>
      </c>
      <c r="J270" s="179">
        <v>5</v>
      </c>
      <c r="K270" s="14">
        <v>216</v>
      </c>
      <c r="L270" s="195">
        <v>5.0150917111678663E-2</v>
      </c>
      <c r="M270" s="460">
        <v>4.7367985757318737E-2</v>
      </c>
      <c r="N270" s="197">
        <v>837.75</v>
      </c>
      <c r="O270" s="196">
        <v>5.141151894956729</v>
      </c>
      <c r="P270" s="460">
        <v>3.5402716739156666</v>
      </c>
      <c r="Q270" s="177">
        <v>0</v>
      </c>
      <c r="R270" s="177">
        <v>0</v>
      </c>
      <c r="S270" s="14">
        <v>1114</v>
      </c>
      <c r="T270" s="14">
        <v>168</v>
      </c>
      <c r="U270" s="182">
        <v>0.15080789946140036</v>
      </c>
      <c r="V270" s="461">
        <v>9.7340898625978473E-2</v>
      </c>
      <c r="W270" s="198">
        <v>8985766.6633904874</v>
      </c>
      <c r="X270" s="183">
        <v>590909.2698631034</v>
      </c>
      <c r="Y270" s="183">
        <v>0</v>
      </c>
      <c r="Z270" s="183">
        <v>0</v>
      </c>
      <c r="AA270" s="183">
        <v>456509.69599257881</v>
      </c>
      <c r="AB270" s="183">
        <v>686157.75447996485</v>
      </c>
      <c r="AC270" s="183">
        <v>0</v>
      </c>
      <c r="AD270" s="179">
        <v>0</v>
      </c>
      <c r="AE270" s="183">
        <v>191772.0772697753</v>
      </c>
      <c r="AF270" s="183">
        <v>1925348.7976054233</v>
      </c>
      <c r="AG270" s="203">
        <v>10911115.460995911</v>
      </c>
    </row>
    <row r="271" spans="1:33" s="48" customFormat="1" x14ac:dyDescent="0.3">
      <c r="A271" s="94">
        <v>849</v>
      </c>
      <c r="B271" s="32" t="s">
        <v>184</v>
      </c>
      <c r="C271" s="160">
        <v>2966</v>
      </c>
      <c r="D271" s="153">
        <v>1.1970409917799061</v>
      </c>
      <c r="E271" s="44">
        <v>117</v>
      </c>
      <c r="F271" s="44">
        <v>1252</v>
      </c>
      <c r="G271" s="458">
        <v>9.3450479233226844E-2</v>
      </c>
      <c r="H271" s="460">
        <v>0.71731592336027528</v>
      </c>
      <c r="I271" s="177">
        <v>0</v>
      </c>
      <c r="J271" s="179">
        <v>5</v>
      </c>
      <c r="K271" s="14">
        <v>47</v>
      </c>
      <c r="L271" s="195">
        <v>1.5846257585974376E-2</v>
      </c>
      <c r="M271" s="460">
        <v>1.306332623161445E-2</v>
      </c>
      <c r="N271" s="197">
        <v>608.99</v>
      </c>
      <c r="O271" s="196">
        <v>4.8703591191973592</v>
      </c>
      <c r="P271" s="460">
        <v>3.7371113668539331</v>
      </c>
      <c r="Q271" s="177">
        <v>0</v>
      </c>
      <c r="R271" s="177">
        <v>0</v>
      </c>
      <c r="S271" s="14">
        <v>747</v>
      </c>
      <c r="T271" s="14">
        <v>87</v>
      </c>
      <c r="U271" s="182">
        <v>0.11646586345381527</v>
      </c>
      <c r="V271" s="461">
        <v>6.2998862618393381E-2</v>
      </c>
      <c r="W271" s="198">
        <v>4720678.6983567057</v>
      </c>
      <c r="X271" s="183">
        <v>219861.9500244708</v>
      </c>
      <c r="Y271" s="183">
        <v>0</v>
      </c>
      <c r="Z271" s="183">
        <v>0</v>
      </c>
      <c r="AA271" s="183">
        <v>86699.209202226339</v>
      </c>
      <c r="AB271" s="183">
        <v>498792.2541339944</v>
      </c>
      <c r="AC271" s="183">
        <v>0</v>
      </c>
      <c r="AD271" s="179">
        <v>0</v>
      </c>
      <c r="AE271" s="183">
        <v>85471.043265593718</v>
      </c>
      <c r="AF271" s="183">
        <v>890824.4566262858</v>
      </c>
      <c r="AG271" s="203">
        <v>5611503.1549829915</v>
      </c>
    </row>
    <row r="272" spans="1:33" s="48" customFormat="1" x14ac:dyDescent="0.3">
      <c r="A272" s="94">
        <v>850</v>
      </c>
      <c r="B272" s="32" t="s">
        <v>185</v>
      </c>
      <c r="C272" s="160">
        <v>2401</v>
      </c>
      <c r="D272" s="153">
        <v>1.1135718632408265</v>
      </c>
      <c r="E272" s="44">
        <v>110</v>
      </c>
      <c r="F272" s="44">
        <v>1036</v>
      </c>
      <c r="G272" s="458">
        <v>0.10617760617760617</v>
      </c>
      <c r="H272" s="460">
        <v>0.815007993970705</v>
      </c>
      <c r="I272" s="177">
        <v>0</v>
      </c>
      <c r="J272" s="179">
        <v>1</v>
      </c>
      <c r="K272" s="14">
        <v>24</v>
      </c>
      <c r="L272" s="195">
        <v>9.9958350687213669E-3</v>
      </c>
      <c r="M272" s="460">
        <v>7.2129037143614412E-3</v>
      </c>
      <c r="N272" s="197">
        <v>361.45</v>
      </c>
      <c r="O272" s="196">
        <v>6.642689168626366</v>
      </c>
      <c r="P272" s="460">
        <v>2.7400159728950468</v>
      </c>
      <c r="Q272" s="177">
        <v>0</v>
      </c>
      <c r="R272" s="177">
        <v>0</v>
      </c>
      <c r="S272" s="14">
        <v>697</v>
      </c>
      <c r="T272" s="14">
        <v>73</v>
      </c>
      <c r="U272" s="182">
        <v>0.10473457675753228</v>
      </c>
      <c r="V272" s="461">
        <v>5.1267575922110398E-2</v>
      </c>
      <c r="W272" s="198">
        <v>3554959.7004858083</v>
      </c>
      <c r="X272" s="183">
        <v>202219.2455587353</v>
      </c>
      <c r="Y272" s="183">
        <v>0</v>
      </c>
      <c r="Z272" s="183">
        <v>0</v>
      </c>
      <c r="AA272" s="183">
        <v>38751.856363636369</v>
      </c>
      <c r="AB272" s="183">
        <v>296045.02579144534</v>
      </c>
      <c r="AC272" s="183">
        <v>0</v>
      </c>
      <c r="AD272" s="179">
        <v>0</v>
      </c>
      <c r="AE272" s="183">
        <v>56305.405802478461</v>
      </c>
      <c r="AF272" s="183">
        <v>593321.53351629572</v>
      </c>
      <c r="AG272" s="203">
        <v>4148281.234002104</v>
      </c>
    </row>
    <row r="273" spans="1:33" s="48" customFormat="1" x14ac:dyDescent="0.3">
      <c r="A273" s="94">
        <v>851</v>
      </c>
      <c r="B273" s="32" t="s">
        <v>361</v>
      </c>
      <c r="C273" s="160">
        <v>21467</v>
      </c>
      <c r="D273" s="153">
        <v>1.0128071783591319</v>
      </c>
      <c r="E273" s="44">
        <v>1181</v>
      </c>
      <c r="F273" s="44">
        <v>9826</v>
      </c>
      <c r="G273" s="458">
        <v>0.12019132912680643</v>
      </c>
      <c r="H273" s="460">
        <v>0.92257583845369528</v>
      </c>
      <c r="I273" s="177">
        <v>0</v>
      </c>
      <c r="J273" s="179">
        <v>113</v>
      </c>
      <c r="K273" s="14">
        <v>550</v>
      </c>
      <c r="L273" s="195">
        <v>2.5620720175152559E-2</v>
      </c>
      <c r="M273" s="460">
        <v>2.2837788820792633E-2</v>
      </c>
      <c r="N273" s="197">
        <v>1188.78</v>
      </c>
      <c r="O273" s="196">
        <v>18.058009051296288</v>
      </c>
      <c r="P273" s="460">
        <v>1.0079225441359829</v>
      </c>
      <c r="Q273" s="177">
        <v>0</v>
      </c>
      <c r="R273" s="177">
        <v>0</v>
      </c>
      <c r="S273" s="14">
        <v>6121</v>
      </c>
      <c r="T273" s="14">
        <v>678</v>
      </c>
      <c r="U273" s="182">
        <v>0.11076621467080543</v>
      </c>
      <c r="V273" s="461">
        <v>5.7299213835383542E-2</v>
      </c>
      <c r="W273" s="198">
        <v>28908289.804759037</v>
      </c>
      <c r="X273" s="183">
        <v>2046642.0370589935</v>
      </c>
      <c r="Y273" s="183">
        <v>0</v>
      </c>
      <c r="Z273" s="183">
        <v>0</v>
      </c>
      <c r="AA273" s="183">
        <v>1097022.7294619665</v>
      </c>
      <c r="AB273" s="183">
        <v>973668.29647352151</v>
      </c>
      <c r="AC273" s="183">
        <v>0</v>
      </c>
      <c r="AD273" s="179">
        <v>0</v>
      </c>
      <c r="AE273" s="183">
        <v>562645.91382953932</v>
      </c>
      <c r="AF273" s="183">
        <v>4679978.9768240266</v>
      </c>
      <c r="AG273" s="203">
        <v>33588268.781583063</v>
      </c>
    </row>
    <row r="274" spans="1:33" s="48" customFormat="1" x14ac:dyDescent="0.3">
      <c r="A274" s="94">
        <v>853</v>
      </c>
      <c r="B274" s="32" t="s">
        <v>362</v>
      </c>
      <c r="C274" s="160">
        <v>194391</v>
      </c>
      <c r="D274" s="153">
        <v>0.91251512108896249</v>
      </c>
      <c r="E274" s="44">
        <v>14706</v>
      </c>
      <c r="F274" s="44">
        <v>95342</v>
      </c>
      <c r="G274" s="458">
        <v>0.1542447190115584</v>
      </c>
      <c r="H274" s="460">
        <v>1.1839660315180358</v>
      </c>
      <c r="I274" s="177">
        <v>1</v>
      </c>
      <c r="J274" s="179">
        <v>10657</v>
      </c>
      <c r="K274" s="14">
        <v>23910</v>
      </c>
      <c r="L274" s="195">
        <v>0.12299952158278933</v>
      </c>
      <c r="M274" s="460">
        <v>0.1202165902284294</v>
      </c>
      <c r="N274" s="197">
        <v>245.66</v>
      </c>
      <c r="O274" s="196">
        <v>791.30098510135963</v>
      </c>
      <c r="P274" s="460">
        <v>2.3001455536772446E-2</v>
      </c>
      <c r="Q274" s="177">
        <v>0</v>
      </c>
      <c r="R274" s="177">
        <v>0</v>
      </c>
      <c r="S274" s="14">
        <v>60225</v>
      </c>
      <c r="T274" s="14">
        <v>8936</v>
      </c>
      <c r="U274" s="182">
        <v>0.14837691988376919</v>
      </c>
      <c r="V274" s="461">
        <v>9.4909919048347308E-2</v>
      </c>
      <c r="W274" s="198">
        <v>235852506.73830158</v>
      </c>
      <c r="X274" s="183">
        <v>23783942.901663877</v>
      </c>
      <c r="Y274" s="183">
        <v>4334763.7872000001</v>
      </c>
      <c r="Z274" s="183">
        <v>3157251.3456000001</v>
      </c>
      <c r="AA274" s="183">
        <v>52291461.053320967</v>
      </c>
      <c r="AB274" s="183">
        <v>201207.41744619297</v>
      </c>
      <c r="AC274" s="183">
        <v>0</v>
      </c>
      <c r="AD274" s="179">
        <v>0</v>
      </c>
      <c r="AE274" s="183">
        <v>8439231.6180043332</v>
      </c>
      <c r="AF274" s="183">
        <v>92207858.123235345</v>
      </c>
      <c r="AG274" s="203">
        <v>328060364.86153692</v>
      </c>
    </row>
    <row r="275" spans="1:33" s="48" customFormat="1" x14ac:dyDescent="0.3">
      <c r="A275" s="94">
        <v>854</v>
      </c>
      <c r="B275" s="32" t="s">
        <v>186</v>
      </c>
      <c r="C275" s="160">
        <v>3304</v>
      </c>
      <c r="D275" s="153">
        <v>1.4908337681556201</v>
      </c>
      <c r="E275" s="44">
        <v>173</v>
      </c>
      <c r="F275" s="44">
        <v>1313</v>
      </c>
      <c r="G275" s="458">
        <v>0.13175932977913177</v>
      </c>
      <c r="H275" s="460">
        <v>1.0113705791274772</v>
      </c>
      <c r="I275" s="177">
        <v>0</v>
      </c>
      <c r="J275" s="179">
        <v>20</v>
      </c>
      <c r="K275" s="14">
        <v>34</v>
      </c>
      <c r="L275" s="195">
        <v>1.0290556900726392E-2</v>
      </c>
      <c r="M275" s="460">
        <v>7.5076255463664664E-3</v>
      </c>
      <c r="N275" s="197">
        <v>1737.71</v>
      </c>
      <c r="O275" s="196">
        <v>1.901352930005582</v>
      </c>
      <c r="P275" s="460">
        <v>9.572696440402428</v>
      </c>
      <c r="Q275" s="177">
        <v>0</v>
      </c>
      <c r="R275" s="177">
        <v>0</v>
      </c>
      <c r="S275" s="14">
        <v>657</v>
      </c>
      <c r="T275" s="14">
        <v>117</v>
      </c>
      <c r="U275" s="182">
        <v>0.17808219178082191</v>
      </c>
      <c r="V275" s="461">
        <v>0.12461519094540002</v>
      </c>
      <c r="W275" s="198">
        <v>6549279.6153213093</v>
      </c>
      <c r="X275" s="183">
        <v>345317.67777779867</v>
      </c>
      <c r="Y275" s="183">
        <v>0</v>
      </c>
      <c r="Z275" s="183">
        <v>0</v>
      </c>
      <c r="AA275" s="183">
        <v>55505.096103896103</v>
      </c>
      <c r="AB275" s="183">
        <v>1423268.5067590331</v>
      </c>
      <c r="AC275" s="183">
        <v>0</v>
      </c>
      <c r="AD275" s="179">
        <v>0</v>
      </c>
      <c r="AE275" s="183">
        <v>188332.89204197709</v>
      </c>
      <c r="AF275" s="183">
        <v>2012424.1726827053</v>
      </c>
      <c r="AG275" s="203">
        <v>8561703.7880040146</v>
      </c>
    </row>
    <row r="276" spans="1:33" s="48" customFormat="1" x14ac:dyDescent="0.3">
      <c r="A276" s="94">
        <v>857</v>
      </c>
      <c r="B276" s="32" t="s">
        <v>187</v>
      </c>
      <c r="C276" s="160">
        <v>2433</v>
      </c>
      <c r="D276" s="153">
        <v>1.9440045291312436</v>
      </c>
      <c r="E276" s="44">
        <v>136</v>
      </c>
      <c r="F276" s="44">
        <v>962</v>
      </c>
      <c r="G276" s="458">
        <v>0.14137214137214138</v>
      </c>
      <c r="H276" s="460">
        <v>1.0851574968672886</v>
      </c>
      <c r="I276" s="177">
        <v>0</v>
      </c>
      <c r="J276" s="179">
        <v>2</v>
      </c>
      <c r="K276" s="14">
        <v>47</v>
      </c>
      <c r="L276" s="195">
        <v>1.9317714755445952E-2</v>
      </c>
      <c r="M276" s="460">
        <v>1.6534783401086026E-2</v>
      </c>
      <c r="N276" s="197">
        <v>543.17999999999995</v>
      </c>
      <c r="O276" s="196">
        <v>4.4791781729813325</v>
      </c>
      <c r="P276" s="460">
        <v>4.063485247093567</v>
      </c>
      <c r="Q276" s="177">
        <v>0</v>
      </c>
      <c r="R276" s="177">
        <v>0</v>
      </c>
      <c r="S276" s="14">
        <v>577</v>
      </c>
      <c r="T276" s="14">
        <v>107</v>
      </c>
      <c r="U276" s="182">
        <v>0.18544194107452339</v>
      </c>
      <c r="V276" s="461">
        <v>0.1319749402391015</v>
      </c>
      <c r="W276" s="198">
        <v>6288740.2081929427</v>
      </c>
      <c r="X276" s="183">
        <v>272837.04754200421</v>
      </c>
      <c r="Y276" s="183">
        <v>0</v>
      </c>
      <c r="Z276" s="183">
        <v>0</v>
      </c>
      <c r="AA276" s="183">
        <v>90018.306011131732</v>
      </c>
      <c r="AB276" s="183">
        <v>444890.68227803917</v>
      </c>
      <c r="AC276" s="183">
        <v>0</v>
      </c>
      <c r="AD276" s="179">
        <v>0</v>
      </c>
      <c r="AE276" s="183">
        <v>146875.28844042512</v>
      </c>
      <c r="AF276" s="183">
        <v>954621.32427159976</v>
      </c>
      <c r="AG276" s="203">
        <v>7243361.5324645424</v>
      </c>
    </row>
    <row r="277" spans="1:33" s="48" customFormat="1" x14ac:dyDescent="0.3">
      <c r="A277" s="94">
        <v>858</v>
      </c>
      <c r="B277" s="32" t="s">
        <v>363</v>
      </c>
      <c r="C277" s="160">
        <v>38783</v>
      </c>
      <c r="D277" s="153">
        <v>0.82123170299245174</v>
      </c>
      <c r="E277" s="44">
        <v>1976</v>
      </c>
      <c r="F277" s="44">
        <v>19713</v>
      </c>
      <c r="G277" s="458">
        <v>0.10023842134631969</v>
      </c>
      <c r="H277" s="460">
        <v>0.76941944390421335</v>
      </c>
      <c r="I277" s="177">
        <v>0</v>
      </c>
      <c r="J277" s="179">
        <v>578</v>
      </c>
      <c r="K277" s="14">
        <v>2454</v>
      </c>
      <c r="L277" s="195">
        <v>6.3275146326998946E-2</v>
      </c>
      <c r="M277" s="460">
        <v>6.049221497263902E-2</v>
      </c>
      <c r="N277" s="197">
        <v>219.54</v>
      </c>
      <c r="O277" s="196">
        <v>176.65573471804683</v>
      </c>
      <c r="P277" s="460">
        <v>0.10303132504621584</v>
      </c>
      <c r="Q277" s="177">
        <v>0</v>
      </c>
      <c r="R277" s="177">
        <v>0</v>
      </c>
      <c r="S277" s="14">
        <v>13731</v>
      </c>
      <c r="T277" s="14">
        <v>1993</v>
      </c>
      <c r="U277" s="182">
        <v>0.14514601995484669</v>
      </c>
      <c r="V277" s="461">
        <v>9.1679019119424804E-2</v>
      </c>
      <c r="W277" s="198">
        <v>42347851.319054328</v>
      </c>
      <c r="X277" s="183">
        <v>3083706.3462321209</v>
      </c>
      <c r="Y277" s="183">
        <v>0</v>
      </c>
      <c r="Z277" s="183">
        <v>0</v>
      </c>
      <c r="AA277" s="183">
        <v>5249659.1199628934</v>
      </c>
      <c r="AB277" s="183">
        <v>179813.8745670325</v>
      </c>
      <c r="AC277" s="183">
        <v>0</v>
      </c>
      <c r="AD277" s="179">
        <v>0</v>
      </c>
      <c r="AE277" s="183">
        <v>1626396.7878258277</v>
      </c>
      <c r="AF277" s="183">
        <v>10139576.128587879</v>
      </c>
      <c r="AG277" s="203">
        <v>52487427.447642207</v>
      </c>
    </row>
    <row r="278" spans="1:33" s="48" customFormat="1" x14ac:dyDescent="0.3">
      <c r="A278" s="94">
        <v>859</v>
      </c>
      <c r="B278" s="32" t="s">
        <v>188</v>
      </c>
      <c r="C278" s="160">
        <v>6603</v>
      </c>
      <c r="D278" s="153">
        <v>0.86526239642071745</v>
      </c>
      <c r="E278" s="44">
        <v>283</v>
      </c>
      <c r="F278" s="44">
        <v>2826</v>
      </c>
      <c r="G278" s="458">
        <v>0.10014154281670205</v>
      </c>
      <c r="H278" s="460">
        <v>0.76867581463129087</v>
      </c>
      <c r="I278" s="177">
        <v>0</v>
      </c>
      <c r="J278" s="179">
        <v>15</v>
      </c>
      <c r="K278" s="14">
        <v>44</v>
      </c>
      <c r="L278" s="195">
        <v>6.6636377404210205E-3</v>
      </c>
      <c r="M278" s="460">
        <v>3.8807063860610948E-3</v>
      </c>
      <c r="N278" s="197">
        <v>491.81</v>
      </c>
      <c r="O278" s="196">
        <v>13.425916512474329</v>
      </c>
      <c r="P278" s="460">
        <v>1.3556671835477394</v>
      </c>
      <c r="Q278" s="177">
        <v>0</v>
      </c>
      <c r="R278" s="177">
        <v>0</v>
      </c>
      <c r="S278" s="14">
        <v>1972</v>
      </c>
      <c r="T278" s="14">
        <v>156</v>
      </c>
      <c r="U278" s="182">
        <v>7.9107505070993914E-2</v>
      </c>
      <c r="V278" s="461">
        <v>2.5640504235572029E-2</v>
      </c>
      <c r="W278" s="198">
        <v>7596497.5149773862</v>
      </c>
      <c r="X278" s="183">
        <v>524509.03219043615</v>
      </c>
      <c r="Y278" s="183">
        <v>0</v>
      </c>
      <c r="Z278" s="183">
        <v>0</v>
      </c>
      <c r="AA278" s="183">
        <v>57337.968200371055</v>
      </c>
      <c r="AB278" s="183">
        <v>402816.16858345759</v>
      </c>
      <c r="AC278" s="183">
        <v>0</v>
      </c>
      <c r="AD278" s="179">
        <v>0</v>
      </c>
      <c r="AE278" s="183">
        <v>77443.149791415664</v>
      </c>
      <c r="AF278" s="183">
        <v>1062106.3187656812</v>
      </c>
      <c r="AG278" s="203">
        <v>8658603.8337430675</v>
      </c>
    </row>
    <row r="279" spans="1:33" s="48" customFormat="1" x14ac:dyDescent="0.3">
      <c r="A279" s="94">
        <v>886</v>
      </c>
      <c r="B279" s="32" t="s">
        <v>364</v>
      </c>
      <c r="C279" s="160">
        <v>12735</v>
      </c>
      <c r="D279" s="153">
        <v>0.93622127343202488</v>
      </c>
      <c r="E279" s="44">
        <v>670</v>
      </c>
      <c r="F279" s="44">
        <v>5855</v>
      </c>
      <c r="G279" s="458">
        <v>0.11443210930828351</v>
      </c>
      <c r="H279" s="460">
        <v>0.87836868065359175</v>
      </c>
      <c r="I279" s="177">
        <v>0</v>
      </c>
      <c r="J279" s="179">
        <v>33</v>
      </c>
      <c r="K279" s="14">
        <v>230</v>
      </c>
      <c r="L279" s="195">
        <v>1.8060463290145268E-2</v>
      </c>
      <c r="M279" s="460">
        <v>1.5277531935785342E-2</v>
      </c>
      <c r="N279" s="197">
        <v>400.63</v>
      </c>
      <c r="O279" s="196">
        <v>31.787434790205428</v>
      </c>
      <c r="P279" s="460">
        <v>0.57258707867240066</v>
      </c>
      <c r="Q279" s="177">
        <v>0</v>
      </c>
      <c r="R279" s="177">
        <v>0</v>
      </c>
      <c r="S279" s="14">
        <v>3801</v>
      </c>
      <c r="T279" s="14">
        <v>327</v>
      </c>
      <c r="U279" s="182">
        <v>8.6029992107340178E-2</v>
      </c>
      <c r="V279" s="461">
        <v>3.2562991271918293E-2</v>
      </c>
      <c r="W279" s="198">
        <v>15852644.7464309</v>
      </c>
      <c r="X279" s="183">
        <v>1155963.8388070816</v>
      </c>
      <c r="Y279" s="183">
        <v>0</v>
      </c>
      <c r="Z279" s="183">
        <v>0</v>
      </c>
      <c r="AA279" s="183">
        <v>435353.82690166967</v>
      </c>
      <c r="AB279" s="183">
        <v>328135.34011018602</v>
      </c>
      <c r="AC279" s="183">
        <v>0</v>
      </c>
      <c r="AD279" s="179">
        <v>0</v>
      </c>
      <c r="AE279" s="183">
        <v>189687.35975989705</v>
      </c>
      <c r="AF279" s="183">
        <v>2109140.365578834</v>
      </c>
      <c r="AG279" s="203">
        <v>17961785.112009734</v>
      </c>
    </row>
    <row r="280" spans="1:33" s="48" customFormat="1" x14ac:dyDescent="0.3">
      <c r="A280" s="94">
        <v>887</v>
      </c>
      <c r="B280" s="32" t="s">
        <v>189</v>
      </c>
      <c r="C280" s="160">
        <v>4644</v>
      </c>
      <c r="D280" s="153">
        <v>1.2203046791747978</v>
      </c>
      <c r="E280" s="44">
        <v>237</v>
      </c>
      <c r="F280" s="44">
        <v>1967</v>
      </c>
      <c r="G280" s="458">
        <v>0.12048805287239452</v>
      </c>
      <c r="H280" s="460">
        <v>0.92485345831499355</v>
      </c>
      <c r="I280" s="177">
        <v>0</v>
      </c>
      <c r="J280" s="179">
        <v>12</v>
      </c>
      <c r="K280" s="14">
        <v>122</v>
      </c>
      <c r="L280" s="195">
        <v>2.6270456503014641E-2</v>
      </c>
      <c r="M280" s="460">
        <v>2.3487525148654716E-2</v>
      </c>
      <c r="N280" s="197">
        <v>475.41</v>
      </c>
      <c r="O280" s="196">
        <v>9.7684104246860599</v>
      </c>
      <c r="P280" s="460">
        <v>1.8632585685606173</v>
      </c>
      <c r="Q280" s="177">
        <v>0</v>
      </c>
      <c r="R280" s="177">
        <v>0</v>
      </c>
      <c r="S280" s="14">
        <v>1288</v>
      </c>
      <c r="T280" s="14">
        <v>226</v>
      </c>
      <c r="U280" s="182">
        <v>0.17546583850931677</v>
      </c>
      <c r="V280" s="461">
        <v>0.12199883767389488</v>
      </c>
      <c r="W280" s="198">
        <v>7535026.0899939872</v>
      </c>
      <c r="X280" s="183">
        <v>443847.31103926856</v>
      </c>
      <c r="Y280" s="183">
        <v>0</v>
      </c>
      <c r="Z280" s="183">
        <v>0</v>
      </c>
      <c r="AA280" s="183">
        <v>244072.97009276436</v>
      </c>
      <c r="AB280" s="183">
        <v>389383.77565779781</v>
      </c>
      <c r="AC280" s="183">
        <v>0</v>
      </c>
      <c r="AD280" s="179">
        <v>0</v>
      </c>
      <c r="AE280" s="183">
        <v>259157.06547891471</v>
      </c>
      <c r="AF280" s="183">
        <v>1336461.1222687457</v>
      </c>
      <c r="AG280" s="203">
        <v>8871487.2122627329</v>
      </c>
    </row>
    <row r="281" spans="1:33" s="48" customFormat="1" x14ac:dyDescent="0.3">
      <c r="A281" s="94">
        <v>889</v>
      </c>
      <c r="B281" s="32" t="s">
        <v>190</v>
      </c>
      <c r="C281" s="160">
        <v>2619</v>
      </c>
      <c r="D281" s="153">
        <v>1.5665790017838206</v>
      </c>
      <c r="E281" s="44">
        <v>131</v>
      </c>
      <c r="F281" s="44">
        <v>1037</v>
      </c>
      <c r="G281" s="458">
        <v>0.12632594021215043</v>
      </c>
      <c r="H281" s="460">
        <v>0.96966445962766901</v>
      </c>
      <c r="I281" s="177">
        <v>0</v>
      </c>
      <c r="J281" s="179">
        <v>0</v>
      </c>
      <c r="K281" s="14">
        <v>48</v>
      </c>
      <c r="L281" s="195">
        <v>1.8327605956471937E-2</v>
      </c>
      <c r="M281" s="460">
        <v>1.5544674602112011E-2</v>
      </c>
      <c r="N281" s="197">
        <v>1671.72</v>
      </c>
      <c r="O281" s="196">
        <v>1.5666499174502906</v>
      </c>
      <c r="P281" s="460">
        <v>11.617831285904163</v>
      </c>
      <c r="Q281" s="177">
        <v>0</v>
      </c>
      <c r="R281" s="177">
        <v>0</v>
      </c>
      <c r="S281" s="14">
        <v>616</v>
      </c>
      <c r="T281" s="14">
        <v>73</v>
      </c>
      <c r="U281" s="182">
        <v>0.1185064935064935</v>
      </c>
      <c r="V281" s="461">
        <v>6.5039492671071619E-2</v>
      </c>
      <c r="W281" s="198">
        <v>5455217.5200853162</v>
      </c>
      <c r="X281" s="183">
        <v>262437.2230505012</v>
      </c>
      <c r="Y281" s="183">
        <v>0</v>
      </c>
      <c r="Z281" s="183">
        <v>0</v>
      </c>
      <c r="AA281" s="183">
        <v>91097.687087198516</v>
      </c>
      <c r="AB281" s="183">
        <v>1369219.5062002351</v>
      </c>
      <c r="AC281" s="183">
        <v>0</v>
      </c>
      <c r="AD281" s="179">
        <v>0</v>
      </c>
      <c r="AE281" s="183">
        <v>77916.205247778547</v>
      </c>
      <c r="AF281" s="183">
        <v>1800670.6215857137</v>
      </c>
      <c r="AG281" s="203">
        <v>7255888.1416710299</v>
      </c>
    </row>
    <row r="282" spans="1:33" s="48" customFormat="1" x14ac:dyDescent="0.3">
      <c r="A282" s="94">
        <v>890</v>
      </c>
      <c r="B282" s="32" t="s">
        <v>191</v>
      </c>
      <c r="C282" s="160">
        <v>1219</v>
      </c>
      <c r="D282" s="153">
        <v>0.9374565438124588</v>
      </c>
      <c r="E282" s="44">
        <v>64</v>
      </c>
      <c r="F282" s="44">
        <v>527</v>
      </c>
      <c r="G282" s="458">
        <v>0.12144212523719165</v>
      </c>
      <c r="H282" s="460">
        <v>0.93217681615031278</v>
      </c>
      <c r="I282" s="177">
        <v>0</v>
      </c>
      <c r="J282" s="179">
        <v>2</v>
      </c>
      <c r="K282" s="14">
        <v>54</v>
      </c>
      <c r="L282" s="195">
        <v>4.4298605414273995E-2</v>
      </c>
      <c r="M282" s="460">
        <v>4.1515674059914069E-2</v>
      </c>
      <c r="N282" s="197">
        <v>5145.9799999999996</v>
      </c>
      <c r="O282" s="196">
        <v>0.23688393658739446</v>
      </c>
      <c r="P282" s="460">
        <v>20</v>
      </c>
      <c r="Q282" s="177">
        <v>0</v>
      </c>
      <c r="R282" s="177">
        <v>0</v>
      </c>
      <c r="S282" s="14">
        <v>343</v>
      </c>
      <c r="T282" s="14">
        <v>67</v>
      </c>
      <c r="U282" s="182">
        <v>0.19533527696793002</v>
      </c>
      <c r="V282" s="461">
        <v>0.14186827613250813</v>
      </c>
      <c r="W282" s="198">
        <v>1519424.494571331</v>
      </c>
      <c r="X282" s="183">
        <v>117427.67450860649</v>
      </c>
      <c r="Y282" s="183">
        <v>0</v>
      </c>
      <c r="Z282" s="183">
        <v>0</v>
      </c>
      <c r="AA282" s="183">
        <v>113241.60500927643</v>
      </c>
      <c r="AB282" s="183">
        <v>1097100</v>
      </c>
      <c r="AC282" s="183">
        <v>0</v>
      </c>
      <c r="AD282" s="179">
        <v>0</v>
      </c>
      <c r="AE282" s="183">
        <v>79105.03859274034</v>
      </c>
      <c r="AF282" s="183">
        <v>1406874.3181106234</v>
      </c>
      <c r="AG282" s="203">
        <v>2926298.8126819544</v>
      </c>
    </row>
    <row r="283" spans="1:33" s="48" customFormat="1" x14ac:dyDescent="0.3">
      <c r="A283" s="94">
        <v>892</v>
      </c>
      <c r="B283" s="32" t="s">
        <v>192</v>
      </c>
      <c r="C283" s="160">
        <v>3646</v>
      </c>
      <c r="D283" s="153">
        <v>0.85146287077430205</v>
      </c>
      <c r="E283" s="44">
        <v>192</v>
      </c>
      <c r="F283" s="44">
        <v>1618</v>
      </c>
      <c r="G283" s="458">
        <v>0.11866501854140915</v>
      </c>
      <c r="H283" s="460">
        <v>0.91086004099730811</v>
      </c>
      <c r="I283" s="177">
        <v>0</v>
      </c>
      <c r="J283" s="179">
        <v>5</v>
      </c>
      <c r="K283" s="14">
        <v>41</v>
      </c>
      <c r="L283" s="195">
        <v>1.1245200219418541E-2</v>
      </c>
      <c r="M283" s="460">
        <v>8.4622688650586152E-3</v>
      </c>
      <c r="N283" s="197">
        <v>347.98</v>
      </c>
      <c r="O283" s="196">
        <v>10.477613655957239</v>
      </c>
      <c r="P283" s="460">
        <v>1.7371392974262425</v>
      </c>
      <c r="Q283" s="177">
        <v>0</v>
      </c>
      <c r="R283" s="177">
        <v>0</v>
      </c>
      <c r="S283" s="14">
        <v>1145</v>
      </c>
      <c r="T283" s="14">
        <v>104</v>
      </c>
      <c r="U283" s="182">
        <v>9.0829694323144111E-2</v>
      </c>
      <c r="V283" s="461">
        <v>3.7362693487722226E-2</v>
      </c>
      <c r="W283" s="198">
        <v>4127685.9945868608</v>
      </c>
      <c r="X283" s="183">
        <v>343191.69661726902</v>
      </c>
      <c r="Y283" s="183">
        <v>0</v>
      </c>
      <c r="Z283" s="183">
        <v>0</v>
      </c>
      <c r="AA283" s="183">
        <v>69038.874211502785</v>
      </c>
      <c r="AB283" s="183">
        <v>285012.4445287236</v>
      </c>
      <c r="AC283" s="183">
        <v>0</v>
      </c>
      <c r="AD283" s="179">
        <v>0</v>
      </c>
      <c r="AE283" s="183">
        <v>62311.75610829112</v>
      </c>
      <c r="AF283" s="183">
        <v>759554.77146578766</v>
      </c>
      <c r="AG283" s="203">
        <v>4887240.7660526484</v>
      </c>
    </row>
    <row r="284" spans="1:33" s="48" customFormat="1" x14ac:dyDescent="0.3">
      <c r="A284" s="94">
        <v>893</v>
      </c>
      <c r="B284" s="32" t="s">
        <v>365</v>
      </c>
      <c r="C284" s="160">
        <v>7479</v>
      </c>
      <c r="D284" s="153">
        <v>0.91866334079162493</v>
      </c>
      <c r="E284" s="44">
        <v>222</v>
      </c>
      <c r="F284" s="44">
        <v>3444</v>
      </c>
      <c r="G284" s="458">
        <v>6.4459930313588848E-2</v>
      </c>
      <c r="H284" s="460">
        <v>0.4947875582021708</v>
      </c>
      <c r="I284" s="177">
        <v>3</v>
      </c>
      <c r="J284" s="179">
        <v>6399</v>
      </c>
      <c r="K284" s="14">
        <v>587</v>
      </c>
      <c r="L284" s="195">
        <v>7.8486428666934088E-2</v>
      </c>
      <c r="M284" s="460">
        <v>7.5703497312574169E-2</v>
      </c>
      <c r="N284" s="197">
        <v>732.7</v>
      </c>
      <c r="O284" s="196">
        <v>10.207451890268867</v>
      </c>
      <c r="P284" s="460">
        <v>1.7831163566261725</v>
      </c>
      <c r="Q284" s="177">
        <v>0</v>
      </c>
      <c r="R284" s="177">
        <v>0</v>
      </c>
      <c r="S284" s="14">
        <v>2253</v>
      </c>
      <c r="T284" s="14">
        <v>347</v>
      </c>
      <c r="U284" s="182">
        <v>0.15401686640035508</v>
      </c>
      <c r="V284" s="461">
        <v>0.1005498655649332</v>
      </c>
      <c r="W284" s="198">
        <v>9135328.9908690937</v>
      </c>
      <c r="X284" s="183">
        <v>382411.33871303563</v>
      </c>
      <c r="Y284" s="183">
        <v>166775.71680000002</v>
      </c>
      <c r="Z284" s="183">
        <v>1895772.8592000001</v>
      </c>
      <c r="AA284" s="183">
        <v>1266921.4623005569</v>
      </c>
      <c r="AB284" s="183">
        <v>600116.72540432145</v>
      </c>
      <c r="AC284" s="183">
        <v>0</v>
      </c>
      <c r="AD284" s="179">
        <v>0</v>
      </c>
      <c r="AE284" s="183">
        <v>343985.5323906971</v>
      </c>
      <c r="AF284" s="183">
        <v>4655983.634808613</v>
      </c>
      <c r="AG284" s="203">
        <v>13791312.625677707</v>
      </c>
    </row>
    <row r="285" spans="1:33" s="48" customFormat="1" x14ac:dyDescent="0.3">
      <c r="A285" s="94">
        <v>895</v>
      </c>
      <c r="B285" s="32" t="s">
        <v>366</v>
      </c>
      <c r="C285" s="160">
        <v>15378</v>
      </c>
      <c r="D285" s="153">
        <v>1.1655495837146426</v>
      </c>
      <c r="E285" s="44">
        <v>888</v>
      </c>
      <c r="F285" s="44">
        <v>7437</v>
      </c>
      <c r="G285" s="458">
        <v>0.11940298507462686</v>
      </c>
      <c r="H285" s="460">
        <v>0.9165245934910724</v>
      </c>
      <c r="I285" s="177">
        <v>0</v>
      </c>
      <c r="J285" s="179">
        <v>60</v>
      </c>
      <c r="K285" s="14">
        <v>1012</v>
      </c>
      <c r="L285" s="195">
        <v>6.5808297567954227E-2</v>
      </c>
      <c r="M285" s="460">
        <v>6.3025366213594308E-2</v>
      </c>
      <c r="N285" s="197">
        <v>502.93</v>
      </c>
      <c r="O285" s="196">
        <v>30.576819835762432</v>
      </c>
      <c r="P285" s="460">
        <v>0.59525727406501949</v>
      </c>
      <c r="Q285" s="177">
        <v>3</v>
      </c>
      <c r="R285" s="177">
        <v>661</v>
      </c>
      <c r="S285" s="14">
        <v>4439</v>
      </c>
      <c r="T285" s="14">
        <v>710</v>
      </c>
      <c r="U285" s="182">
        <v>0.15994593376886687</v>
      </c>
      <c r="V285" s="461">
        <v>0.10647893293344499</v>
      </c>
      <c r="W285" s="198">
        <v>23831692.302439455</v>
      </c>
      <c r="X285" s="183">
        <v>1456506.5326342483</v>
      </c>
      <c r="Y285" s="183">
        <v>0</v>
      </c>
      <c r="Z285" s="183">
        <v>0</v>
      </c>
      <c r="AA285" s="183">
        <v>2168729.8212244902</v>
      </c>
      <c r="AB285" s="183">
        <v>411923.98622573417</v>
      </c>
      <c r="AC285" s="183">
        <v>0</v>
      </c>
      <c r="AD285" s="179">
        <v>212015.75</v>
      </c>
      <c r="AE285" s="183">
        <v>748994.61688015948</v>
      </c>
      <c r="AF285" s="183">
        <v>4998170.7069646306</v>
      </c>
      <c r="AG285" s="203">
        <v>28829863.009404086</v>
      </c>
    </row>
    <row r="286" spans="1:33" s="48" customFormat="1" x14ac:dyDescent="0.3">
      <c r="A286" s="94">
        <v>905</v>
      </c>
      <c r="B286" s="32" t="s">
        <v>367</v>
      </c>
      <c r="C286" s="160">
        <v>67551</v>
      </c>
      <c r="D286" s="153">
        <v>0.89045873688003052</v>
      </c>
      <c r="E286" s="44">
        <v>4174</v>
      </c>
      <c r="F286" s="44">
        <v>32821</v>
      </c>
      <c r="G286" s="458">
        <v>0.12717467475092167</v>
      </c>
      <c r="H286" s="460">
        <v>0.97617925553200058</v>
      </c>
      <c r="I286" s="177">
        <v>1</v>
      </c>
      <c r="J286" s="179">
        <v>15799</v>
      </c>
      <c r="K286" s="14">
        <v>6261</v>
      </c>
      <c r="L286" s="195">
        <v>9.2685526491095613E-2</v>
      </c>
      <c r="M286" s="460">
        <v>8.990259513673568E-2</v>
      </c>
      <c r="N286" s="197">
        <v>364.72</v>
      </c>
      <c r="O286" s="196">
        <v>185.2133143233165</v>
      </c>
      <c r="P286" s="460">
        <v>9.8270874810007264E-2</v>
      </c>
      <c r="Q286" s="177">
        <v>0</v>
      </c>
      <c r="R286" s="177">
        <v>0</v>
      </c>
      <c r="S286" s="14">
        <v>20601</v>
      </c>
      <c r="T286" s="14">
        <v>2343</v>
      </c>
      <c r="U286" s="182">
        <v>0.11373234309014126</v>
      </c>
      <c r="V286" s="461">
        <v>6.026534225471937E-2</v>
      </c>
      <c r="W286" s="198">
        <v>79977873.882054672</v>
      </c>
      <c r="X286" s="183">
        <v>6814434.3845782941</v>
      </c>
      <c r="Y286" s="183">
        <v>1506333.2592000002</v>
      </c>
      <c r="Z286" s="183">
        <v>4680624.3792000003</v>
      </c>
      <c r="AA286" s="183">
        <v>13589210.553061223</v>
      </c>
      <c r="AB286" s="183">
        <v>298723.31389308604</v>
      </c>
      <c r="AC286" s="183">
        <v>0</v>
      </c>
      <c r="AD286" s="179">
        <v>0</v>
      </c>
      <c r="AE286" s="183">
        <v>1862149.562870939</v>
      </c>
      <c r="AF286" s="183">
        <v>28751475.452803522</v>
      </c>
      <c r="AG286" s="203">
        <v>108729349.33485819</v>
      </c>
    </row>
    <row r="287" spans="1:33" s="48" customFormat="1" x14ac:dyDescent="0.3">
      <c r="A287" s="94">
        <v>908</v>
      </c>
      <c r="B287" s="32" t="s">
        <v>193</v>
      </c>
      <c r="C287" s="160">
        <v>20765</v>
      </c>
      <c r="D287" s="153">
        <v>1.0990755150443916</v>
      </c>
      <c r="E287" s="44">
        <v>1135</v>
      </c>
      <c r="F287" s="44">
        <v>9075</v>
      </c>
      <c r="G287" s="458">
        <v>0.12506887052341598</v>
      </c>
      <c r="H287" s="460">
        <v>0.9600153266119642</v>
      </c>
      <c r="I287" s="177">
        <v>0</v>
      </c>
      <c r="J287" s="179">
        <v>40</v>
      </c>
      <c r="K287" s="14">
        <v>702</v>
      </c>
      <c r="L287" s="195">
        <v>3.3806886588008671E-2</v>
      </c>
      <c r="M287" s="460">
        <v>3.1023955233648745E-2</v>
      </c>
      <c r="N287" s="197">
        <v>272.05</v>
      </c>
      <c r="O287" s="196">
        <v>76.327880904245546</v>
      </c>
      <c r="P287" s="460">
        <v>0.23845905597519049</v>
      </c>
      <c r="Q287" s="177">
        <v>0</v>
      </c>
      <c r="R287" s="177">
        <v>0</v>
      </c>
      <c r="S287" s="14">
        <v>6278</v>
      </c>
      <c r="T287" s="14">
        <v>584</v>
      </c>
      <c r="U287" s="182">
        <v>9.3023255813953487E-2</v>
      </c>
      <c r="V287" s="461">
        <v>3.9556254978531602E-2</v>
      </c>
      <c r="W287" s="198">
        <v>30344762.384765472</v>
      </c>
      <c r="X287" s="183">
        <v>2060053.7846884492</v>
      </c>
      <c r="Y287" s="183">
        <v>0</v>
      </c>
      <c r="Z287" s="183">
        <v>0</v>
      </c>
      <c r="AA287" s="183">
        <v>1441515.5028200371</v>
      </c>
      <c r="AB287" s="183">
        <v>222822.10337961736</v>
      </c>
      <c r="AC287" s="183">
        <v>0</v>
      </c>
      <c r="AD287" s="179">
        <v>0</v>
      </c>
      <c r="AE287" s="183">
        <v>375718.21699209267</v>
      </c>
      <c r="AF287" s="183">
        <v>4100109.6078801937</v>
      </c>
      <c r="AG287" s="203">
        <v>34444871.992645666</v>
      </c>
    </row>
    <row r="288" spans="1:33" s="48" customFormat="1" x14ac:dyDescent="0.3">
      <c r="A288" s="94">
        <v>915</v>
      </c>
      <c r="B288" s="32" t="s">
        <v>194</v>
      </c>
      <c r="C288" s="160">
        <v>20278</v>
      </c>
      <c r="D288" s="153">
        <v>1.5587187220716454</v>
      </c>
      <c r="E288" s="44">
        <v>1315</v>
      </c>
      <c r="F288" s="44">
        <v>8586</v>
      </c>
      <c r="G288" s="458">
        <v>0.1531563009550431</v>
      </c>
      <c r="H288" s="460">
        <v>1.1756114504648691</v>
      </c>
      <c r="I288" s="177">
        <v>0</v>
      </c>
      <c r="J288" s="179">
        <v>42</v>
      </c>
      <c r="K288" s="14">
        <v>658</v>
      </c>
      <c r="L288" s="195">
        <v>3.2448959463457938E-2</v>
      </c>
      <c r="M288" s="460">
        <v>2.9666028109098012E-2</v>
      </c>
      <c r="N288" s="197">
        <v>385.61</v>
      </c>
      <c r="O288" s="196">
        <v>52.58681050802624</v>
      </c>
      <c r="P288" s="460">
        <v>0.34611481946095896</v>
      </c>
      <c r="Q288" s="177">
        <v>0</v>
      </c>
      <c r="R288" s="177">
        <v>0</v>
      </c>
      <c r="S288" s="14">
        <v>5297</v>
      </c>
      <c r="T288" s="14">
        <v>720</v>
      </c>
      <c r="U288" s="182">
        <v>0.13592599584670567</v>
      </c>
      <c r="V288" s="461">
        <v>8.2458995011283787E-2</v>
      </c>
      <c r="W288" s="198">
        <v>42025911.665088527</v>
      </c>
      <c r="X288" s="183">
        <v>2463527.3228877005</v>
      </c>
      <c r="Y288" s="183">
        <v>0</v>
      </c>
      <c r="Z288" s="183">
        <v>0</v>
      </c>
      <c r="AA288" s="183">
        <v>1346091.9884972172</v>
      </c>
      <c r="AB288" s="183">
        <v>315833.23390631966</v>
      </c>
      <c r="AC288" s="183">
        <v>0</v>
      </c>
      <c r="AD288" s="179">
        <v>0</v>
      </c>
      <c r="AE288" s="183">
        <v>764853.58335368964</v>
      </c>
      <c r="AF288" s="183">
        <v>4890306.1286449358</v>
      </c>
      <c r="AG288" s="203">
        <v>46916217.793733463</v>
      </c>
    </row>
    <row r="289" spans="1:33" s="48" customFormat="1" x14ac:dyDescent="0.3">
      <c r="A289" s="94">
        <v>918</v>
      </c>
      <c r="B289" s="32" t="s">
        <v>195</v>
      </c>
      <c r="C289" s="160">
        <v>2292</v>
      </c>
      <c r="D289" s="153">
        <v>1.1390196628521443</v>
      </c>
      <c r="E289" s="44">
        <v>91</v>
      </c>
      <c r="F289" s="44">
        <v>1068</v>
      </c>
      <c r="G289" s="458">
        <v>8.5205992509363296E-2</v>
      </c>
      <c r="H289" s="460">
        <v>0.65403212154904822</v>
      </c>
      <c r="I289" s="177">
        <v>0</v>
      </c>
      <c r="J289" s="179">
        <v>16</v>
      </c>
      <c r="K289" s="14">
        <v>67</v>
      </c>
      <c r="L289" s="195">
        <v>2.9232111692844676E-2</v>
      </c>
      <c r="M289" s="460">
        <v>2.644918033848475E-2</v>
      </c>
      <c r="N289" s="197">
        <v>188.88</v>
      </c>
      <c r="O289" s="196">
        <v>12.13468869123253</v>
      </c>
      <c r="P289" s="460">
        <v>1.4999210023544876</v>
      </c>
      <c r="Q289" s="177">
        <v>0</v>
      </c>
      <c r="R289" s="177">
        <v>0</v>
      </c>
      <c r="S289" s="14">
        <v>656</v>
      </c>
      <c r="T289" s="14">
        <v>110</v>
      </c>
      <c r="U289" s="182">
        <v>0.1676829268292683</v>
      </c>
      <c r="V289" s="461">
        <v>0.11421592599384642</v>
      </c>
      <c r="W289" s="198">
        <v>3471123.8325557318</v>
      </c>
      <c r="X289" s="183">
        <v>154910.96127849384</v>
      </c>
      <c r="Y289" s="183">
        <v>0</v>
      </c>
      <c r="Z289" s="183">
        <v>0</v>
      </c>
      <c r="AA289" s="183">
        <v>135649.14100185526</v>
      </c>
      <c r="AB289" s="183">
        <v>154701.85218284186</v>
      </c>
      <c r="AC289" s="183">
        <v>0</v>
      </c>
      <c r="AD289" s="179">
        <v>0</v>
      </c>
      <c r="AE289" s="183">
        <v>119744.73520569719</v>
      </c>
      <c r="AF289" s="183">
        <v>565006.68966888869</v>
      </c>
      <c r="AG289" s="203">
        <v>4036130.5222246205</v>
      </c>
    </row>
    <row r="290" spans="1:33" s="48" customFormat="1" x14ac:dyDescent="0.3">
      <c r="A290" s="94">
        <v>921</v>
      </c>
      <c r="B290" s="32" t="s">
        <v>196</v>
      </c>
      <c r="C290" s="160">
        <v>1972</v>
      </c>
      <c r="D290" s="153">
        <v>2.2212015063909241</v>
      </c>
      <c r="E290" s="44">
        <v>86</v>
      </c>
      <c r="F290" s="44">
        <v>778</v>
      </c>
      <c r="G290" s="458">
        <v>0.11053984575835475</v>
      </c>
      <c r="H290" s="460">
        <v>0.84849208028527612</v>
      </c>
      <c r="I290" s="177">
        <v>0</v>
      </c>
      <c r="J290" s="179">
        <v>4</v>
      </c>
      <c r="K290" s="14">
        <v>31</v>
      </c>
      <c r="L290" s="195">
        <v>1.5720081135902637E-2</v>
      </c>
      <c r="M290" s="460">
        <v>1.2937149781542711E-2</v>
      </c>
      <c r="N290" s="197">
        <v>422.63</v>
      </c>
      <c r="O290" s="196">
        <v>4.6660199228639705</v>
      </c>
      <c r="P290" s="460">
        <v>3.9007708337947835</v>
      </c>
      <c r="Q290" s="177">
        <v>0</v>
      </c>
      <c r="R290" s="177">
        <v>0</v>
      </c>
      <c r="S290" s="14">
        <v>426</v>
      </c>
      <c r="T290" s="14">
        <v>64</v>
      </c>
      <c r="U290" s="182">
        <v>0.15023474178403756</v>
      </c>
      <c r="V290" s="461">
        <v>9.6767740948615677E-2</v>
      </c>
      <c r="W290" s="198">
        <v>5823970.1812473247</v>
      </c>
      <c r="X290" s="183">
        <v>172911.21434921381</v>
      </c>
      <c r="Y290" s="183">
        <v>0</v>
      </c>
      <c r="Z290" s="183">
        <v>0</v>
      </c>
      <c r="AA290" s="183">
        <v>57086.804526901666</v>
      </c>
      <c r="AB290" s="183">
        <v>346154.40379094909</v>
      </c>
      <c r="AC290" s="183">
        <v>0</v>
      </c>
      <c r="AD290" s="179">
        <v>0</v>
      </c>
      <c r="AE290" s="183">
        <v>87287.622127619528</v>
      </c>
      <c r="AF290" s="183">
        <v>663440.04479468428</v>
      </c>
      <c r="AG290" s="203">
        <v>6487410.226042009</v>
      </c>
    </row>
    <row r="291" spans="1:33" s="48" customFormat="1" x14ac:dyDescent="0.3">
      <c r="A291" s="94">
        <v>922</v>
      </c>
      <c r="B291" s="32" t="s">
        <v>197</v>
      </c>
      <c r="C291" s="160">
        <v>4367</v>
      </c>
      <c r="D291" s="153">
        <v>0.75965412166256341</v>
      </c>
      <c r="E291" s="44">
        <v>191</v>
      </c>
      <c r="F291" s="44">
        <v>2048</v>
      </c>
      <c r="G291" s="458">
        <v>9.326171875E-2</v>
      </c>
      <c r="H291" s="460">
        <v>0.71586701799958818</v>
      </c>
      <c r="I291" s="177">
        <v>0</v>
      </c>
      <c r="J291" s="179">
        <v>13</v>
      </c>
      <c r="K291" s="14">
        <v>77</v>
      </c>
      <c r="L291" s="195">
        <v>1.7632241813602016E-2</v>
      </c>
      <c r="M291" s="460">
        <v>1.484931045924209E-2</v>
      </c>
      <c r="N291" s="197">
        <v>301.04000000000002</v>
      </c>
      <c r="O291" s="196">
        <v>14.506377889981398</v>
      </c>
      <c r="P291" s="460">
        <v>1.2546946290144176</v>
      </c>
      <c r="Q291" s="177">
        <v>0</v>
      </c>
      <c r="R291" s="177">
        <v>0</v>
      </c>
      <c r="S291" s="14">
        <v>1487</v>
      </c>
      <c r="T291" s="14">
        <v>114</v>
      </c>
      <c r="U291" s="182">
        <v>7.6664425016812379E-2</v>
      </c>
      <c r="V291" s="461">
        <v>2.3197424181390494E-2</v>
      </c>
      <c r="W291" s="198">
        <v>4410860.9108453235</v>
      </c>
      <c r="X291" s="183">
        <v>323060.60559421818</v>
      </c>
      <c r="Y291" s="183">
        <v>0</v>
      </c>
      <c r="Z291" s="183">
        <v>0</v>
      </c>
      <c r="AA291" s="183">
        <v>145104.10408163266</v>
      </c>
      <c r="AB291" s="183">
        <v>246566.31502076829</v>
      </c>
      <c r="AC291" s="183">
        <v>0</v>
      </c>
      <c r="AD291" s="179">
        <v>0</v>
      </c>
      <c r="AE291" s="183">
        <v>46338.087513448518</v>
      </c>
      <c r="AF291" s="183">
        <v>761069.11221006699</v>
      </c>
      <c r="AG291" s="203">
        <v>5171930.0230553905</v>
      </c>
    </row>
    <row r="292" spans="1:33" s="48" customFormat="1" x14ac:dyDescent="0.3">
      <c r="A292" s="94">
        <v>924</v>
      </c>
      <c r="B292" s="32" t="s">
        <v>368</v>
      </c>
      <c r="C292" s="160">
        <v>3065</v>
      </c>
      <c r="D292" s="153">
        <v>1.3071211875984472</v>
      </c>
      <c r="E292" s="44">
        <v>117</v>
      </c>
      <c r="F292" s="44">
        <v>1360</v>
      </c>
      <c r="G292" s="458">
        <v>8.6029411764705882E-2</v>
      </c>
      <c r="H292" s="460">
        <v>0.66035260003460627</v>
      </c>
      <c r="I292" s="177">
        <v>0</v>
      </c>
      <c r="J292" s="179">
        <v>46</v>
      </c>
      <c r="K292" s="14">
        <v>69</v>
      </c>
      <c r="L292" s="195">
        <v>2.2512234910277325E-2</v>
      </c>
      <c r="M292" s="460">
        <v>1.9729303555917399E-2</v>
      </c>
      <c r="N292" s="197">
        <v>502.13</v>
      </c>
      <c r="O292" s="196">
        <v>6.1039969728954651</v>
      </c>
      <c r="P292" s="460">
        <v>2.9818288747249131</v>
      </c>
      <c r="Q292" s="177">
        <v>0</v>
      </c>
      <c r="R292" s="177">
        <v>0</v>
      </c>
      <c r="S292" s="14">
        <v>788</v>
      </c>
      <c r="T292" s="14">
        <v>76</v>
      </c>
      <c r="U292" s="182">
        <v>9.6446700507614211E-2</v>
      </c>
      <c r="V292" s="461">
        <v>4.2979699672192326E-2</v>
      </c>
      <c r="W292" s="198">
        <v>5326851.6978740944</v>
      </c>
      <c r="X292" s="183">
        <v>209158.16751242112</v>
      </c>
      <c r="Y292" s="183">
        <v>0</v>
      </c>
      <c r="Z292" s="183">
        <v>0</v>
      </c>
      <c r="AA292" s="183">
        <v>135310.7965491651</v>
      </c>
      <c r="AB292" s="183">
        <v>411268.74754643365</v>
      </c>
      <c r="AC292" s="183">
        <v>0</v>
      </c>
      <c r="AD292" s="179">
        <v>0</v>
      </c>
      <c r="AE292" s="183">
        <v>60257.207996726167</v>
      </c>
      <c r="AF292" s="183">
        <v>815994.91960474569</v>
      </c>
      <c r="AG292" s="203">
        <v>6142846.6174788401</v>
      </c>
    </row>
    <row r="293" spans="1:33" s="48" customFormat="1" x14ac:dyDescent="0.3">
      <c r="A293" s="94">
        <v>925</v>
      </c>
      <c r="B293" s="32" t="s">
        <v>198</v>
      </c>
      <c r="C293" s="160">
        <v>3522</v>
      </c>
      <c r="D293" s="153">
        <v>1.4538168292114175</v>
      </c>
      <c r="E293" s="44">
        <v>202</v>
      </c>
      <c r="F293" s="44">
        <v>1656</v>
      </c>
      <c r="G293" s="458">
        <v>0.12198067632850242</v>
      </c>
      <c r="H293" s="460">
        <v>0.93631067695562908</v>
      </c>
      <c r="I293" s="177">
        <v>0</v>
      </c>
      <c r="J293" s="179">
        <v>5</v>
      </c>
      <c r="K293" s="14">
        <v>109</v>
      </c>
      <c r="L293" s="195">
        <v>3.0948324815445769E-2</v>
      </c>
      <c r="M293" s="460">
        <v>2.8165393461085843E-2</v>
      </c>
      <c r="N293" s="197">
        <v>925.24</v>
      </c>
      <c r="O293" s="196">
        <v>3.8065799144005878</v>
      </c>
      <c r="P293" s="460">
        <v>4.7814770303802323</v>
      </c>
      <c r="Q293" s="177">
        <v>0</v>
      </c>
      <c r="R293" s="177">
        <v>0</v>
      </c>
      <c r="S293" s="14">
        <v>1004</v>
      </c>
      <c r="T293" s="14">
        <v>142</v>
      </c>
      <c r="U293" s="182">
        <v>0.14143426294820718</v>
      </c>
      <c r="V293" s="461">
        <v>8.7967262112785299E-2</v>
      </c>
      <c r="W293" s="198">
        <v>6808059.0866816062</v>
      </c>
      <c r="X293" s="183">
        <v>340782.89234592661</v>
      </c>
      <c r="Y293" s="183">
        <v>0</v>
      </c>
      <c r="Z293" s="183">
        <v>0</v>
      </c>
      <c r="AA293" s="183">
        <v>221970.56682745824</v>
      </c>
      <c r="AB293" s="183">
        <v>757816.29454496293</v>
      </c>
      <c r="AC293" s="183">
        <v>0</v>
      </c>
      <c r="AD293" s="179">
        <v>0</v>
      </c>
      <c r="AE293" s="183">
        <v>141718.18329548975</v>
      </c>
      <c r="AF293" s="183">
        <v>1462287.9370138384</v>
      </c>
      <c r="AG293" s="203">
        <v>8270347.0236954447</v>
      </c>
    </row>
    <row r="294" spans="1:33" s="48" customFormat="1" x14ac:dyDescent="0.3">
      <c r="A294" s="94">
        <v>927</v>
      </c>
      <c r="B294" s="32" t="s">
        <v>369</v>
      </c>
      <c r="C294" s="160">
        <v>29160</v>
      </c>
      <c r="D294" s="153">
        <v>0.80998561456912677</v>
      </c>
      <c r="E294" s="44">
        <v>1527</v>
      </c>
      <c r="F294" s="44">
        <v>14563</v>
      </c>
      <c r="G294" s="458">
        <v>0.10485476893497218</v>
      </c>
      <c r="H294" s="460">
        <v>0.80485403621745277</v>
      </c>
      <c r="I294" s="177">
        <v>0</v>
      </c>
      <c r="J294" s="179">
        <v>496</v>
      </c>
      <c r="K294" s="14">
        <v>1763</v>
      </c>
      <c r="L294" s="195">
        <v>6.0459533607681755E-2</v>
      </c>
      <c r="M294" s="460">
        <v>5.7676602253321829E-2</v>
      </c>
      <c r="N294" s="197">
        <v>522.02</v>
      </c>
      <c r="O294" s="196">
        <v>55.85992873836252</v>
      </c>
      <c r="P294" s="460">
        <v>0.32583418626012928</v>
      </c>
      <c r="Q294" s="177">
        <v>0</v>
      </c>
      <c r="R294" s="177">
        <v>0</v>
      </c>
      <c r="S294" s="14">
        <v>9964</v>
      </c>
      <c r="T294" s="14">
        <v>1463</v>
      </c>
      <c r="U294" s="182">
        <v>0.14682858289843437</v>
      </c>
      <c r="V294" s="461">
        <v>9.3361582063012483E-2</v>
      </c>
      <c r="W294" s="198">
        <v>31404298.612308398</v>
      </c>
      <c r="X294" s="183">
        <v>2425342.6455550692</v>
      </c>
      <c r="Y294" s="183">
        <v>0</v>
      </c>
      <c r="Z294" s="183">
        <v>0</v>
      </c>
      <c r="AA294" s="183">
        <v>3763374.211280148</v>
      </c>
      <c r="AB294" s="183">
        <v>427559.61921054166</v>
      </c>
      <c r="AC294" s="183">
        <v>0</v>
      </c>
      <c r="AD294" s="179">
        <v>0</v>
      </c>
      <c r="AE294" s="183">
        <v>1245291.0639293941</v>
      </c>
      <c r="AF294" s="183">
        <v>7861567.5399751514</v>
      </c>
      <c r="AG294" s="203">
        <v>39265866.152283549</v>
      </c>
    </row>
    <row r="295" spans="1:33" s="48" customFormat="1" x14ac:dyDescent="0.3">
      <c r="A295" s="94">
        <v>931</v>
      </c>
      <c r="B295" s="32" t="s">
        <v>199</v>
      </c>
      <c r="C295" s="160">
        <v>6097</v>
      </c>
      <c r="D295" s="153">
        <v>1.6578404598429513</v>
      </c>
      <c r="E295" s="44">
        <v>318</v>
      </c>
      <c r="F295" s="44">
        <v>2477</v>
      </c>
      <c r="G295" s="458">
        <v>0.1283811061768268</v>
      </c>
      <c r="H295" s="460">
        <v>0.98543969463669701</v>
      </c>
      <c r="I295" s="177">
        <v>0</v>
      </c>
      <c r="J295" s="179">
        <v>11</v>
      </c>
      <c r="K295" s="14">
        <v>96</v>
      </c>
      <c r="L295" s="195">
        <v>1.5745448581269476E-2</v>
      </c>
      <c r="M295" s="460">
        <v>1.296251722690955E-2</v>
      </c>
      <c r="N295" s="197">
        <v>1248.54</v>
      </c>
      <c r="O295" s="196">
        <v>4.8833036987201055</v>
      </c>
      <c r="P295" s="460">
        <v>3.7272050947360884</v>
      </c>
      <c r="Q295" s="177">
        <v>0</v>
      </c>
      <c r="R295" s="177">
        <v>0</v>
      </c>
      <c r="S295" s="14">
        <v>1389</v>
      </c>
      <c r="T295" s="14">
        <v>203</v>
      </c>
      <c r="U295" s="182">
        <v>0.14614830813534918</v>
      </c>
      <c r="V295" s="461">
        <v>9.2681307299927296E-2</v>
      </c>
      <c r="W295" s="198">
        <v>13439502.80449046</v>
      </c>
      <c r="X295" s="183">
        <v>620890.05605278199</v>
      </c>
      <c r="Y295" s="183">
        <v>0</v>
      </c>
      <c r="Z295" s="183">
        <v>0</v>
      </c>
      <c r="AA295" s="183">
        <v>176846.2106493506</v>
      </c>
      <c r="AB295" s="183">
        <v>1022614.6258172669</v>
      </c>
      <c r="AC295" s="183">
        <v>0</v>
      </c>
      <c r="AD295" s="179">
        <v>0</v>
      </c>
      <c r="AE295" s="183">
        <v>258477.94701855435</v>
      </c>
      <c r="AF295" s="183">
        <v>2078828.839537954</v>
      </c>
      <c r="AG295" s="203">
        <v>15518331.644028414</v>
      </c>
    </row>
    <row r="296" spans="1:33" s="48" customFormat="1" x14ac:dyDescent="0.3">
      <c r="A296" s="94">
        <v>934</v>
      </c>
      <c r="B296" s="32" t="s">
        <v>200</v>
      </c>
      <c r="C296" s="160">
        <v>2784</v>
      </c>
      <c r="D296" s="153">
        <v>1.4265109524698851</v>
      </c>
      <c r="E296" s="44">
        <v>90</v>
      </c>
      <c r="F296" s="44">
        <v>1201</v>
      </c>
      <c r="G296" s="458">
        <v>7.4937552039966701E-2</v>
      </c>
      <c r="H296" s="460">
        <v>0.57521266639791502</v>
      </c>
      <c r="I296" s="177">
        <v>0</v>
      </c>
      <c r="J296" s="179">
        <v>4</v>
      </c>
      <c r="K296" s="14">
        <v>35</v>
      </c>
      <c r="L296" s="195">
        <v>1.257183908045977E-2</v>
      </c>
      <c r="M296" s="460">
        <v>9.7889077260998447E-3</v>
      </c>
      <c r="N296" s="197">
        <v>287.32</v>
      </c>
      <c r="O296" s="196">
        <v>9.689544758457469</v>
      </c>
      <c r="P296" s="460">
        <v>1.8784241033745623</v>
      </c>
      <c r="Q296" s="177">
        <v>0</v>
      </c>
      <c r="R296" s="177">
        <v>0</v>
      </c>
      <c r="S296" s="14">
        <v>730</v>
      </c>
      <c r="T296" s="14">
        <v>77</v>
      </c>
      <c r="U296" s="182">
        <v>0.10547945205479452</v>
      </c>
      <c r="V296" s="461">
        <v>5.2012451219372632E-2</v>
      </c>
      <c r="W296" s="198">
        <v>5280421.7853975389</v>
      </c>
      <c r="X296" s="183">
        <v>165487.85581644054</v>
      </c>
      <c r="Y296" s="183">
        <v>0</v>
      </c>
      <c r="Z296" s="183">
        <v>0</v>
      </c>
      <c r="AA296" s="183">
        <v>60980.879332096476</v>
      </c>
      <c r="AB296" s="183">
        <v>235328.97167076517</v>
      </c>
      <c r="AC296" s="183">
        <v>0</v>
      </c>
      <c r="AD296" s="179">
        <v>0</v>
      </c>
      <c r="AE296" s="183">
        <v>66235.634655954957</v>
      </c>
      <c r="AF296" s="183">
        <v>528033.34147525765</v>
      </c>
      <c r="AG296" s="203">
        <v>5808455.1268727966</v>
      </c>
    </row>
    <row r="297" spans="1:33" s="48" customFormat="1" x14ac:dyDescent="0.3">
      <c r="A297" s="94">
        <v>935</v>
      </c>
      <c r="B297" s="32" t="s">
        <v>201</v>
      </c>
      <c r="C297" s="160">
        <v>3087</v>
      </c>
      <c r="D297" s="153">
        <v>1.362176323999327</v>
      </c>
      <c r="E297" s="44">
        <v>193</v>
      </c>
      <c r="F297" s="44">
        <v>1351</v>
      </c>
      <c r="G297" s="458">
        <v>0.14285714285714285</v>
      </c>
      <c r="H297" s="460">
        <v>1.0965562100696757</v>
      </c>
      <c r="I297" s="177">
        <v>0</v>
      </c>
      <c r="J297" s="179">
        <v>17</v>
      </c>
      <c r="K297" s="14">
        <v>185</v>
      </c>
      <c r="L297" s="195">
        <v>5.9928733398121152E-2</v>
      </c>
      <c r="M297" s="460">
        <v>5.7145802043761226E-2</v>
      </c>
      <c r="N297" s="197">
        <v>371.99</v>
      </c>
      <c r="O297" s="196">
        <v>8.2986101776929484</v>
      </c>
      <c r="P297" s="460">
        <v>2.1932677924718647</v>
      </c>
      <c r="Q297" s="177">
        <v>0</v>
      </c>
      <c r="R297" s="177">
        <v>0</v>
      </c>
      <c r="S297" s="14">
        <v>864</v>
      </c>
      <c r="T297" s="14">
        <v>131</v>
      </c>
      <c r="U297" s="182">
        <v>0.15162037037037038</v>
      </c>
      <c r="V297" s="461">
        <v>9.8153369534948492E-2</v>
      </c>
      <c r="W297" s="198">
        <v>5591060.990265524</v>
      </c>
      <c r="X297" s="183">
        <v>349813.03257692914</v>
      </c>
      <c r="Y297" s="183">
        <v>0</v>
      </c>
      <c r="Z297" s="183">
        <v>0</v>
      </c>
      <c r="AA297" s="183">
        <v>394740.03818181815</v>
      </c>
      <c r="AB297" s="183">
        <v>304677.7953912291</v>
      </c>
      <c r="AC297" s="183">
        <v>0</v>
      </c>
      <c r="AD297" s="179">
        <v>0</v>
      </c>
      <c r="AE297" s="183">
        <v>138598.00922149123</v>
      </c>
      <c r="AF297" s="183">
        <v>1187828.8753714673</v>
      </c>
      <c r="AG297" s="203">
        <v>6778889.8656369913</v>
      </c>
    </row>
    <row r="298" spans="1:33" s="48" customFormat="1" x14ac:dyDescent="0.3">
      <c r="A298" s="94">
        <v>936</v>
      </c>
      <c r="B298" s="32" t="s">
        <v>370</v>
      </c>
      <c r="C298" s="160">
        <v>6510</v>
      </c>
      <c r="D298" s="153">
        <v>1.6103931602413644</v>
      </c>
      <c r="E298" s="44">
        <v>283</v>
      </c>
      <c r="F298" s="44">
        <v>2640</v>
      </c>
      <c r="G298" s="458">
        <v>0.10719696969696969</v>
      </c>
      <c r="H298" s="460">
        <v>0.82283251975304084</v>
      </c>
      <c r="I298" s="177">
        <v>0</v>
      </c>
      <c r="J298" s="179">
        <v>7</v>
      </c>
      <c r="K298" s="14">
        <v>136</v>
      </c>
      <c r="L298" s="195">
        <v>2.0890937019969278E-2</v>
      </c>
      <c r="M298" s="460">
        <v>1.8108005665609352E-2</v>
      </c>
      <c r="N298" s="197">
        <v>1162.68</v>
      </c>
      <c r="O298" s="196">
        <v>5.5991330374651662</v>
      </c>
      <c r="P298" s="460">
        <v>3.250695117123549</v>
      </c>
      <c r="Q298" s="177">
        <v>0</v>
      </c>
      <c r="R298" s="177">
        <v>0</v>
      </c>
      <c r="S298" s="14">
        <v>1601</v>
      </c>
      <c r="T298" s="14">
        <v>219</v>
      </c>
      <c r="U298" s="182">
        <v>0.136789506558401</v>
      </c>
      <c r="V298" s="461">
        <v>8.3322505722979112E-2</v>
      </c>
      <c r="W298" s="198">
        <v>13939178.472123267</v>
      </c>
      <c r="X298" s="183">
        <v>553555.14696922782</v>
      </c>
      <c r="Y298" s="183">
        <v>0</v>
      </c>
      <c r="Z298" s="183">
        <v>0</v>
      </c>
      <c r="AA298" s="183">
        <v>263779.97766233765</v>
      </c>
      <c r="AB298" s="183">
        <v>952291.1345613437</v>
      </c>
      <c r="AC298" s="183">
        <v>0</v>
      </c>
      <c r="AD298" s="179">
        <v>0</v>
      </c>
      <c r="AE298" s="183">
        <v>248118.10749641122</v>
      </c>
      <c r="AF298" s="183">
        <v>2017744.3666893188</v>
      </c>
      <c r="AG298" s="203">
        <v>15956922.838812586</v>
      </c>
    </row>
    <row r="299" spans="1:33" s="48" customFormat="1" x14ac:dyDescent="0.3">
      <c r="A299" s="94">
        <v>946</v>
      </c>
      <c r="B299" s="32" t="s">
        <v>371</v>
      </c>
      <c r="C299" s="160">
        <v>6388</v>
      </c>
      <c r="D299" s="153">
        <v>0.9246033981567815</v>
      </c>
      <c r="E299" s="44">
        <v>206</v>
      </c>
      <c r="F299" s="44">
        <v>3011</v>
      </c>
      <c r="G299" s="458">
        <v>6.8415808701428091E-2</v>
      </c>
      <c r="H299" s="460">
        <v>0.52515245928942955</v>
      </c>
      <c r="I299" s="177">
        <v>3</v>
      </c>
      <c r="J299" s="179">
        <v>5205</v>
      </c>
      <c r="K299" s="14">
        <v>374</v>
      </c>
      <c r="L299" s="195">
        <v>5.8547276142767689E-2</v>
      </c>
      <c r="M299" s="460">
        <v>5.5764344788407763E-2</v>
      </c>
      <c r="N299" s="197">
        <v>782.14</v>
      </c>
      <c r="O299" s="196">
        <v>8.1673357710895758</v>
      </c>
      <c r="P299" s="460">
        <v>2.2285204055697858</v>
      </c>
      <c r="Q299" s="177">
        <v>3</v>
      </c>
      <c r="R299" s="177">
        <v>514</v>
      </c>
      <c r="S299" s="14">
        <v>1831</v>
      </c>
      <c r="T299" s="14">
        <v>240</v>
      </c>
      <c r="U299" s="182">
        <v>0.13107591480065539</v>
      </c>
      <c r="V299" s="461">
        <v>7.7608913965233506E-2</v>
      </c>
      <c r="W299" s="198">
        <v>7853163.9719380457</v>
      </c>
      <c r="X299" s="183">
        <v>346672.00185329013</v>
      </c>
      <c r="Y299" s="183">
        <v>142447.28960000002</v>
      </c>
      <c r="Z299" s="183">
        <v>1542037.4640000002</v>
      </c>
      <c r="AA299" s="183">
        <v>797098.01588126156</v>
      </c>
      <c r="AB299" s="183">
        <v>640610.4757850907</v>
      </c>
      <c r="AC299" s="183">
        <v>0</v>
      </c>
      <c r="AD299" s="179">
        <v>164865.5</v>
      </c>
      <c r="AE299" s="183">
        <v>226773.16589314179</v>
      </c>
      <c r="AF299" s="183">
        <v>3860503.913012784</v>
      </c>
      <c r="AG299" s="203">
        <v>11713667.88495083</v>
      </c>
    </row>
    <row r="300" spans="1:33" s="48" customFormat="1" x14ac:dyDescent="0.3">
      <c r="A300" s="94">
        <v>976</v>
      </c>
      <c r="B300" s="32" t="s">
        <v>372</v>
      </c>
      <c r="C300" s="160">
        <v>3890</v>
      </c>
      <c r="D300" s="153">
        <v>1.507236191689306</v>
      </c>
      <c r="E300" s="44">
        <v>224</v>
      </c>
      <c r="F300" s="44">
        <v>1581</v>
      </c>
      <c r="G300" s="458">
        <v>0.14168247944339027</v>
      </c>
      <c r="H300" s="460">
        <v>1.0875396188420317</v>
      </c>
      <c r="I300" s="177">
        <v>0</v>
      </c>
      <c r="J300" s="179">
        <v>27</v>
      </c>
      <c r="K300" s="14">
        <v>99</v>
      </c>
      <c r="L300" s="195">
        <v>2.5449871465295631E-2</v>
      </c>
      <c r="M300" s="460">
        <v>2.2666940110935705E-2</v>
      </c>
      <c r="N300" s="197">
        <v>2028.04</v>
      </c>
      <c r="O300" s="196">
        <v>1.9181081241001163</v>
      </c>
      <c r="P300" s="460">
        <v>9.4890763436770413</v>
      </c>
      <c r="Q300" s="177">
        <v>0</v>
      </c>
      <c r="R300" s="177">
        <v>0</v>
      </c>
      <c r="S300" s="14">
        <v>835</v>
      </c>
      <c r="T300" s="14">
        <v>145</v>
      </c>
      <c r="U300" s="182">
        <v>0.17365269461077845</v>
      </c>
      <c r="V300" s="461">
        <v>0.12018569377535657</v>
      </c>
      <c r="W300" s="198">
        <v>7795701.25691655</v>
      </c>
      <c r="X300" s="183">
        <v>437182.87898131734</v>
      </c>
      <c r="Y300" s="183">
        <v>0</v>
      </c>
      <c r="Z300" s="183">
        <v>0</v>
      </c>
      <c r="AA300" s="183">
        <v>197302.55777365493</v>
      </c>
      <c r="AB300" s="183">
        <v>1661062.8139606661</v>
      </c>
      <c r="AC300" s="183">
        <v>0</v>
      </c>
      <c r="AD300" s="179">
        <v>0</v>
      </c>
      <c r="AE300" s="183">
        <v>213854.07278175483</v>
      </c>
      <c r="AF300" s="183">
        <v>2509402.3234973932</v>
      </c>
      <c r="AG300" s="203">
        <v>10305103.580413943</v>
      </c>
    </row>
    <row r="301" spans="1:33" s="48" customFormat="1" x14ac:dyDescent="0.3">
      <c r="A301" s="94">
        <v>977</v>
      </c>
      <c r="B301" s="32" t="s">
        <v>202</v>
      </c>
      <c r="C301" s="160">
        <v>15304</v>
      </c>
      <c r="D301" s="153">
        <v>1.2790529593405104</v>
      </c>
      <c r="E301" s="44">
        <v>873</v>
      </c>
      <c r="F301" s="44">
        <v>6915</v>
      </c>
      <c r="G301" s="458">
        <v>0.12624728850325379</v>
      </c>
      <c r="H301" s="460">
        <v>0.96906073748890653</v>
      </c>
      <c r="I301" s="177">
        <v>0</v>
      </c>
      <c r="J301" s="179">
        <v>42</v>
      </c>
      <c r="K301" s="14">
        <v>222</v>
      </c>
      <c r="L301" s="195">
        <v>1.450601150026137E-2</v>
      </c>
      <c r="M301" s="460">
        <v>1.1723080145901444E-2</v>
      </c>
      <c r="N301" s="197">
        <v>569.73</v>
      </c>
      <c r="O301" s="196">
        <v>26.861846839731101</v>
      </c>
      <c r="P301" s="460">
        <v>0.67758090251978231</v>
      </c>
      <c r="Q301" s="177">
        <v>0</v>
      </c>
      <c r="R301" s="177">
        <v>0</v>
      </c>
      <c r="S301" s="14">
        <v>4482</v>
      </c>
      <c r="T301" s="14">
        <v>394</v>
      </c>
      <c r="U301" s="182">
        <v>8.7907184292726467E-2</v>
      </c>
      <c r="V301" s="461">
        <v>3.4440183457304582E-2</v>
      </c>
      <c r="W301" s="198">
        <v>26026619.127032734</v>
      </c>
      <c r="X301" s="183">
        <v>1532584.4411116336</v>
      </c>
      <c r="Y301" s="183">
        <v>0</v>
      </c>
      <c r="Z301" s="183">
        <v>0</v>
      </c>
      <c r="AA301" s="183">
        <v>401455.03391465673</v>
      </c>
      <c r="AB301" s="183">
        <v>466636.41594732367</v>
      </c>
      <c r="AC301" s="183">
        <v>0</v>
      </c>
      <c r="AD301" s="179">
        <v>0</v>
      </c>
      <c r="AE301" s="183">
        <v>241093.53388558418</v>
      </c>
      <c r="AF301" s="183">
        <v>2641769.4248591959</v>
      </c>
      <c r="AG301" s="203">
        <v>28668388.55189193</v>
      </c>
    </row>
    <row r="302" spans="1:33" s="48" customFormat="1" x14ac:dyDescent="0.3">
      <c r="A302" s="94">
        <v>980</v>
      </c>
      <c r="B302" s="32" t="s">
        <v>203</v>
      </c>
      <c r="C302" s="160">
        <v>33352</v>
      </c>
      <c r="D302" s="153">
        <v>0.79338556369869595</v>
      </c>
      <c r="E302" s="44">
        <v>1582</v>
      </c>
      <c r="F302" s="44">
        <v>15963</v>
      </c>
      <c r="G302" s="458">
        <v>9.9104178412579083E-2</v>
      </c>
      <c r="H302" s="460">
        <v>0.760713115975167</v>
      </c>
      <c r="I302" s="177">
        <v>0</v>
      </c>
      <c r="J302" s="179">
        <v>116</v>
      </c>
      <c r="K302" s="14">
        <v>876</v>
      </c>
      <c r="L302" s="195">
        <v>2.6265291436795395E-2</v>
      </c>
      <c r="M302" s="460">
        <v>2.3482360082435469E-2</v>
      </c>
      <c r="N302" s="197">
        <v>1115.75</v>
      </c>
      <c r="O302" s="196">
        <v>29.892000896258121</v>
      </c>
      <c r="P302" s="460">
        <v>0.60889448278089575</v>
      </c>
      <c r="Q302" s="177">
        <v>0</v>
      </c>
      <c r="R302" s="177">
        <v>0</v>
      </c>
      <c r="S302" s="14">
        <v>11272</v>
      </c>
      <c r="T302" s="14">
        <v>982</v>
      </c>
      <c r="U302" s="182">
        <v>8.7118523775727472E-2</v>
      </c>
      <c r="V302" s="461">
        <v>3.3651522940305587E-2</v>
      </c>
      <c r="W302" s="198">
        <v>35182803.988061957</v>
      </c>
      <c r="X302" s="183">
        <v>2621870.5392393498</v>
      </c>
      <c r="Y302" s="183">
        <v>0</v>
      </c>
      <c r="Z302" s="183">
        <v>0</v>
      </c>
      <c r="AA302" s="183">
        <v>1752483.1151020406</v>
      </c>
      <c r="AB302" s="183">
        <v>913853.19553687959</v>
      </c>
      <c r="AC302" s="183">
        <v>0</v>
      </c>
      <c r="AD302" s="179">
        <v>0</v>
      </c>
      <c r="AE302" s="183">
        <v>513383.32119812199</v>
      </c>
      <c r="AF302" s="183">
        <v>5801590.1710763872</v>
      </c>
      <c r="AG302" s="203">
        <v>40984394.159138344</v>
      </c>
    </row>
    <row r="303" spans="1:33" s="48" customFormat="1" x14ac:dyDescent="0.3">
      <c r="A303" s="94">
        <v>981</v>
      </c>
      <c r="B303" s="32" t="s">
        <v>204</v>
      </c>
      <c r="C303" s="160">
        <v>2314</v>
      </c>
      <c r="D303" s="153">
        <v>0.99982467713031487</v>
      </c>
      <c r="E303" s="44">
        <v>104</v>
      </c>
      <c r="F303" s="44">
        <v>1066</v>
      </c>
      <c r="G303" s="458">
        <v>9.7560975609756101E-2</v>
      </c>
      <c r="H303" s="460">
        <v>0.7488676556573397</v>
      </c>
      <c r="I303" s="177">
        <v>0</v>
      </c>
      <c r="J303" s="179">
        <v>14</v>
      </c>
      <c r="K303" s="14">
        <v>38</v>
      </c>
      <c r="L303" s="195">
        <v>1.6421780466724288E-2</v>
      </c>
      <c r="M303" s="460">
        <v>1.3638849112364362E-2</v>
      </c>
      <c r="N303" s="197">
        <v>182.76</v>
      </c>
      <c r="O303" s="196">
        <v>12.66141387612169</v>
      </c>
      <c r="P303" s="460">
        <v>1.4375230604647387</v>
      </c>
      <c r="Q303" s="177">
        <v>0</v>
      </c>
      <c r="R303" s="177">
        <v>0</v>
      </c>
      <c r="S303" s="14">
        <v>666</v>
      </c>
      <c r="T303" s="14">
        <v>84</v>
      </c>
      <c r="U303" s="182">
        <v>0.12612612612612611</v>
      </c>
      <c r="V303" s="461">
        <v>7.265912529070423E-2</v>
      </c>
      <c r="W303" s="198">
        <v>3076178.1210516761</v>
      </c>
      <c r="X303" s="183">
        <v>179075.79390144662</v>
      </c>
      <c r="Y303" s="183">
        <v>0</v>
      </c>
      <c r="Z303" s="183">
        <v>0</v>
      </c>
      <c r="AA303" s="183">
        <v>70620.582634508348</v>
      </c>
      <c r="AB303" s="183">
        <v>149689.27628619323</v>
      </c>
      <c r="AC303" s="183">
        <v>0</v>
      </c>
      <c r="AD303" s="179">
        <v>0</v>
      </c>
      <c r="AE303" s="183">
        <v>76907.495627356679</v>
      </c>
      <c r="AF303" s="183">
        <v>476293.14844950475</v>
      </c>
      <c r="AG303" s="203">
        <v>3552471.2695011809</v>
      </c>
    </row>
    <row r="304" spans="1:33" s="48" customFormat="1" x14ac:dyDescent="0.3">
      <c r="A304" s="94">
        <v>989</v>
      </c>
      <c r="B304" s="32" t="s">
        <v>373</v>
      </c>
      <c r="C304" s="160">
        <v>5522</v>
      </c>
      <c r="D304" s="153">
        <v>1.5062488609839795</v>
      </c>
      <c r="E304" s="44">
        <v>245</v>
      </c>
      <c r="F304" s="44">
        <v>2347</v>
      </c>
      <c r="G304" s="458">
        <v>0.1043885811674478</v>
      </c>
      <c r="H304" s="460">
        <v>0.8012756285766911</v>
      </c>
      <c r="I304" s="177">
        <v>0</v>
      </c>
      <c r="J304" s="179">
        <v>5</v>
      </c>
      <c r="K304" s="14">
        <v>59</v>
      </c>
      <c r="L304" s="195">
        <v>1.0684534588917058E-2</v>
      </c>
      <c r="M304" s="460">
        <v>7.9016032345571325E-3</v>
      </c>
      <c r="N304" s="197">
        <v>805.82</v>
      </c>
      <c r="O304" s="196">
        <v>6.8526469931250151</v>
      </c>
      <c r="P304" s="460">
        <v>2.6560647941260607</v>
      </c>
      <c r="Q304" s="177">
        <v>0</v>
      </c>
      <c r="R304" s="177">
        <v>0</v>
      </c>
      <c r="S304" s="14">
        <v>1379</v>
      </c>
      <c r="T304" s="14">
        <v>160</v>
      </c>
      <c r="U304" s="182">
        <v>0.11602610587382162</v>
      </c>
      <c r="V304" s="461">
        <v>6.2559105038399732E-2</v>
      </c>
      <c r="W304" s="198">
        <v>11059039.432348162</v>
      </c>
      <c r="X304" s="183">
        <v>457242.71313019044</v>
      </c>
      <c r="Y304" s="183">
        <v>0</v>
      </c>
      <c r="Z304" s="183">
        <v>0</v>
      </c>
      <c r="AA304" s="183">
        <v>97634.169795918351</v>
      </c>
      <c r="AB304" s="183">
        <v>660005.54069238482</v>
      </c>
      <c r="AC304" s="183">
        <v>0</v>
      </c>
      <c r="AD304" s="179">
        <v>0</v>
      </c>
      <c r="AE304" s="183">
        <v>158016.36933484307</v>
      </c>
      <c r="AF304" s="183">
        <v>1372898.7929533385</v>
      </c>
      <c r="AG304" s="203">
        <v>12431938.2253015</v>
      </c>
    </row>
    <row r="305" spans="1:33" x14ac:dyDescent="0.3">
      <c r="A305" s="94">
        <v>992</v>
      </c>
      <c r="B305" s="32" t="s">
        <v>205</v>
      </c>
      <c r="C305" s="160">
        <v>18577</v>
      </c>
      <c r="D305" s="153">
        <v>1.4150902086592512</v>
      </c>
      <c r="E305" s="44">
        <v>1348</v>
      </c>
      <c r="F305" s="44">
        <v>8040</v>
      </c>
      <c r="G305" s="458">
        <v>0.16766169154228855</v>
      </c>
      <c r="H305" s="460">
        <v>1.2869532833603807</v>
      </c>
      <c r="I305" s="177">
        <v>0</v>
      </c>
      <c r="J305" s="179">
        <v>19</v>
      </c>
      <c r="K305" s="14">
        <v>341</v>
      </c>
      <c r="L305" s="195">
        <v>1.8356031652042849E-2</v>
      </c>
      <c r="M305" s="460">
        <v>1.5573100297682923E-2</v>
      </c>
      <c r="N305" s="197">
        <v>884.58</v>
      </c>
      <c r="O305" s="196">
        <v>21.000926993601482</v>
      </c>
      <c r="P305" s="460">
        <v>0.8666795723140519</v>
      </c>
      <c r="Q305" s="177">
        <v>0</v>
      </c>
      <c r="R305" s="177">
        <v>0</v>
      </c>
      <c r="S305" s="14">
        <v>5091</v>
      </c>
      <c r="T305" s="14">
        <v>600</v>
      </c>
      <c r="U305" s="182">
        <v>0.11785503830288745</v>
      </c>
      <c r="V305" s="461">
        <v>6.4388037467465561E-2</v>
      </c>
      <c r="W305" s="198">
        <v>34952961.601315223</v>
      </c>
      <c r="X305" s="183">
        <v>2470624.9365228321</v>
      </c>
      <c r="Y305" s="183">
        <v>0</v>
      </c>
      <c r="Z305" s="183">
        <v>0</v>
      </c>
      <c r="AA305" s="183">
        <v>647352.5731725418</v>
      </c>
      <c r="AB305" s="183">
        <v>724513.78866951633</v>
      </c>
      <c r="AC305" s="183">
        <v>0</v>
      </c>
      <c r="AD305" s="179">
        <v>0</v>
      </c>
      <c r="AE305" s="183">
        <v>547136.7907793842</v>
      </c>
      <c r="AF305" s="183">
        <v>4389628.0891442746</v>
      </c>
      <c r="AG305" s="203">
        <v>39342589.690459497</v>
      </c>
    </row>
  </sheetData>
  <pageMargins left="0.31496062992125984" right="0.31496062992125984" top="0.55118110236220474" bottom="0.55118110236220474" header="0.31496062992125984" footer="0.31496062992125984"/>
  <pageSetup paperSize="9" scale="75" orientation="landscape" r:id="rId1"/>
  <ignoredErrors>
    <ignoredError sqref="C12 C13:C305 I13:S305 G13:G305 H13:H305 U13:U305 V13:V305" calculatedColumn="1"/>
  </ignoredErrors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0"/>
  <sheetViews>
    <sheetView zoomScale="85" zoomScaleNormal="85" workbookViewId="0">
      <pane xSplit="2" ySplit="7" topLeftCell="C8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4" x14ac:dyDescent="0.3"/>
  <cols>
    <col min="1" max="1" width="10.58203125" style="22" customWidth="1"/>
    <col min="2" max="2" width="17.58203125" style="231" bestFit="1" customWidth="1"/>
    <col min="3" max="3" width="14.08203125" style="163" customWidth="1"/>
    <col min="4" max="4" width="18.58203125" style="177" bestFit="1" customWidth="1"/>
    <col min="5" max="5" width="18.08203125" style="232" customWidth="1"/>
    <col min="6" max="6" width="17.33203125" style="177" bestFit="1" customWidth="1"/>
    <col min="7" max="7" width="19.08203125" style="232" bestFit="1" customWidth="1"/>
    <col min="8" max="8" width="15.33203125" style="13" bestFit="1" customWidth="1"/>
    <col min="9" max="9" width="10.83203125" style="13" bestFit="1" customWidth="1"/>
    <col min="10" max="10" width="18.33203125" style="232" customWidth="1"/>
    <col min="11" max="11" width="18.58203125" style="233" customWidth="1"/>
    <col min="12" max="12" width="13.33203125" style="163" customWidth="1"/>
    <col min="13" max="13" width="20.33203125" style="155" bestFit="1" customWidth="1"/>
    <col min="14" max="14" width="26.08203125" style="155" bestFit="1" customWidth="1"/>
    <col min="15" max="15" width="12.08203125" style="270" bestFit="1" customWidth="1"/>
    <col min="16" max="16" width="9.83203125" style="10" customWidth="1"/>
    <col min="17" max="17" width="8.58203125" style="10"/>
    <col min="18" max="18" width="9" style="10" bestFit="1" customWidth="1"/>
    <col min="19" max="19" width="8.58203125" style="10"/>
  </cols>
  <sheetData>
    <row r="1" spans="1:24" ht="22.5" x14ac:dyDescent="0.45">
      <c r="A1" s="438" t="s">
        <v>491</v>
      </c>
      <c r="K1" s="272"/>
      <c r="L1" s="284" t="s">
        <v>402</v>
      </c>
      <c r="M1" s="228"/>
      <c r="N1" s="228"/>
      <c r="O1" s="175"/>
    </row>
    <row r="2" spans="1:24" ht="28" x14ac:dyDescent="0.3">
      <c r="A2" s="22" t="s">
        <v>390</v>
      </c>
      <c r="D2" s="178"/>
      <c r="K2" s="232"/>
      <c r="L2" s="271" t="s">
        <v>450</v>
      </c>
      <c r="M2" s="267" t="s">
        <v>451</v>
      </c>
      <c r="N2" s="268" t="s">
        <v>446</v>
      </c>
      <c r="O2" s="183"/>
      <c r="X2" s="110"/>
    </row>
    <row r="3" spans="1:24" x14ac:dyDescent="0.3">
      <c r="D3" s="234"/>
      <c r="F3" s="184"/>
      <c r="H3" s="235"/>
      <c r="I3" s="235"/>
      <c r="J3" s="468"/>
      <c r="K3" s="232"/>
      <c r="L3" s="221">
        <v>226.4</v>
      </c>
      <c r="M3" s="221">
        <v>2875.5</v>
      </c>
      <c r="N3" s="221">
        <v>68.709999999999994</v>
      </c>
      <c r="O3" s="175"/>
      <c r="P3" s="21"/>
      <c r="T3" s="107"/>
      <c r="U3" s="110"/>
      <c r="X3" s="110"/>
    </row>
    <row r="4" spans="1:24" x14ac:dyDescent="0.3">
      <c r="A4" s="274"/>
      <c r="B4" s="275"/>
      <c r="C4" s="276"/>
      <c r="D4" s="277"/>
      <c r="E4" s="277"/>
      <c r="F4" s="277"/>
      <c r="G4" s="277"/>
      <c r="H4" s="278"/>
      <c r="I4" s="278"/>
      <c r="J4" s="277" t="s">
        <v>448</v>
      </c>
      <c r="K4" s="279"/>
      <c r="L4" s="280"/>
      <c r="M4" s="228"/>
      <c r="N4" s="228"/>
      <c r="O4" s="281"/>
      <c r="T4" s="10"/>
    </row>
    <row r="5" spans="1:24" x14ac:dyDescent="0.3">
      <c r="A5" s="274"/>
      <c r="B5" s="275"/>
      <c r="C5" s="217" t="s">
        <v>424</v>
      </c>
      <c r="D5" s="277"/>
      <c r="E5" s="277"/>
      <c r="F5" s="277"/>
      <c r="G5" s="277"/>
      <c r="H5" s="445"/>
      <c r="I5" s="445"/>
      <c r="J5" s="219">
        <f>MIN(J8:J300)</f>
        <v>0.39850869925434962</v>
      </c>
      <c r="K5" s="445"/>
      <c r="L5" s="282" t="s">
        <v>452</v>
      </c>
      <c r="M5" s="283"/>
      <c r="N5" s="283"/>
      <c r="O5" s="281"/>
      <c r="T5" s="10"/>
    </row>
    <row r="6" spans="1:24" s="256" customFormat="1" ht="42" x14ac:dyDescent="0.3">
      <c r="A6" s="258" t="s">
        <v>391</v>
      </c>
      <c r="B6" s="256" t="s">
        <v>286</v>
      </c>
      <c r="C6" s="266" t="s">
        <v>485</v>
      </c>
      <c r="D6" s="258" t="s">
        <v>492</v>
      </c>
      <c r="E6" s="267" t="s">
        <v>444</v>
      </c>
      <c r="F6" s="258" t="s">
        <v>540</v>
      </c>
      <c r="G6" s="268" t="s">
        <v>445</v>
      </c>
      <c r="H6" s="267" t="s">
        <v>541</v>
      </c>
      <c r="I6" s="267" t="s">
        <v>542</v>
      </c>
      <c r="J6" s="268" t="s">
        <v>447</v>
      </c>
      <c r="K6" s="268" t="s">
        <v>449</v>
      </c>
      <c r="L6" s="273" t="s">
        <v>450</v>
      </c>
      <c r="M6" s="261" t="s">
        <v>451</v>
      </c>
      <c r="N6" s="261" t="s">
        <v>446</v>
      </c>
      <c r="O6" s="263" t="s">
        <v>389</v>
      </c>
      <c r="P6" s="269"/>
      <c r="Q6" s="269"/>
      <c r="R6" s="269"/>
      <c r="S6" s="269"/>
    </row>
    <row r="7" spans="1:24" s="32" customFormat="1" x14ac:dyDescent="0.3">
      <c r="B7" s="175" t="s">
        <v>389</v>
      </c>
      <c r="C7" s="237">
        <f>SUM(C8:C300)</f>
        <v>5503664</v>
      </c>
      <c r="D7" s="188"/>
      <c r="F7" s="188">
        <f>SUM(F8:F300)</f>
        <v>2008</v>
      </c>
      <c r="G7" s="416">
        <f>Tilläggsdelar[[#This Row],[Samiskspråkiga invånare, 31.12.2020]]/Tilläggsdelar[[#This Row],[Invånarantal 31.12.2020]]</f>
        <v>3.6484785408411562E-4</v>
      </c>
      <c r="H7" s="188">
        <f>SUM(H8:H300)</f>
        <v>2357940</v>
      </c>
      <c r="I7" s="188">
        <f>SUM(I8:I300)</f>
        <v>2358985</v>
      </c>
      <c r="J7" s="416">
        <v>0.99956167589026634</v>
      </c>
      <c r="K7" s="457">
        <v>0.60105297663591672</v>
      </c>
      <c r="L7" s="237">
        <f>SUM(L8:L300)</f>
        <v>136866110.70504001</v>
      </c>
      <c r="M7" s="30">
        <f>SUM(M8:M300)</f>
        <v>3741025.5</v>
      </c>
      <c r="N7" s="30">
        <f>SUM(N8:N300)</f>
        <v>225744100.19379359</v>
      </c>
      <c r="O7" s="209">
        <f>SUM(O8:O300)</f>
        <v>366351236.39883363</v>
      </c>
      <c r="P7" s="31"/>
      <c r="Q7" s="31"/>
      <c r="R7" s="111"/>
      <c r="S7" s="111"/>
    </row>
    <row r="8" spans="1:24" x14ac:dyDescent="0.3">
      <c r="A8" s="22">
        <v>5</v>
      </c>
      <c r="B8" s="32" t="s">
        <v>0</v>
      </c>
      <c r="C8" s="162">
        <v>9419</v>
      </c>
      <c r="D8" s="467">
        <v>0</v>
      </c>
      <c r="E8" s="236">
        <v>0</v>
      </c>
      <c r="F8" s="179">
        <v>0</v>
      </c>
      <c r="G8" s="238">
        <v>0</v>
      </c>
      <c r="H8" s="13">
        <v>3462</v>
      </c>
      <c r="I8" s="13">
        <v>3459</v>
      </c>
      <c r="J8" s="453">
        <v>1.0008673026886383</v>
      </c>
      <c r="K8" s="454">
        <v>0.60235860343428871</v>
      </c>
      <c r="L8" s="162">
        <v>0</v>
      </c>
      <c r="M8" s="36">
        <v>0</v>
      </c>
      <c r="N8" s="36">
        <v>389834.13376771519</v>
      </c>
      <c r="O8" s="417">
        <f>SUM(L8:N8)</f>
        <v>389834.13376771519</v>
      </c>
      <c r="R8" s="9"/>
      <c r="S8" s="9"/>
      <c r="T8" s="112"/>
    </row>
    <row r="9" spans="1:24" x14ac:dyDescent="0.3">
      <c r="A9" s="22">
        <v>9</v>
      </c>
      <c r="B9" s="32" t="s">
        <v>1</v>
      </c>
      <c r="C9" s="162">
        <v>2517</v>
      </c>
      <c r="D9" s="467">
        <v>0</v>
      </c>
      <c r="E9" s="236">
        <v>0</v>
      </c>
      <c r="F9" s="179">
        <v>0</v>
      </c>
      <c r="G9" s="238">
        <v>0</v>
      </c>
      <c r="H9" s="13">
        <v>710</v>
      </c>
      <c r="I9" s="13">
        <v>981</v>
      </c>
      <c r="J9" s="453">
        <v>0.72375127420998986</v>
      </c>
      <c r="K9" s="454">
        <v>0.32524257495564024</v>
      </c>
      <c r="L9" s="162">
        <v>0</v>
      </c>
      <c r="M9" s="36">
        <v>0</v>
      </c>
      <c r="N9" s="36">
        <v>56248.449407533531</v>
      </c>
      <c r="O9" s="417">
        <f t="shared" ref="O9:O72" si="0">SUM(L9:N9)</f>
        <v>56248.449407533531</v>
      </c>
      <c r="R9" s="9"/>
      <c r="S9" s="9"/>
      <c r="T9" s="112"/>
    </row>
    <row r="10" spans="1:24" x14ac:dyDescent="0.3">
      <c r="A10" s="22">
        <v>10</v>
      </c>
      <c r="B10" s="32" t="s">
        <v>2</v>
      </c>
      <c r="C10" s="162">
        <v>11332</v>
      </c>
      <c r="D10" s="467">
        <v>0</v>
      </c>
      <c r="E10" s="236">
        <v>0</v>
      </c>
      <c r="F10" s="179">
        <v>1</v>
      </c>
      <c r="G10" s="238">
        <v>8.8245675961877868E-5</v>
      </c>
      <c r="H10" s="13">
        <v>4295</v>
      </c>
      <c r="I10" s="13">
        <v>4319</v>
      </c>
      <c r="J10" s="453">
        <v>0.99444315813845796</v>
      </c>
      <c r="K10" s="454">
        <v>0.59593445888410834</v>
      </c>
      <c r="L10" s="162">
        <v>0</v>
      </c>
      <c r="M10" s="36">
        <v>0</v>
      </c>
      <c r="N10" s="36">
        <v>464007.51338361367</v>
      </c>
      <c r="O10" s="417">
        <f t="shared" si="0"/>
        <v>464007.51338361367</v>
      </c>
      <c r="R10" s="9"/>
      <c r="S10" s="9"/>
      <c r="T10" s="112"/>
    </row>
    <row r="11" spans="1:24" x14ac:dyDescent="0.3">
      <c r="A11" s="22">
        <v>16</v>
      </c>
      <c r="B11" s="32" t="s">
        <v>3</v>
      </c>
      <c r="C11" s="162">
        <v>8059</v>
      </c>
      <c r="D11" s="467">
        <v>0</v>
      </c>
      <c r="E11" s="236">
        <v>0</v>
      </c>
      <c r="F11" s="179">
        <v>2</v>
      </c>
      <c r="G11" s="238">
        <v>2.4816974810770568E-4</v>
      </c>
      <c r="H11" s="13">
        <v>2237</v>
      </c>
      <c r="I11" s="13">
        <v>2966</v>
      </c>
      <c r="J11" s="453">
        <v>0.75421443020903578</v>
      </c>
      <c r="K11" s="454">
        <v>0.35570573095468616</v>
      </c>
      <c r="L11" s="162">
        <v>0</v>
      </c>
      <c r="M11" s="36">
        <v>0</v>
      </c>
      <c r="N11" s="36">
        <v>196966.31809683176</v>
      </c>
      <c r="O11" s="417">
        <f t="shared" si="0"/>
        <v>196966.31809683176</v>
      </c>
      <c r="R11" s="9"/>
      <c r="S11" s="9"/>
      <c r="T11" s="112"/>
    </row>
    <row r="12" spans="1:24" x14ac:dyDescent="0.3">
      <c r="A12" s="22">
        <v>18</v>
      </c>
      <c r="B12" s="32" t="s">
        <v>4</v>
      </c>
      <c r="C12" s="162">
        <v>4878</v>
      </c>
      <c r="D12" s="467">
        <v>0</v>
      </c>
      <c r="E12" s="236">
        <v>0</v>
      </c>
      <c r="F12" s="179">
        <v>0</v>
      </c>
      <c r="G12" s="238">
        <v>0</v>
      </c>
      <c r="H12" s="13">
        <v>1390</v>
      </c>
      <c r="I12" s="13">
        <v>2242</v>
      </c>
      <c r="J12" s="453">
        <v>0.61998215878679752</v>
      </c>
      <c r="K12" s="454">
        <v>0.2214734595324479</v>
      </c>
      <c r="L12" s="162">
        <v>0</v>
      </c>
      <c r="M12" s="36">
        <v>0</v>
      </c>
      <c r="N12" s="36">
        <v>74230.679171026582</v>
      </c>
      <c r="O12" s="417">
        <f t="shared" si="0"/>
        <v>74230.679171026582</v>
      </c>
      <c r="R12" s="9"/>
      <c r="S12" s="9"/>
      <c r="T12" s="112"/>
    </row>
    <row r="13" spans="1:24" x14ac:dyDescent="0.3">
      <c r="A13" s="22">
        <v>19</v>
      </c>
      <c r="B13" s="32" t="s">
        <v>5</v>
      </c>
      <c r="C13" s="162">
        <v>3959</v>
      </c>
      <c r="D13" s="467">
        <v>0</v>
      </c>
      <c r="E13" s="236">
        <v>0</v>
      </c>
      <c r="F13" s="179">
        <v>0</v>
      </c>
      <c r="G13" s="238">
        <v>0</v>
      </c>
      <c r="H13" s="13">
        <v>1198</v>
      </c>
      <c r="I13" s="13">
        <v>1831</v>
      </c>
      <c r="J13" s="453">
        <v>0.65428727471327142</v>
      </c>
      <c r="K13" s="454">
        <v>0.2557785754589218</v>
      </c>
      <c r="L13" s="162">
        <v>0</v>
      </c>
      <c r="M13" s="36">
        <v>0</v>
      </c>
      <c r="N13" s="36">
        <v>69577.62729641897</v>
      </c>
      <c r="O13" s="417">
        <f t="shared" si="0"/>
        <v>69577.62729641897</v>
      </c>
      <c r="R13" s="9"/>
      <c r="S13" s="9"/>
      <c r="T13" s="112"/>
    </row>
    <row r="14" spans="1:24" x14ac:dyDescent="0.3">
      <c r="A14" s="22">
        <v>20</v>
      </c>
      <c r="B14" s="32" t="s">
        <v>6</v>
      </c>
      <c r="C14" s="162">
        <v>16391</v>
      </c>
      <c r="D14" s="467">
        <v>0</v>
      </c>
      <c r="E14" s="236">
        <v>0</v>
      </c>
      <c r="F14" s="179">
        <v>0</v>
      </c>
      <c r="G14" s="238">
        <v>0</v>
      </c>
      <c r="H14" s="13">
        <v>4857</v>
      </c>
      <c r="I14" s="13">
        <v>6897</v>
      </c>
      <c r="J14" s="453">
        <v>0.70421922575032625</v>
      </c>
      <c r="K14" s="454">
        <v>0.30571052649597663</v>
      </c>
      <c r="L14" s="162">
        <v>0</v>
      </c>
      <c r="M14" s="36">
        <v>0</v>
      </c>
      <c r="N14" s="36">
        <v>344299.02418635244</v>
      </c>
      <c r="O14" s="417">
        <f t="shared" si="0"/>
        <v>344299.02418635244</v>
      </c>
      <c r="R14" s="9"/>
      <c r="S14" s="9"/>
      <c r="T14" s="112"/>
    </row>
    <row r="15" spans="1:24" x14ac:dyDescent="0.3">
      <c r="A15" s="22">
        <v>46</v>
      </c>
      <c r="B15" s="32" t="s">
        <v>7</v>
      </c>
      <c r="C15" s="162">
        <v>1369</v>
      </c>
      <c r="D15" s="467">
        <v>0.23769999999999999</v>
      </c>
      <c r="E15" s="236">
        <v>0</v>
      </c>
      <c r="F15" s="179">
        <v>0</v>
      </c>
      <c r="G15" s="238">
        <v>0</v>
      </c>
      <c r="H15" s="13">
        <v>365</v>
      </c>
      <c r="I15" s="13">
        <v>457</v>
      </c>
      <c r="J15" s="453">
        <v>0.79868708971553615</v>
      </c>
      <c r="K15" s="454">
        <v>0.40017839046118653</v>
      </c>
      <c r="L15" s="162">
        <v>73673.118319999994</v>
      </c>
      <c r="M15" s="36">
        <v>0</v>
      </c>
      <c r="N15" s="36">
        <v>37642.376118557142</v>
      </c>
      <c r="O15" s="417">
        <f t="shared" si="0"/>
        <v>111315.49443855713</v>
      </c>
      <c r="R15" s="9"/>
      <c r="S15" s="9"/>
      <c r="T15" s="112"/>
    </row>
    <row r="16" spans="1:24" x14ac:dyDescent="0.3">
      <c r="A16" s="22">
        <v>47</v>
      </c>
      <c r="B16" s="32" t="s">
        <v>287</v>
      </c>
      <c r="C16" s="162">
        <v>1808</v>
      </c>
      <c r="D16" s="467">
        <v>1.9083000000000001</v>
      </c>
      <c r="E16" s="236">
        <v>1</v>
      </c>
      <c r="F16" s="179">
        <v>183</v>
      </c>
      <c r="G16" s="238">
        <v>0.10121681415929204</v>
      </c>
      <c r="H16" s="13">
        <v>648</v>
      </c>
      <c r="I16" s="13">
        <v>737</v>
      </c>
      <c r="J16" s="453">
        <v>0.87924016282225237</v>
      </c>
      <c r="K16" s="454">
        <v>0.48073146356790275</v>
      </c>
      <c r="L16" s="162">
        <v>2343380.1868799999</v>
      </c>
      <c r="M16" s="36">
        <v>526216.5</v>
      </c>
      <c r="N16" s="36">
        <v>59720.154422045081</v>
      </c>
      <c r="O16" s="417">
        <f t="shared" si="0"/>
        <v>2929316.8413020452</v>
      </c>
      <c r="R16" s="9"/>
      <c r="S16" s="9"/>
      <c r="T16" s="112"/>
    </row>
    <row r="17" spans="1:20" x14ac:dyDescent="0.3">
      <c r="A17" s="22">
        <v>49</v>
      </c>
      <c r="B17" s="32" t="s">
        <v>288</v>
      </c>
      <c r="C17" s="162">
        <v>292796</v>
      </c>
      <c r="D17" s="467">
        <v>0</v>
      </c>
      <c r="E17" s="236">
        <v>0</v>
      </c>
      <c r="F17" s="179">
        <v>15</v>
      </c>
      <c r="G17" s="238">
        <v>5.1230208062951676E-5</v>
      </c>
      <c r="H17" s="13">
        <v>126820</v>
      </c>
      <c r="I17" s="13">
        <v>138470</v>
      </c>
      <c r="J17" s="453">
        <v>0.91586625261789556</v>
      </c>
      <c r="K17" s="454">
        <v>0.51735755336354594</v>
      </c>
      <c r="L17" s="162">
        <v>0</v>
      </c>
      <c r="M17" s="36">
        <v>0</v>
      </c>
      <c r="N17" s="36">
        <v>10408206.06699322</v>
      </c>
      <c r="O17" s="417">
        <f t="shared" si="0"/>
        <v>10408206.06699322</v>
      </c>
      <c r="R17" s="9"/>
      <c r="S17" s="9"/>
      <c r="T17" s="112"/>
    </row>
    <row r="18" spans="1:20" x14ac:dyDescent="0.3">
      <c r="A18" s="22">
        <v>50</v>
      </c>
      <c r="B18" s="32" t="s">
        <v>8</v>
      </c>
      <c r="C18" s="162">
        <v>11483</v>
      </c>
      <c r="D18" s="467">
        <v>0</v>
      </c>
      <c r="E18" s="236">
        <v>0</v>
      </c>
      <c r="F18" s="179">
        <v>0</v>
      </c>
      <c r="G18" s="238">
        <v>0</v>
      </c>
      <c r="H18" s="13">
        <v>4208</v>
      </c>
      <c r="I18" s="13">
        <v>4746</v>
      </c>
      <c r="J18" s="453">
        <v>0.88664138221660349</v>
      </c>
      <c r="K18" s="454">
        <v>0.48813268296225387</v>
      </c>
      <c r="L18" s="162">
        <v>0</v>
      </c>
      <c r="M18" s="36">
        <v>0</v>
      </c>
      <c r="N18" s="36">
        <v>385135.18828988157</v>
      </c>
      <c r="O18" s="417">
        <f t="shared" si="0"/>
        <v>385135.18828988157</v>
      </c>
      <c r="R18" s="9"/>
      <c r="S18" s="9"/>
      <c r="T18" s="112"/>
    </row>
    <row r="19" spans="1:20" x14ac:dyDescent="0.3">
      <c r="A19" s="22">
        <v>51</v>
      </c>
      <c r="B19" s="32" t="s">
        <v>289</v>
      </c>
      <c r="C19" s="162">
        <v>9452</v>
      </c>
      <c r="D19" s="467">
        <v>0</v>
      </c>
      <c r="E19" s="236">
        <v>0</v>
      </c>
      <c r="F19" s="179">
        <v>0</v>
      </c>
      <c r="G19" s="238">
        <v>0</v>
      </c>
      <c r="H19" s="13">
        <v>3728</v>
      </c>
      <c r="I19" s="13">
        <v>3932</v>
      </c>
      <c r="J19" s="453">
        <v>0.94811800610376396</v>
      </c>
      <c r="K19" s="454">
        <v>0.54960930684941434</v>
      </c>
      <c r="L19" s="162">
        <v>0</v>
      </c>
      <c r="M19" s="36">
        <v>0</v>
      </c>
      <c r="N19" s="36">
        <v>356942.07153668703</v>
      </c>
      <c r="O19" s="417">
        <f t="shared" si="0"/>
        <v>356942.07153668703</v>
      </c>
      <c r="R19" s="9"/>
      <c r="S19" s="9"/>
      <c r="T19" s="112"/>
    </row>
    <row r="20" spans="1:20" x14ac:dyDescent="0.3">
      <c r="A20" s="22">
        <v>52</v>
      </c>
      <c r="B20" s="32" t="s">
        <v>9</v>
      </c>
      <c r="C20" s="162">
        <v>2408</v>
      </c>
      <c r="D20" s="467">
        <v>0</v>
      </c>
      <c r="E20" s="236">
        <v>0</v>
      </c>
      <c r="F20" s="179">
        <v>0</v>
      </c>
      <c r="G20" s="238">
        <v>0</v>
      </c>
      <c r="H20" s="13">
        <v>854</v>
      </c>
      <c r="I20" s="13">
        <v>967</v>
      </c>
      <c r="J20" s="453">
        <v>0.88314374353671143</v>
      </c>
      <c r="K20" s="454">
        <v>0.48463504428236182</v>
      </c>
      <c r="L20" s="162">
        <v>0</v>
      </c>
      <c r="M20" s="36">
        <v>0</v>
      </c>
      <c r="N20" s="36">
        <v>80184.651533479715</v>
      </c>
      <c r="O20" s="417">
        <f t="shared" si="0"/>
        <v>80184.651533479715</v>
      </c>
      <c r="R20" s="9"/>
      <c r="S20" s="9"/>
      <c r="T20" s="112"/>
    </row>
    <row r="21" spans="1:20" x14ac:dyDescent="0.3">
      <c r="A21" s="22">
        <v>61</v>
      </c>
      <c r="B21" s="32" t="s">
        <v>10</v>
      </c>
      <c r="C21" s="162">
        <v>16800</v>
      </c>
      <c r="D21" s="467">
        <v>0</v>
      </c>
      <c r="E21" s="236">
        <v>0</v>
      </c>
      <c r="F21" s="179">
        <v>0</v>
      </c>
      <c r="G21" s="238">
        <v>0</v>
      </c>
      <c r="H21" s="13">
        <v>8061</v>
      </c>
      <c r="I21" s="13">
        <v>6295</v>
      </c>
      <c r="J21" s="453">
        <v>1.2805401111993646</v>
      </c>
      <c r="K21" s="454">
        <v>0.882031411945015</v>
      </c>
      <c r="L21" s="162">
        <v>0</v>
      </c>
      <c r="M21" s="36">
        <v>0</v>
      </c>
      <c r="N21" s="36">
        <v>1018153.5556876651</v>
      </c>
      <c r="O21" s="417">
        <f t="shared" si="0"/>
        <v>1018153.5556876651</v>
      </c>
      <c r="R21" s="9"/>
      <c r="S21" s="9"/>
      <c r="T21" s="112"/>
    </row>
    <row r="22" spans="1:20" x14ac:dyDescent="0.3">
      <c r="A22" s="22">
        <v>69</v>
      </c>
      <c r="B22" s="32" t="s">
        <v>11</v>
      </c>
      <c r="C22" s="162">
        <v>6896</v>
      </c>
      <c r="D22" s="467">
        <v>0.21679999999999999</v>
      </c>
      <c r="E22" s="236">
        <v>0</v>
      </c>
      <c r="F22" s="179">
        <v>0</v>
      </c>
      <c r="G22" s="238">
        <v>0</v>
      </c>
      <c r="H22" s="13">
        <v>2823</v>
      </c>
      <c r="I22" s="13">
        <v>2646</v>
      </c>
      <c r="J22" s="453">
        <v>1.0668934240362811</v>
      </c>
      <c r="K22" s="454">
        <v>0.66838472478193145</v>
      </c>
      <c r="L22" s="162">
        <v>338479.95392</v>
      </c>
      <c r="M22" s="36">
        <v>0</v>
      </c>
      <c r="N22" s="36">
        <v>316696.83077662985</v>
      </c>
      <c r="O22" s="417">
        <f t="shared" si="0"/>
        <v>655176.78469662985</v>
      </c>
      <c r="R22" s="9"/>
      <c r="S22" s="9"/>
      <c r="T22" s="112"/>
    </row>
    <row r="23" spans="1:20" x14ac:dyDescent="0.3">
      <c r="A23" s="22">
        <v>71</v>
      </c>
      <c r="B23" s="32" t="s">
        <v>12</v>
      </c>
      <c r="C23" s="162">
        <v>6667</v>
      </c>
      <c r="D23" s="467">
        <v>0.32779999999999998</v>
      </c>
      <c r="E23" s="236">
        <v>0</v>
      </c>
      <c r="F23" s="179">
        <v>2</v>
      </c>
      <c r="G23" s="238">
        <v>2.9998500074996249E-4</v>
      </c>
      <c r="H23" s="13">
        <v>2651</v>
      </c>
      <c r="I23" s="13">
        <v>2525</v>
      </c>
      <c r="J23" s="453">
        <v>1.0499009900990099</v>
      </c>
      <c r="K23" s="454">
        <v>0.65139229084466033</v>
      </c>
      <c r="L23" s="162">
        <v>494784.20463999995</v>
      </c>
      <c r="M23" s="36">
        <v>0</v>
      </c>
      <c r="N23" s="36">
        <v>298396.01441434538</v>
      </c>
      <c r="O23" s="417">
        <f t="shared" si="0"/>
        <v>793180.21905434527</v>
      </c>
      <c r="R23" s="9"/>
      <c r="S23" s="9"/>
      <c r="T23" s="112"/>
    </row>
    <row r="24" spans="1:20" x14ac:dyDescent="0.3">
      <c r="A24" s="22">
        <v>72</v>
      </c>
      <c r="B24" s="32" t="s">
        <v>290</v>
      </c>
      <c r="C24" s="162">
        <v>949</v>
      </c>
      <c r="D24" s="467">
        <v>0.84040000000000004</v>
      </c>
      <c r="E24" s="236">
        <v>0</v>
      </c>
      <c r="F24" s="179">
        <v>0</v>
      </c>
      <c r="G24" s="238">
        <v>0</v>
      </c>
      <c r="H24" s="13">
        <v>237</v>
      </c>
      <c r="I24" s="13">
        <v>332</v>
      </c>
      <c r="J24" s="453">
        <v>0.71385542168674698</v>
      </c>
      <c r="K24" s="454">
        <v>0.31534672243239736</v>
      </c>
      <c r="L24" s="162">
        <v>180562.96544000003</v>
      </c>
      <c r="M24" s="36">
        <v>0</v>
      </c>
      <c r="N24" s="36">
        <v>20562.43216011519</v>
      </c>
      <c r="O24" s="417">
        <f t="shared" si="0"/>
        <v>201125.39760011522</v>
      </c>
      <c r="R24" s="9"/>
      <c r="S24" s="9"/>
      <c r="T24" s="112"/>
    </row>
    <row r="25" spans="1:20" x14ac:dyDescent="0.3">
      <c r="A25" s="22">
        <v>74</v>
      </c>
      <c r="B25" s="32" t="s">
        <v>13</v>
      </c>
      <c r="C25" s="162">
        <v>1103</v>
      </c>
      <c r="D25" s="467">
        <v>0.94179999999999997</v>
      </c>
      <c r="E25" s="236">
        <v>0</v>
      </c>
      <c r="F25" s="179">
        <v>0</v>
      </c>
      <c r="G25" s="238">
        <v>0</v>
      </c>
      <c r="H25" s="13">
        <v>396</v>
      </c>
      <c r="I25" s="13">
        <v>424</v>
      </c>
      <c r="J25" s="453">
        <v>0.93396226415094341</v>
      </c>
      <c r="K25" s="454">
        <v>0.53545356489659379</v>
      </c>
      <c r="L25" s="162">
        <v>235185.54256</v>
      </c>
      <c r="M25" s="36">
        <v>0</v>
      </c>
      <c r="N25" s="36">
        <v>40580.488931781591</v>
      </c>
      <c r="O25" s="417">
        <f t="shared" si="0"/>
        <v>275766.03149178158</v>
      </c>
      <c r="R25" s="9"/>
      <c r="S25" s="9"/>
      <c r="T25" s="112"/>
    </row>
    <row r="26" spans="1:20" x14ac:dyDescent="0.3">
      <c r="A26" s="22">
        <v>75</v>
      </c>
      <c r="B26" s="32" t="s">
        <v>291</v>
      </c>
      <c r="C26" s="162">
        <v>19877</v>
      </c>
      <c r="D26" s="467">
        <v>0</v>
      </c>
      <c r="E26" s="236">
        <v>0</v>
      </c>
      <c r="F26" s="179">
        <v>0</v>
      </c>
      <c r="G26" s="238">
        <v>0</v>
      </c>
      <c r="H26" s="13">
        <v>6277</v>
      </c>
      <c r="I26" s="13">
        <v>7705</v>
      </c>
      <c r="J26" s="453">
        <v>0.81466580142764433</v>
      </c>
      <c r="K26" s="454">
        <v>0.41615710217329471</v>
      </c>
      <c r="L26" s="162">
        <v>0</v>
      </c>
      <c r="M26" s="36">
        <v>0</v>
      </c>
      <c r="N26" s="36">
        <v>568366.0088042313</v>
      </c>
      <c r="O26" s="417">
        <f t="shared" si="0"/>
        <v>568366.0088042313</v>
      </c>
      <c r="R26" s="9"/>
      <c r="S26" s="9"/>
      <c r="T26" s="112"/>
    </row>
    <row r="27" spans="1:20" x14ac:dyDescent="0.3">
      <c r="A27" s="22">
        <v>77</v>
      </c>
      <c r="B27" s="32" t="s">
        <v>14</v>
      </c>
      <c r="C27" s="162">
        <v>4782</v>
      </c>
      <c r="D27" s="467">
        <v>0.1598</v>
      </c>
      <c r="E27" s="236">
        <v>0</v>
      </c>
      <c r="F27" s="179">
        <v>0</v>
      </c>
      <c r="G27" s="238">
        <v>0</v>
      </c>
      <c r="H27" s="13">
        <v>1356</v>
      </c>
      <c r="I27" s="13">
        <v>1690</v>
      </c>
      <c r="J27" s="453">
        <v>0.80236686390532541</v>
      </c>
      <c r="K27" s="454">
        <v>0.40385816465097579</v>
      </c>
      <c r="L27" s="162">
        <v>173006.63904000001</v>
      </c>
      <c r="M27" s="36">
        <v>0</v>
      </c>
      <c r="N27" s="36">
        <v>132696.16986633197</v>
      </c>
      <c r="O27" s="417">
        <f t="shared" si="0"/>
        <v>305702.80890633201</v>
      </c>
      <c r="R27" s="9"/>
      <c r="S27" s="9"/>
      <c r="T27" s="112"/>
    </row>
    <row r="28" spans="1:20" x14ac:dyDescent="0.3">
      <c r="A28" s="22">
        <v>78</v>
      </c>
      <c r="B28" s="32" t="s">
        <v>292</v>
      </c>
      <c r="C28" s="162">
        <v>8042</v>
      </c>
      <c r="D28" s="467">
        <v>0.59509999999999996</v>
      </c>
      <c r="E28" s="236">
        <v>0</v>
      </c>
      <c r="F28" s="179">
        <v>1</v>
      </c>
      <c r="G28" s="238">
        <v>1.2434717731907486E-4</v>
      </c>
      <c r="H28" s="13">
        <v>3489</v>
      </c>
      <c r="I28" s="13">
        <v>3163</v>
      </c>
      <c r="J28" s="453">
        <v>1.1030667088207398</v>
      </c>
      <c r="K28" s="454">
        <v>0.70455800956639014</v>
      </c>
      <c r="L28" s="162">
        <v>1083503.8068799998</v>
      </c>
      <c r="M28" s="36">
        <v>0</v>
      </c>
      <c r="N28" s="36">
        <v>389314.67429362016</v>
      </c>
      <c r="O28" s="417">
        <f t="shared" si="0"/>
        <v>1472818.4811736201</v>
      </c>
      <c r="R28" s="9"/>
      <c r="S28" s="9"/>
      <c r="T28" s="112"/>
    </row>
    <row r="29" spans="1:20" x14ac:dyDescent="0.3">
      <c r="A29" s="22">
        <v>79</v>
      </c>
      <c r="B29" s="32" t="s">
        <v>15</v>
      </c>
      <c r="C29" s="162">
        <v>6869</v>
      </c>
      <c r="D29" s="467">
        <v>0</v>
      </c>
      <c r="E29" s="236">
        <v>0</v>
      </c>
      <c r="F29" s="179">
        <v>0</v>
      </c>
      <c r="G29" s="238">
        <v>0</v>
      </c>
      <c r="H29" s="13">
        <v>3657</v>
      </c>
      <c r="I29" s="13">
        <v>2497</v>
      </c>
      <c r="J29" s="453">
        <v>1.4645574689627554</v>
      </c>
      <c r="K29" s="454">
        <v>1.0660487697084058</v>
      </c>
      <c r="L29" s="162">
        <v>0</v>
      </c>
      <c r="M29" s="36">
        <v>0</v>
      </c>
      <c r="N29" s="36">
        <v>503141.96113001881</v>
      </c>
      <c r="O29" s="417">
        <f t="shared" si="0"/>
        <v>503141.96113001881</v>
      </c>
      <c r="R29" s="9"/>
      <c r="S29" s="9"/>
      <c r="T29" s="112"/>
    </row>
    <row r="30" spans="1:20" x14ac:dyDescent="0.3">
      <c r="A30" s="22">
        <v>81</v>
      </c>
      <c r="B30" s="32" t="s">
        <v>16</v>
      </c>
      <c r="C30" s="162">
        <v>2655</v>
      </c>
      <c r="D30" s="467">
        <v>0.58979999999999999</v>
      </c>
      <c r="E30" s="236">
        <v>0</v>
      </c>
      <c r="F30" s="179">
        <v>0</v>
      </c>
      <c r="G30" s="238">
        <v>0</v>
      </c>
      <c r="H30" s="13">
        <v>897</v>
      </c>
      <c r="I30" s="13">
        <v>908</v>
      </c>
      <c r="J30" s="453">
        <v>0.98788546255506604</v>
      </c>
      <c r="K30" s="454">
        <v>0.58937676330071642</v>
      </c>
      <c r="L30" s="162">
        <v>354524.06159999996</v>
      </c>
      <c r="M30" s="36">
        <v>0</v>
      </c>
      <c r="N30" s="36">
        <v>107517.08551397135</v>
      </c>
      <c r="O30" s="417">
        <f t="shared" si="0"/>
        <v>462041.1471139713</v>
      </c>
      <c r="R30" s="9"/>
      <c r="S30" s="9"/>
      <c r="T30" s="112"/>
    </row>
    <row r="31" spans="1:20" x14ac:dyDescent="0.3">
      <c r="A31" s="22">
        <v>82</v>
      </c>
      <c r="B31" s="32" t="s">
        <v>17</v>
      </c>
      <c r="C31" s="162">
        <v>9389</v>
      </c>
      <c r="D31" s="467">
        <v>0</v>
      </c>
      <c r="E31" s="236">
        <v>0</v>
      </c>
      <c r="F31" s="179">
        <v>0</v>
      </c>
      <c r="G31" s="238">
        <v>0</v>
      </c>
      <c r="H31" s="13">
        <v>2708</v>
      </c>
      <c r="I31" s="13">
        <v>4096</v>
      </c>
      <c r="J31" s="453">
        <v>0.6611328125</v>
      </c>
      <c r="K31" s="454">
        <v>0.26262411324565038</v>
      </c>
      <c r="L31" s="162">
        <v>0</v>
      </c>
      <c r="M31" s="36">
        <v>0</v>
      </c>
      <c r="N31" s="36">
        <v>169423.59258738899</v>
      </c>
      <c r="O31" s="417">
        <f t="shared" si="0"/>
        <v>169423.59258738899</v>
      </c>
      <c r="R31" s="9"/>
      <c r="S31" s="9"/>
      <c r="T31" s="112"/>
    </row>
    <row r="32" spans="1:20" x14ac:dyDescent="0.3">
      <c r="A32" s="22">
        <v>86</v>
      </c>
      <c r="B32" s="32" t="s">
        <v>18</v>
      </c>
      <c r="C32" s="162">
        <v>8175</v>
      </c>
      <c r="D32" s="467">
        <v>0</v>
      </c>
      <c r="E32" s="236">
        <v>0</v>
      </c>
      <c r="F32" s="179">
        <v>0</v>
      </c>
      <c r="G32" s="238">
        <v>0</v>
      </c>
      <c r="H32" s="13">
        <v>2009</v>
      </c>
      <c r="I32" s="13">
        <v>3671</v>
      </c>
      <c r="J32" s="453">
        <v>0.54726232634159633</v>
      </c>
      <c r="K32" s="454">
        <v>0.14875362708724671</v>
      </c>
      <c r="L32" s="162">
        <v>0</v>
      </c>
      <c r="M32" s="36">
        <v>0</v>
      </c>
      <c r="N32" s="36">
        <v>83555.544537821595</v>
      </c>
      <c r="O32" s="417">
        <f t="shared" si="0"/>
        <v>83555.544537821595</v>
      </c>
      <c r="R32" s="9"/>
      <c r="S32" s="9"/>
      <c r="T32" s="112"/>
    </row>
    <row r="33" spans="1:20" x14ac:dyDescent="0.3">
      <c r="A33" s="22">
        <v>90</v>
      </c>
      <c r="B33" s="32" t="s">
        <v>19</v>
      </c>
      <c r="C33" s="162">
        <v>3196</v>
      </c>
      <c r="D33" s="467">
        <v>0.79190000000000005</v>
      </c>
      <c r="E33" s="236">
        <v>0</v>
      </c>
      <c r="F33" s="179">
        <v>0</v>
      </c>
      <c r="G33" s="238">
        <v>0</v>
      </c>
      <c r="H33" s="13">
        <v>1031</v>
      </c>
      <c r="I33" s="13">
        <v>1029</v>
      </c>
      <c r="J33" s="453">
        <v>1.0019436345966959</v>
      </c>
      <c r="K33" s="454">
        <v>0.60343493534234627</v>
      </c>
      <c r="L33" s="162">
        <v>572998.5673600001</v>
      </c>
      <c r="M33" s="36">
        <v>0</v>
      </c>
      <c r="N33" s="36">
        <v>132512.59804596286</v>
      </c>
      <c r="O33" s="417">
        <f t="shared" si="0"/>
        <v>705511.16540596297</v>
      </c>
      <c r="R33" s="9"/>
      <c r="S33" s="9"/>
      <c r="T33" s="112"/>
    </row>
    <row r="34" spans="1:20" x14ac:dyDescent="0.3">
      <c r="A34" s="22">
        <v>91</v>
      </c>
      <c r="B34" s="32" t="s">
        <v>293</v>
      </c>
      <c r="C34" s="162">
        <v>656920</v>
      </c>
      <c r="D34" s="467">
        <v>0</v>
      </c>
      <c r="E34" s="236">
        <v>0</v>
      </c>
      <c r="F34" s="179">
        <v>63</v>
      </c>
      <c r="G34" s="238">
        <v>9.5902088534372532E-5</v>
      </c>
      <c r="H34" s="13">
        <v>413677</v>
      </c>
      <c r="I34" s="13">
        <v>321360</v>
      </c>
      <c r="J34" s="453">
        <v>1.2872697286532238</v>
      </c>
      <c r="K34" s="454">
        <v>0.88876102939887414</v>
      </c>
      <c r="L34" s="162">
        <v>0</v>
      </c>
      <c r="M34" s="36">
        <v>0</v>
      </c>
      <c r="N34" s="36">
        <v>40115982.765181392</v>
      </c>
      <c r="O34" s="417">
        <f t="shared" si="0"/>
        <v>40115982.765181392</v>
      </c>
      <c r="R34" s="9"/>
      <c r="S34" s="9"/>
      <c r="T34" s="112"/>
    </row>
    <row r="35" spans="1:20" x14ac:dyDescent="0.3">
      <c r="A35" s="22">
        <v>92</v>
      </c>
      <c r="B35" s="32" t="s">
        <v>294</v>
      </c>
      <c r="C35" s="162">
        <v>237231</v>
      </c>
      <c r="D35" s="467">
        <v>0</v>
      </c>
      <c r="E35" s="236">
        <v>0</v>
      </c>
      <c r="F35" s="179">
        <v>21</v>
      </c>
      <c r="G35" s="238">
        <v>8.8521314667981845E-5</v>
      </c>
      <c r="H35" s="13">
        <v>122871</v>
      </c>
      <c r="I35" s="13">
        <v>114973</v>
      </c>
      <c r="J35" s="453">
        <v>1.068694389117445</v>
      </c>
      <c r="K35" s="454">
        <v>0.67018568986309535</v>
      </c>
      <c r="L35" s="162">
        <v>0</v>
      </c>
      <c r="M35" s="36">
        <v>0</v>
      </c>
      <c r="N35" s="36">
        <v>10924121.91783827</v>
      </c>
      <c r="O35" s="417">
        <f t="shared" si="0"/>
        <v>10924121.91783827</v>
      </c>
      <c r="R35" s="9"/>
      <c r="S35" s="9"/>
      <c r="T35" s="112"/>
    </row>
    <row r="36" spans="1:20" x14ac:dyDescent="0.3">
      <c r="A36" s="22">
        <v>97</v>
      </c>
      <c r="B36" s="32" t="s">
        <v>20</v>
      </c>
      <c r="C36" s="162">
        <v>2156</v>
      </c>
      <c r="D36" s="467">
        <v>0</v>
      </c>
      <c r="E36" s="236">
        <v>0</v>
      </c>
      <c r="F36" s="179">
        <v>0</v>
      </c>
      <c r="G36" s="238">
        <v>0</v>
      </c>
      <c r="H36" s="13">
        <v>590</v>
      </c>
      <c r="I36" s="13">
        <v>735</v>
      </c>
      <c r="J36" s="453">
        <v>0.80272108843537415</v>
      </c>
      <c r="K36" s="454">
        <v>0.40421238918102453</v>
      </c>
      <c r="L36" s="162">
        <v>0</v>
      </c>
      <c r="M36" s="36">
        <v>0</v>
      </c>
      <c r="N36" s="36">
        <v>59879.522109914382</v>
      </c>
      <c r="O36" s="417">
        <f t="shared" si="0"/>
        <v>59879.522109914382</v>
      </c>
      <c r="R36" s="9"/>
      <c r="S36" s="9"/>
      <c r="T36" s="112"/>
    </row>
    <row r="37" spans="1:20" s="108" customFormat="1" x14ac:dyDescent="0.3">
      <c r="A37" s="147">
        <v>98</v>
      </c>
      <c r="B37" s="32" t="s">
        <v>21</v>
      </c>
      <c r="C37" s="239">
        <v>23251</v>
      </c>
      <c r="D37" s="467">
        <v>0</v>
      </c>
      <c r="E37" s="179">
        <v>0</v>
      </c>
      <c r="F37" s="179">
        <v>0</v>
      </c>
      <c r="G37" s="195">
        <v>0</v>
      </c>
      <c r="H37" s="14">
        <v>6209</v>
      </c>
      <c r="I37" s="14">
        <v>9651</v>
      </c>
      <c r="J37" s="455">
        <v>0.64335302041239251</v>
      </c>
      <c r="K37" s="456">
        <v>0.24484432115804289</v>
      </c>
      <c r="L37" s="239">
        <v>0</v>
      </c>
      <c r="M37" s="183">
        <v>0</v>
      </c>
      <c r="N37" s="183">
        <v>391157.46263568895</v>
      </c>
      <c r="O37" s="417">
        <f t="shared" si="0"/>
        <v>391157.46263568895</v>
      </c>
      <c r="P37" s="63"/>
      <c r="Q37" s="63"/>
      <c r="R37" s="113"/>
      <c r="S37" s="114"/>
      <c r="T37" s="115"/>
    </row>
    <row r="38" spans="1:20" s="48" customFormat="1" x14ac:dyDescent="0.3">
      <c r="A38" s="151">
        <v>102</v>
      </c>
      <c r="B38" s="32" t="s">
        <v>22</v>
      </c>
      <c r="C38" s="239">
        <v>9937</v>
      </c>
      <c r="D38" s="467">
        <v>0</v>
      </c>
      <c r="E38" s="179">
        <v>0</v>
      </c>
      <c r="F38" s="179">
        <v>0</v>
      </c>
      <c r="G38" s="195">
        <v>0</v>
      </c>
      <c r="H38" s="14">
        <v>4218</v>
      </c>
      <c r="I38" s="14">
        <v>4083</v>
      </c>
      <c r="J38" s="455">
        <v>1.0330639235855987</v>
      </c>
      <c r="K38" s="456">
        <v>0.63455522433124911</v>
      </c>
      <c r="L38" s="239">
        <v>0</v>
      </c>
      <c r="M38" s="183">
        <v>0</v>
      </c>
      <c r="N38" s="183">
        <v>433256.07640178181</v>
      </c>
      <c r="O38" s="417">
        <f t="shared" si="0"/>
        <v>433256.07640178181</v>
      </c>
      <c r="P38" s="47"/>
      <c r="Q38" s="47"/>
      <c r="R38" s="114"/>
      <c r="S38" s="114"/>
      <c r="T38" s="115"/>
    </row>
    <row r="39" spans="1:20" s="48" customFormat="1" x14ac:dyDescent="0.3">
      <c r="A39" s="151">
        <v>103</v>
      </c>
      <c r="B39" s="32" t="s">
        <v>23</v>
      </c>
      <c r="C39" s="239">
        <v>2174</v>
      </c>
      <c r="D39" s="467">
        <v>0</v>
      </c>
      <c r="E39" s="179">
        <v>0</v>
      </c>
      <c r="F39" s="179">
        <v>0</v>
      </c>
      <c r="G39" s="195">
        <v>0</v>
      </c>
      <c r="H39" s="14">
        <v>568</v>
      </c>
      <c r="I39" s="14">
        <v>874</v>
      </c>
      <c r="J39" s="455">
        <v>0.64988558352402748</v>
      </c>
      <c r="K39" s="456">
        <v>0.25137688426967786</v>
      </c>
      <c r="L39" s="239">
        <v>0</v>
      </c>
      <c r="M39" s="183">
        <v>0</v>
      </c>
      <c r="N39" s="183">
        <v>37549.557831300634</v>
      </c>
      <c r="O39" s="417">
        <f t="shared" si="0"/>
        <v>37549.557831300634</v>
      </c>
      <c r="P39" s="47"/>
      <c r="Q39" s="47"/>
      <c r="R39" s="114"/>
      <c r="S39" s="114"/>
      <c r="T39" s="115"/>
    </row>
    <row r="40" spans="1:20" s="48" customFormat="1" x14ac:dyDescent="0.3">
      <c r="A40" s="151">
        <v>105</v>
      </c>
      <c r="B40" s="32" t="s">
        <v>24</v>
      </c>
      <c r="C40" s="239">
        <v>2199</v>
      </c>
      <c r="D40" s="467">
        <v>1.5261</v>
      </c>
      <c r="E40" s="179">
        <v>0</v>
      </c>
      <c r="F40" s="179">
        <v>0</v>
      </c>
      <c r="G40" s="195">
        <v>0</v>
      </c>
      <c r="H40" s="14">
        <v>574</v>
      </c>
      <c r="I40" s="14">
        <v>723</v>
      </c>
      <c r="J40" s="455">
        <v>0.79391424619640383</v>
      </c>
      <c r="K40" s="456">
        <v>0.39540554694205421</v>
      </c>
      <c r="L40" s="239">
        <v>2279323.1368800001</v>
      </c>
      <c r="M40" s="183">
        <v>0</v>
      </c>
      <c r="N40" s="183">
        <v>59743.124971724399</v>
      </c>
      <c r="O40" s="417">
        <f t="shared" si="0"/>
        <v>2339066.2618517247</v>
      </c>
      <c r="P40" s="47"/>
      <c r="Q40" s="47"/>
      <c r="R40" s="114"/>
      <c r="S40" s="114"/>
      <c r="T40" s="115"/>
    </row>
    <row r="41" spans="1:20" s="48" customFormat="1" x14ac:dyDescent="0.3">
      <c r="A41" s="151">
        <v>106</v>
      </c>
      <c r="B41" s="32" t="s">
        <v>295</v>
      </c>
      <c r="C41" s="239">
        <v>46576</v>
      </c>
      <c r="D41" s="467">
        <v>0</v>
      </c>
      <c r="E41" s="179">
        <v>0</v>
      </c>
      <c r="F41" s="179">
        <v>0</v>
      </c>
      <c r="G41" s="195">
        <v>0</v>
      </c>
      <c r="H41" s="14">
        <v>19633</v>
      </c>
      <c r="I41" s="14">
        <v>20805</v>
      </c>
      <c r="J41" s="455">
        <v>0.94366738764720015</v>
      </c>
      <c r="K41" s="456">
        <v>0.54515868839285053</v>
      </c>
      <c r="L41" s="239">
        <v>0</v>
      </c>
      <c r="M41" s="183">
        <v>0</v>
      </c>
      <c r="N41" s="183">
        <v>1744636.9836599231</v>
      </c>
      <c r="O41" s="417">
        <f t="shared" si="0"/>
        <v>1744636.9836599231</v>
      </c>
      <c r="P41" s="47"/>
      <c r="Q41" s="47"/>
      <c r="R41" s="114"/>
      <c r="S41" s="114"/>
      <c r="T41" s="115"/>
    </row>
    <row r="42" spans="1:20" s="48" customFormat="1" x14ac:dyDescent="0.3">
      <c r="A42" s="151">
        <v>108</v>
      </c>
      <c r="B42" s="32" t="s">
        <v>296</v>
      </c>
      <c r="C42" s="239">
        <v>10344</v>
      </c>
      <c r="D42" s="467">
        <v>0</v>
      </c>
      <c r="E42" s="179">
        <v>0</v>
      </c>
      <c r="F42" s="179">
        <v>3</v>
      </c>
      <c r="G42" s="195">
        <v>2.9002320185614848E-4</v>
      </c>
      <c r="H42" s="14">
        <v>2895</v>
      </c>
      <c r="I42" s="14">
        <v>4284</v>
      </c>
      <c r="J42" s="455">
        <v>0.67577030812324934</v>
      </c>
      <c r="K42" s="456">
        <v>0.27726160886889972</v>
      </c>
      <c r="L42" s="239">
        <v>0</v>
      </c>
      <c r="M42" s="183">
        <v>0</v>
      </c>
      <c r="N42" s="183">
        <v>197059.87338383243</v>
      </c>
      <c r="O42" s="417">
        <f t="shared" si="0"/>
        <v>197059.87338383243</v>
      </c>
      <c r="P42" s="47"/>
      <c r="Q42" s="47"/>
      <c r="R42" s="114"/>
      <c r="S42" s="114"/>
      <c r="T42" s="115"/>
    </row>
    <row r="43" spans="1:20" s="48" customFormat="1" x14ac:dyDescent="0.3">
      <c r="A43" s="151">
        <v>109</v>
      </c>
      <c r="B43" s="32" t="s">
        <v>297</v>
      </c>
      <c r="C43" s="239">
        <v>67848</v>
      </c>
      <c r="D43" s="467">
        <v>0</v>
      </c>
      <c r="E43" s="179">
        <v>0</v>
      </c>
      <c r="F43" s="179">
        <v>6</v>
      </c>
      <c r="G43" s="195">
        <v>8.8432967810399716E-5</v>
      </c>
      <c r="H43" s="14">
        <v>28520</v>
      </c>
      <c r="I43" s="14">
        <v>27790</v>
      </c>
      <c r="J43" s="455">
        <v>1.0262684418855703</v>
      </c>
      <c r="K43" s="456">
        <v>0.6277597426312207</v>
      </c>
      <c r="L43" s="239">
        <v>0</v>
      </c>
      <c r="M43" s="183">
        <v>0</v>
      </c>
      <c r="N43" s="183">
        <v>2926513.0177697386</v>
      </c>
      <c r="O43" s="417">
        <f t="shared" si="0"/>
        <v>2926513.0177697386</v>
      </c>
      <c r="P43" s="47"/>
      <c r="Q43" s="47"/>
      <c r="R43" s="114"/>
      <c r="S43" s="114"/>
      <c r="T43" s="115"/>
    </row>
    <row r="44" spans="1:20" s="48" customFormat="1" x14ac:dyDescent="0.3">
      <c r="A44" s="151">
        <v>111</v>
      </c>
      <c r="B44" s="32" t="s">
        <v>25</v>
      </c>
      <c r="C44" s="239">
        <v>18497</v>
      </c>
      <c r="D44" s="467">
        <v>0</v>
      </c>
      <c r="E44" s="179">
        <v>0</v>
      </c>
      <c r="F44" s="179">
        <v>1</v>
      </c>
      <c r="G44" s="195">
        <v>5.4062820997999678E-5</v>
      </c>
      <c r="H44" s="14">
        <v>6199</v>
      </c>
      <c r="I44" s="14">
        <v>6556</v>
      </c>
      <c r="J44" s="455">
        <v>0.94554606467358149</v>
      </c>
      <c r="K44" s="456">
        <v>0.54703736541923187</v>
      </c>
      <c r="L44" s="239">
        <v>0</v>
      </c>
      <c r="M44" s="183">
        <v>0</v>
      </c>
      <c r="N44" s="183">
        <v>695245.58068004134</v>
      </c>
      <c r="O44" s="417">
        <f t="shared" si="0"/>
        <v>695245.58068004134</v>
      </c>
      <c r="P44" s="47"/>
      <c r="Q44" s="47"/>
      <c r="R44" s="114"/>
      <c r="S44" s="114"/>
      <c r="T44" s="115"/>
    </row>
    <row r="45" spans="1:20" s="48" customFormat="1" x14ac:dyDescent="0.3">
      <c r="A45" s="151">
        <v>139</v>
      </c>
      <c r="B45" s="32" t="s">
        <v>26</v>
      </c>
      <c r="C45" s="239">
        <v>9848</v>
      </c>
      <c r="D45" s="467">
        <v>0</v>
      </c>
      <c r="E45" s="179">
        <v>0</v>
      </c>
      <c r="F45" s="179">
        <v>1</v>
      </c>
      <c r="G45" s="195">
        <v>1.0154346060113728E-4</v>
      </c>
      <c r="H45" s="14">
        <v>2410</v>
      </c>
      <c r="I45" s="14">
        <v>3622</v>
      </c>
      <c r="J45" s="455">
        <v>0.66537824406405299</v>
      </c>
      <c r="K45" s="456">
        <v>0.26686954480970337</v>
      </c>
      <c r="L45" s="239">
        <v>0</v>
      </c>
      <c r="M45" s="183">
        <v>0</v>
      </c>
      <c r="N45" s="183">
        <v>180578.90006231822</v>
      </c>
      <c r="O45" s="417">
        <f t="shared" si="0"/>
        <v>180578.90006231822</v>
      </c>
      <c r="P45" s="47"/>
      <c r="Q45" s="47"/>
      <c r="R45" s="114"/>
      <c r="S45" s="114"/>
      <c r="T45" s="115"/>
    </row>
    <row r="46" spans="1:20" s="48" customFormat="1" x14ac:dyDescent="0.3">
      <c r="A46" s="151">
        <v>140</v>
      </c>
      <c r="B46" s="32" t="s">
        <v>298</v>
      </c>
      <c r="C46" s="239">
        <v>21124</v>
      </c>
      <c r="D46" s="467">
        <v>0.1192</v>
      </c>
      <c r="E46" s="179">
        <v>0</v>
      </c>
      <c r="F46" s="179">
        <v>1</v>
      </c>
      <c r="G46" s="195">
        <v>4.7339519030486649E-5</v>
      </c>
      <c r="H46" s="14">
        <v>9154</v>
      </c>
      <c r="I46" s="14">
        <v>8409</v>
      </c>
      <c r="J46" s="455">
        <v>1.08859555238435</v>
      </c>
      <c r="K46" s="456">
        <v>0.6900868531300004</v>
      </c>
      <c r="L46" s="239">
        <v>570070.85311999999</v>
      </c>
      <c r="M46" s="183">
        <v>0</v>
      </c>
      <c r="N46" s="183">
        <v>1001612.7888419506</v>
      </c>
      <c r="O46" s="417">
        <f t="shared" si="0"/>
        <v>1571683.6419619506</v>
      </c>
      <c r="P46" s="47"/>
      <c r="Q46" s="47"/>
      <c r="R46" s="114"/>
      <c r="S46" s="114"/>
      <c r="T46" s="115"/>
    </row>
    <row r="47" spans="1:20" s="48" customFormat="1" x14ac:dyDescent="0.3">
      <c r="A47" s="151">
        <v>142</v>
      </c>
      <c r="B47" s="32" t="s">
        <v>27</v>
      </c>
      <c r="C47" s="239">
        <v>6625</v>
      </c>
      <c r="D47" s="467">
        <v>0</v>
      </c>
      <c r="E47" s="179">
        <v>0</v>
      </c>
      <c r="F47" s="179">
        <v>0</v>
      </c>
      <c r="G47" s="195">
        <v>0</v>
      </c>
      <c r="H47" s="14">
        <v>2081</v>
      </c>
      <c r="I47" s="14">
        <v>2536</v>
      </c>
      <c r="J47" s="455">
        <v>0.82058359621451105</v>
      </c>
      <c r="K47" s="456">
        <v>0.42207489696016143</v>
      </c>
      <c r="L47" s="239">
        <v>0</v>
      </c>
      <c r="M47" s="183">
        <v>0</v>
      </c>
      <c r="N47" s="183">
        <v>192130.07587712907</v>
      </c>
      <c r="O47" s="417">
        <f t="shared" si="0"/>
        <v>192130.07587712907</v>
      </c>
      <c r="P47" s="47"/>
      <c r="Q47" s="47"/>
      <c r="R47" s="114"/>
      <c r="S47" s="114"/>
      <c r="T47" s="115"/>
    </row>
    <row r="48" spans="1:20" s="48" customFormat="1" x14ac:dyDescent="0.3">
      <c r="A48" s="151">
        <v>143</v>
      </c>
      <c r="B48" s="32" t="s">
        <v>299</v>
      </c>
      <c r="C48" s="239">
        <v>6866</v>
      </c>
      <c r="D48" s="467">
        <v>0</v>
      </c>
      <c r="E48" s="179">
        <v>0</v>
      </c>
      <c r="F48" s="179">
        <v>0</v>
      </c>
      <c r="G48" s="195">
        <v>0</v>
      </c>
      <c r="H48" s="14">
        <v>2219</v>
      </c>
      <c r="I48" s="14">
        <v>2518</v>
      </c>
      <c r="J48" s="455">
        <v>0.88125496425734706</v>
      </c>
      <c r="K48" s="456">
        <v>0.48274626500299744</v>
      </c>
      <c r="L48" s="239">
        <v>0</v>
      </c>
      <c r="M48" s="183">
        <v>0</v>
      </c>
      <c r="N48" s="183">
        <v>227741.75863213197</v>
      </c>
      <c r="O48" s="417">
        <f t="shared" si="0"/>
        <v>227741.75863213197</v>
      </c>
      <c r="P48" s="47"/>
      <c r="Q48" s="47"/>
      <c r="R48" s="114"/>
      <c r="S48" s="114"/>
      <c r="T48" s="115"/>
    </row>
    <row r="49" spans="1:20" s="48" customFormat="1" x14ac:dyDescent="0.3">
      <c r="A49" s="151">
        <v>145</v>
      </c>
      <c r="B49" s="32" t="s">
        <v>28</v>
      </c>
      <c r="C49" s="239">
        <v>12294</v>
      </c>
      <c r="D49" s="467">
        <v>0</v>
      </c>
      <c r="E49" s="179">
        <v>0</v>
      </c>
      <c r="F49" s="179">
        <v>0</v>
      </c>
      <c r="G49" s="195">
        <v>0</v>
      </c>
      <c r="H49" s="14">
        <v>3426</v>
      </c>
      <c r="I49" s="14">
        <v>5306</v>
      </c>
      <c r="J49" s="455">
        <v>0.64568413117225787</v>
      </c>
      <c r="K49" s="456">
        <v>0.24717543191790825</v>
      </c>
      <c r="L49" s="239">
        <v>0</v>
      </c>
      <c r="M49" s="183">
        <v>0</v>
      </c>
      <c r="N49" s="183">
        <v>208794.21375951509</v>
      </c>
      <c r="O49" s="417">
        <f t="shared" si="0"/>
        <v>208794.21375951509</v>
      </c>
      <c r="P49" s="47"/>
      <c r="Q49" s="47"/>
      <c r="R49" s="114"/>
      <c r="S49" s="114"/>
      <c r="T49" s="115"/>
    </row>
    <row r="50" spans="1:20" s="48" customFormat="1" x14ac:dyDescent="0.3">
      <c r="A50" s="151">
        <v>146</v>
      </c>
      <c r="B50" s="32" t="s">
        <v>300</v>
      </c>
      <c r="C50" s="239">
        <v>4749</v>
      </c>
      <c r="D50" s="467">
        <v>1.4116</v>
      </c>
      <c r="E50" s="179">
        <v>0</v>
      </c>
      <c r="F50" s="179">
        <v>0</v>
      </c>
      <c r="G50" s="195">
        <v>0</v>
      </c>
      <c r="H50" s="14">
        <v>1424</v>
      </c>
      <c r="I50" s="14">
        <v>1476</v>
      </c>
      <c r="J50" s="455">
        <v>0.964769647696477</v>
      </c>
      <c r="K50" s="456">
        <v>0.56626094844212738</v>
      </c>
      <c r="L50" s="239">
        <v>2276572.5806400003</v>
      </c>
      <c r="M50" s="183">
        <v>0</v>
      </c>
      <c r="N50" s="183">
        <v>184773.09360566075</v>
      </c>
      <c r="O50" s="417">
        <f t="shared" si="0"/>
        <v>2461345.6742456611</v>
      </c>
      <c r="P50" s="47"/>
      <c r="Q50" s="47"/>
      <c r="R50" s="114"/>
      <c r="S50" s="114"/>
      <c r="T50" s="115"/>
    </row>
    <row r="51" spans="1:20" s="48" customFormat="1" x14ac:dyDescent="0.3">
      <c r="A51" s="151">
        <v>148</v>
      </c>
      <c r="B51" s="32" t="s">
        <v>301</v>
      </c>
      <c r="C51" s="239">
        <v>6862</v>
      </c>
      <c r="D51" s="467">
        <v>1.5766</v>
      </c>
      <c r="E51" s="179">
        <v>1</v>
      </c>
      <c r="F51" s="179">
        <v>476</v>
      </c>
      <c r="G51" s="195">
        <v>6.9367531331973181E-2</v>
      </c>
      <c r="H51" s="14">
        <v>3172</v>
      </c>
      <c r="I51" s="14">
        <v>3107</v>
      </c>
      <c r="J51" s="455">
        <v>1.0209205020920502</v>
      </c>
      <c r="K51" s="456">
        <v>0.62241180283770059</v>
      </c>
      <c r="L51" s="239">
        <v>7348012.9526400007</v>
      </c>
      <c r="M51" s="183">
        <v>1368737.9999999998</v>
      </c>
      <c r="N51" s="183">
        <v>293459.70854457776</v>
      </c>
      <c r="O51" s="417">
        <f t="shared" si="0"/>
        <v>9010210.6611845791</v>
      </c>
      <c r="P51" s="47"/>
      <c r="Q51" s="47"/>
      <c r="R51" s="114"/>
      <c r="S51" s="114"/>
      <c r="T51" s="115"/>
    </row>
    <row r="52" spans="1:20" s="48" customFormat="1" x14ac:dyDescent="0.3">
      <c r="A52" s="151">
        <v>149</v>
      </c>
      <c r="B52" s="32" t="s">
        <v>302</v>
      </c>
      <c r="C52" s="239">
        <v>5321</v>
      </c>
      <c r="D52" s="467">
        <v>0</v>
      </c>
      <c r="E52" s="179">
        <v>0</v>
      </c>
      <c r="F52" s="179">
        <v>0</v>
      </c>
      <c r="G52" s="195">
        <v>0</v>
      </c>
      <c r="H52" s="14">
        <v>1356</v>
      </c>
      <c r="I52" s="14">
        <v>2382</v>
      </c>
      <c r="J52" s="455">
        <v>0.56926952141057929</v>
      </c>
      <c r="K52" s="456">
        <v>0.17076082215622967</v>
      </c>
      <c r="L52" s="239">
        <v>0</v>
      </c>
      <c r="M52" s="183">
        <v>0</v>
      </c>
      <c r="N52" s="183">
        <v>62431.165776776514</v>
      </c>
      <c r="O52" s="417">
        <f t="shared" si="0"/>
        <v>62431.165776776514</v>
      </c>
      <c r="P52" s="47"/>
      <c r="Q52" s="47"/>
      <c r="R52" s="114"/>
      <c r="S52" s="114"/>
      <c r="T52" s="115"/>
    </row>
    <row r="53" spans="1:20" s="48" customFormat="1" x14ac:dyDescent="0.3">
      <c r="A53" s="151">
        <v>151</v>
      </c>
      <c r="B53" s="32" t="s">
        <v>303</v>
      </c>
      <c r="C53" s="239">
        <v>1925</v>
      </c>
      <c r="D53" s="467">
        <v>0.58440000000000003</v>
      </c>
      <c r="E53" s="179">
        <v>0</v>
      </c>
      <c r="F53" s="179">
        <v>0</v>
      </c>
      <c r="G53" s="195">
        <v>0</v>
      </c>
      <c r="H53" s="14">
        <v>693</v>
      </c>
      <c r="I53" s="14">
        <v>787</v>
      </c>
      <c r="J53" s="455">
        <v>0.88055908513341807</v>
      </c>
      <c r="K53" s="456">
        <v>0.48205038587906845</v>
      </c>
      <c r="L53" s="239">
        <v>254693.20800000001</v>
      </c>
      <c r="M53" s="183">
        <v>0</v>
      </c>
      <c r="N53" s="183">
        <v>63759.237876470273</v>
      </c>
      <c r="O53" s="417">
        <f t="shared" si="0"/>
        <v>318452.4458764703</v>
      </c>
      <c r="P53" s="47"/>
      <c r="Q53" s="47"/>
      <c r="R53" s="114"/>
      <c r="S53" s="114"/>
      <c r="T53" s="115"/>
    </row>
    <row r="54" spans="1:20" s="48" customFormat="1" x14ac:dyDescent="0.3">
      <c r="A54" s="151">
        <v>152</v>
      </c>
      <c r="B54" s="32" t="s">
        <v>29</v>
      </c>
      <c r="C54" s="239">
        <v>4471</v>
      </c>
      <c r="D54" s="467">
        <v>0</v>
      </c>
      <c r="E54" s="179">
        <v>0</v>
      </c>
      <c r="F54" s="179">
        <v>0</v>
      </c>
      <c r="G54" s="195">
        <v>0</v>
      </c>
      <c r="H54" s="14">
        <v>1373</v>
      </c>
      <c r="I54" s="14">
        <v>1797</v>
      </c>
      <c r="J54" s="455">
        <v>0.76405119643850861</v>
      </c>
      <c r="K54" s="456">
        <v>0.36554249718415899</v>
      </c>
      <c r="L54" s="239">
        <v>0</v>
      </c>
      <c r="M54" s="183">
        <v>0</v>
      </c>
      <c r="N54" s="183">
        <v>112295.53609239185</v>
      </c>
      <c r="O54" s="417">
        <f t="shared" si="0"/>
        <v>112295.53609239185</v>
      </c>
      <c r="P54" s="47"/>
      <c r="Q54" s="47"/>
      <c r="R54" s="114"/>
      <c r="S54" s="114"/>
      <c r="T54" s="115"/>
    </row>
    <row r="55" spans="1:20" s="48" customFormat="1" x14ac:dyDescent="0.3">
      <c r="A55" s="151">
        <v>153</v>
      </c>
      <c r="B55" s="32" t="s">
        <v>30</v>
      </c>
      <c r="C55" s="239">
        <v>26075</v>
      </c>
      <c r="D55" s="467">
        <v>0</v>
      </c>
      <c r="E55" s="179">
        <v>0</v>
      </c>
      <c r="F55" s="179">
        <v>1</v>
      </c>
      <c r="G55" s="195">
        <v>3.835091083413231E-5</v>
      </c>
      <c r="H55" s="14">
        <v>9498</v>
      </c>
      <c r="I55" s="14">
        <v>9364</v>
      </c>
      <c r="J55" s="455">
        <v>1.0143101238786842</v>
      </c>
      <c r="K55" s="456">
        <v>0.61580142462433463</v>
      </c>
      <c r="L55" s="239">
        <v>0</v>
      </c>
      <c r="M55" s="183">
        <v>0</v>
      </c>
      <c r="N55" s="183">
        <v>1103277.9917258341</v>
      </c>
      <c r="O55" s="417">
        <f t="shared" si="0"/>
        <v>1103277.9917258341</v>
      </c>
      <c r="P55" s="47"/>
      <c r="Q55" s="47"/>
      <c r="R55" s="114"/>
      <c r="S55" s="114"/>
      <c r="T55" s="115"/>
    </row>
    <row r="56" spans="1:20" s="48" customFormat="1" x14ac:dyDescent="0.3">
      <c r="A56" s="151">
        <v>165</v>
      </c>
      <c r="B56" s="32" t="s">
        <v>31</v>
      </c>
      <c r="C56" s="239">
        <v>16237</v>
      </c>
      <c r="D56" s="467">
        <v>0</v>
      </c>
      <c r="E56" s="179">
        <v>0</v>
      </c>
      <c r="F56" s="179">
        <v>0</v>
      </c>
      <c r="G56" s="195">
        <v>0</v>
      </c>
      <c r="H56" s="14">
        <v>5015</v>
      </c>
      <c r="I56" s="14">
        <v>6970</v>
      </c>
      <c r="J56" s="455">
        <v>0.71951219512195119</v>
      </c>
      <c r="K56" s="456">
        <v>0.32100349586760157</v>
      </c>
      <c r="L56" s="239">
        <v>0</v>
      </c>
      <c r="M56" s="183">
        <v>0</v>
      </c>
      <c r="N56" s="183">
        <v>358125.71081465838</v>
      </c>
      <c r="O56" s="417">
        <f t="shared" si="0"/>
        <v>358125.71081465838</v>
      </c>
      <c r="P56" s="47"/>
      <c r="Q56" s="47"/>
      <c r="R56" s="114"/>
      <c r="S56" s="114"/>
      <c r="T56" s="115"/>
    </row>
    <row r="57" spans="1:20" s="48" customFormat="1" x14ac:dyDescent="0.3">
      <c r="A57" s="151">
        <v>167</v>
      </c>
      <c r="B57" s="32" t="s">
        <v>32</v>
      </c>
      <c r="C57" s="239">
        <v>76935</v>
      </c>
      <c r="D57" s="467">
        <v>0</v>
      </c>
      <c r="E57" s="179">
        <v>0</v>
      </c>
      <c r="F57" s="179">
        <v>4</v>
      </c>
      <c r="G57" s="195">
        <v>5.1991941249106391E-5</v>
      </c>
      <c r="H57" s="14">
        <v>34321</v>
      </c>
      <c r="I57" s="14">
        <v>30184</v>
      </c>
      <c r="J57" s="455">
        <v>1.1370593692022264</v>
      </c>
      <c r="K57" s="456">
        <v>0.73855066994787677</v>
      </c>
      <c r="L57" s="239">
        <v>0</v>
      </c>
      <c r="M57" s="183">
        <v>0</v>
      </c>
      <c r="N57" s="183">
        <v>3904129.394898545</v>
      </c>
      <c r="O57" s="417">
        <f t="shared" si="0"/>
        <v>3904129.394898545</v>
      </c>
      <c r="P57" s="47"/>
      <c r="Q57" s="47"/>
      <c r="R57" s="114"/>
      <c r="S57" s="114"/>
      <c r="T57" s="115"/>
    </row>
    <row r="58" spans="1:20" s="48" customFormat="1" x14ac:dyDescent="0.3">
      <c r="A58" s="151">
        <v>169</v>
      </c>
      <c r="B58" s="32" t="s">
        <v>304</v>
      </c>
      <c r="C58" s="239">
        <v>5061</v>
      </c>
      <c r="D58" s="467">
        <v>0</v>
      </c>
      <c r="E58" s="179">
        <v>0</v>
      </c>
      <c r="F58" s="179">
        <v>0</v>
      </c>
      <c r="G58" s="195">
        <v>0</v>
      </c>
      <c r="H58" s="14">
        <v>1728</v>
      </c>
      <c r="I58" s="14">
        <v>2172</v>
      </c>
      <c r="J58" s="455">
        <v>0.79558011049723754</v>
      </c>
      <c r="K58" s="456">
        <v>0.39707141124288792</v>
      </c>
      <c r="L58" s="239">
        <v>0</v>
      </c>
      <c r="M58" s="183">
        <v>0</v>
      </c>
      <c r="N58" s="183">
        <v>138078.13270915055</v>
      </c>
      <c r="O58" s="417">
        <f t="shared" si="0"/>
        <v>138078.13270915055</v>
      </c>
      <c r="P58" s="47"/>
      <c r="Q58" s="47"/>
      <c r="R58" s="114"/>
      <c r="S58" s="114"/>
      <c r="T58" s="115"/>
    </row>
    <row r="59" spans="1:20" s="48" customFormat="1" x14ac:dyDescent="0.3">
      <c r="A59" s="151">
        <v>171</v>
      </c>
      <c r="B59" s="32" t="s">
        <v>305</v>
      </c>
      <c r="C59" s="239">
        <v>4689</v>
      </c>
      <c r="D59" s="467">
        <v>0</v>
      </c>
      <c r="E59" s="179">
        <v>0</v>
      </c>
      <c r="F59" s="179">
        <v>0</v>
      </c>
      <c r="G59" s="195">
        <v>0</v>
      </c>
      <c r="H59" s="14">
        <v>1433</v>
      </c>
      <c r="I59" s="14">
        <v>1840</v>
      </c>
      <c r="J59" s="455">
        <v>0.77880434782608698</v>
      </c>
      <c r="K59" s="456">
        <v>0.38029564857173737</v>
      </c>
      <c r="L59" s="239">
        <v>0</v>
      </c>
      <c r="M59" s="183">
        <v>0</v>
      </c>
      <c r="N59" s="183">
        <v>122524.10460866414</v>
      </c>
      <c r="O59" s="417">
        <f t="shared" si="0"/>
        <v>122524.10460866414</v>
      </c>
      <c r="P59" s="47"/>
      <c r="Q59" s="47"/>
      <c r="R59" s="114"/>
      <c r="S59" s="114"/>
      <c r="T59" s="115"/>
    </row>
    <row r="60" spans="1:20" s="48" customFormat="1" x14ac:dyDescent="0.3">
      <c r="A60" s="151">
        <v>172</v>
      </c>
      <c r="B60" s="32" t="s">
        <v>33</v>
      </c>
      <c r="C60" s="239">
        <v>4297</v>
      </c>
      <c r="D60" s="467">
        <v>0.55969999999999998</v>
      </c>
      <c r="E60" s="179">
        <v>0</v>
      </c>
      <c r="F60" s="179">
        <v>0</v>
      </c>
      <c r="G60" s="195">
        <v>0</v>
      </c>
      <c r="H60" s="14">
        <v>1414</v>
      </c>
      <c r="I60" s="14">
        <v>1537</v>
      </c>
      <c r="J60" s="455">
        <v>0.9199739752765127</v>
      </c>
      <c r="K60" s="456">
        <v>0.52146527602216308</v>
      </c>
      <c r="L60" s="239">
        <v>544498.99575999996</v>
      </c>
      <c r="M60" s="183">
        <v>0</v>
      </c>
      <c r="N60" s="183">
        <v>153960.99055922969</v>
      </c>
      <c r="O60" s="417">
        <f t="shared" si="0"/>
        <v>698459.98631922971</v>
      </c>
      <c r="P60" s="47"/>
      <c r="Q60" s="47"/>
      <c r="R60" s="114"/>
      <c r="S60" s="114"/>
      <c r="T60" s="115"/>
    </row>
    <row r="61" spans="1:20" s="48" customFormat="1" x14ac:dyDescent="0.3">
      <c r="A61" s="151">
        <v>176</v>
      </c>
      <c r="B61" s="32" t="s">
        <v>34</v>
      </c>
      <c r="C61" s="239">
        <v>4527</v>
      </c>
      <c r="D61" s="467">
        <v>1.1655</v>
      </c>
      <c r="E61" s="179">
        <v>0</v>
      </c>
      <c r="F61" s="179">
        <v>0</v>
      </c>
      <c r="G61" s="195">
        <v>0</v>
      </c>
      <c r="H61" s="14">
        <v>1399</v>
      </c>
      <c r="I61" s="14">
        <v>1390</v>
      </c>
      <c r="J61" s="455">
        <v>1.0064748201438849</v>
      </c>
      <c r="K61" s="456">
        <v>0.60796612088953528</v>
      </c>
      <c r="L61" s="239">
        <v>1791803.8026000001</v>
      </c>
      <c r="M61" s="183">
        <v>0</v>
      </c>
      <c r="N61" s="183">
        <v>189107.96525693047</v>
      </c>
      <c r="O61" s="417">
        <f t="shared" si="0"/>
        <v>1980911.7678569306</v>
      </c>
      <c r="P61" s="47"/>
      <c r="Q61" s="47"/>
      <c r="R61" s="114"/>
      <c r="S61" s="114"/>
      <c r="T61" s="115"/>
    </row>
    <row r="62" spans="1:20" s="48" customFormat="1" x14ac:dyDescent="0.3">
      <c r="A62" s="151">
        <v>177</v>
      </c>
      <c r="B62" s="32" t="s">
        <v>35</v>
      </c>
      <c r="C62" s="239">
        <v>1800</v>
      </c>
      <c r="D62" s="467">
        <v>0</v>
      </c>
      <c r="E62" s="179">
        <v>0</v>
      </c>
      <c r="F62" s="179">
        <v>0</v>
      </c>
      <c r="G62" s="195">
        <v>0</v>
      </c>
      <c r="H62" s="14">
        <v>662</v>
      </c>
      <c r="I62" s="14">
        <v>700</v>
      </c>
      <c r="J62" s="455">
        <v>0.94571428571428573</v>
      </c>
      <c r="K62" s="456">
        <v>0.54720558645993611</v>
      </c>
      <c r="L62" s="239">
        <v>0</v>
      </c>
      <c r="M62" s="183">
        <v>0</v>
      </c>
      <c r="N62" s="183">
        <v>67677.292522191972</v>
      </c>
      <c r="O62" s="417">
        <f t="shared" si="0"/>
        <v>67677.292522191972</v>
      </c>
      <c r="P62" s="47"/>
      <c r="Q62" s="47"/>
      <c r="R62" s="114"/>
      <c r="S62" s="114"/>
      <c r="T62" s="115"/>
    </row>
    <row r="63" spans="1:20" s="48" customFormat="1" x14ac:dyDescent="0.3">
      <c r="A63" s="151">
        <v>178</v>
      </c>
      <c r="B63" s="32" t="s">
        <v>36</v>
      </c>
      <c r="C63" s="239">
        <v>5932</v>
      </c>
      <c r="D63" s="467">
        <v>0.4924</v>
      </c>
      <c r="E63" s="179">
        <v>0</v>
      </c>
      <c r="F63" s="179">
        <v>0</v>
      </c>
      <c r="G63" s="195">
        <v>0</v>
      </c>
      <c r="H63" s="14">
        <v>1947</v>
      </c>
      <c r="I63" s="14">
        <v>2262</v>
      </c>
      <c r="J63" s="455">
        <v>0.86074270557029176</v>
      </c>
      <c r="K63" s="456">
        <v>0.46223400631594214</v>
      </c>
      <c r="L63" s="239">
        <v>661295.56351999997</v>
      </c>
      <c r="M63" s="183">
        <v>0</v>
      </c>
      <c r="N63" s="183">
        <v>188400.90474078042</v>
      </c>
      <c r="O63" s="417">
        <f t="shared" si="0"/>
        <v>849696.46826078044</v>
      </c>
      <c r="P63" s="47"/>
      <c r="Q63" s="47"/>
      <c r="R63" s="114"/>
      <c r="S63" s="114"/>
      <c r="T63" s="115"/>
    </row>
    <row r="64" spans="1:20" s="48" customFormat="1" x14ac:dyDescent="0.3">
      <c r="A64" s="151">
        <v>179</v>
      </c>
      <c r="B64" s="32" t="s">
        <v>37</v>
      </c>
      <c r="C64" s="239">
        <v>143420</v>
      </c>
      <c r="D64" s="467">
        <v>0</v>
      </c>
      <c r="E64" s="179">
        <v>0</v>
      </c>
      <c r="F64" s="179">
        <v>16</v>
      </c>
      <c r="G64" s="195">
        <v>1.1156045181982986E-4</v>
      </c>
      <c r="H64" s="14">
        <v>64937</v>
      </c>
      <c r="I64" s="14">
        <v>60815</v>
      </c>
      <c r="J64" s="455">
        <v>1.0677793307572145</v>
      </c>
      <c r="K64" s="456">
        <v>0.66927063150286492</v>
      </c>
      <c r="L64" s="239">
        <v>0</v>
      </c>
      <c r="M64" s="183">
        <v>0</v>
      </c>
      <c r="N64" s="183">
        <v>6595252.6136883795</v>
      </c>
      <c r="O64" s="417">
        <f t="shared" si="0"/>
        <v>6595252.6136883795</v>
      </c>
      <c r="P64" s="47"/>
      <c r="Q64" s="47"/>
      <c r="R64" s="114"/>
      <c r="S64" s="114"/>
      <c r="T64" s="115"/>
    </row>
    <row r="65" spans="1:20" s="48" customFormat="1" x14ac:dyDescent="0.3">
      <c r="A65" s="151">
        <v>181</v>
      </c>
      <c r="B65" s="32" t="s">
        <v>38</v>
      </c>
      <c r="C65" s="239">
        <v>1707</v>
      </c>
      <c r="D65" s="467">
        <v>0</v>
      </c>
      <c r="E65" s="179">
        <v>0</v>
      </c>
      <c r="F65" s="179">
        <v>0</v>
      </c>
      <c r="G65" s="195">
        <v>0</v>
      </c>
      <c r="H65" s="14">
        <v>444</v>
      </c>
      <c r="I65" s="14">
        <v>666</v>
      </c>
      <c r="J65" s="455">
        <v>0.66666666666666663</v>
      </c>
      <c r="K65" s="456">
        <v>0.26815796741231701</v>
      </c>
      <c r="L65" s="239">
        <v>0</v>
      </c>
      <c r="M65" s="183">
        <v>0</v>
      </c>
      <c r="N65" s="183">
        <v>31451.703637116814</v>
      </c>
      <c r="O65" s="417">
        <f t="shared" si="0"/>
        <v>31451.703637116814</v>
      </c>
      <c r="P65" s="47"/>
      <c r="Q65" s="47"/>
      <c r="R65" s="114"/>
      <c r="S65" s="114"/>
      <c r="T65" s="115"/>
    </row>
    <row r="66" spans="1:20" s="48" customFormat="1" x14ac:dyDescent="0.3">
      <c r="A66" s="151">
        <v>182</v>
      </c>
      <c r="B66" s="32" t="s">
        <v>39</v>
      </c>
      <c r="C66" s="239">
        <v>19887</v>
      </c>
      <c r="D66" s="467">
        <v>0</v>
      </c>
      <c r="E66" s="179">
        <v>0</v>
      </c>
      <c r="F66" s="179">
        <v>1</v>
      </c>
      <c r="G66" s="195">
        <v>5.0284105194348066E-5</v>
      </c>
      <c r="H66" s="14">
        <v>7400</v>
      </c>
      <c r="I66" s="14">
        <v>7409</v>
      </c>
      <c r="J66" s="455">
        <v>0.99878526116884869</v>
      </c>
      <c r="K66" s="456">
        <v>0.60027656191449907</v>
      </c>
      <c r="L66" s="239">
        <v>0</v>
      </c>
      <c r="M66" s="183">
        <v>0</v>
      </c>
      <c r="N66" s="183">
        <v>820239.36609259108</v>
      </c>
      <c r="O66" s="417">
        <f t="shared" si="0"/>
        <v>820239.36609259108</v>
      </c>
      <c r="P66" s="47"/>
      <c r="Q66" s="47"/>
      <c r="R66" s="114"/>
      <c r="S66" s="114"/>
      <c r="T66" s="115"/>
    </row>
    <row r="67" spans="1:20" s="48" customFormat="1" x14ac:dyDescent="0.3">
      <c r="A67" s="151">
        <v>186</v>
      </c>
      <c r="B67" s="32" t="s">
        <v>306</v>
      </c>
      <c r="C67" s="239">
        <v>44455</v>
      </c>
      <c r="D67" s="467">
        <v>0</v>
      </c>
      <c r="E67" s="179">
        <v>0</v>
      </c>
      <c r="F67" s="179">
        <v>4</v>
      </c>
      <c r="G67" s="195">
        <v>8.9978630075357108E-5</v>
      </c>
      <c r="H67" s="14">
        <v>13699</v>
      </c>
      <c r="I67" s="14">
        <v>20916</v>
      </c>
      <c r="J67" s="455">
        <v>0.65495314591700138</v>
      </c>
      <c r="K67" s="456">
        <v>0.25644444666265176</v>
      </c>
      <c r="L67" s="239">
        <v>0</v>
      </c>
      <c r="M67" s="183">
        <v>0</v>
      </c>
      <c r="N67" s="183">
        <v>783310.34448663204</v>
      </c>
      <c r="O67" s="417">
        <f t="shared" si="0"/>
        <v>783310.34448663204</v>
      </c>
      <c r="P67" s="47"/>
      <c r="Q67" s="47"/>
      <c r="R67" s="114"/>
      <c r="S67" s="114"/>
      <c r="T67" s="115"/>
    </row>
    <row r="68" spans="1:20" s="48" customFormat="1" x14ac:dyDescent="0.3">
      <c r="A68" s="151">
        <v>202</v>
      </c>
      <c r="B68" s="32" t="s">
        <v>307</v>
      </c>
      <c r="C68" s="239">
        <v>34667</v>
      </c>
      <c r="D68" s="467">
        <v>0</v>
      </c>
      <c r="E68" s="179">
        <v>0</v>
      </c>
      <c r="F68" s="179">
        <v>0</v>
      </c>
      <c r="G68" s="195">
        <v>0</v>
      </c>
      <c r="H68" s="14">
        <v>9973</v>
      </c>
      <c r="I68" s="14">
        <v>15417</v>
      </c>
      <c r="J68" s="455">
        <v>0.64688331063112148</v>
      </c>
      <c r="K68" s="456">
        <v>0.24837461137677186</v>
      </c>
      <c r="L68" s="239">
        <v>0</v>
      </c>
      <c r="M68" s="183">
        <v>0</v>
      </c>
      <c r="N68" s="183">
        <v>591620.76626004628</v>
      </c>
      <c r="O68" s="417">
        <f t="shared" si="0"/>
        <v>591620.76626004628</v>
      </c>
      <c r="P68" s="47"/>
      <c r="Q68" s="47"/>
      <c r="R68" s="114"/>
      <c r="S68" s="114"/>
      <c r="T68" s="115"/>
    </row>
    <row r="69" spans="1:20" s="48" customFormat="1" x14ac:dyDescent="0.3">
      <c r="A69" s="151">
        <v>204</v>
      </c>
      <c r="B69" s="32" t="s">
        <v>40</v>
      </c>
      <c r="C69" s="239">
        <v>2807</v>
      </c>
      <c r="D69" s="467">
        <v>0.31609999999999999</v>
      </c>
      <c r="E69" s="179">
        <v>0</v>
      </c>
      <c r="F69" s="179">
        <v>0</v>
      </c>
      <c r="G69" s="195">
        <v>0</v>
      </c>
      <c r="H69" s="14">
        <v>790</v>
      </c>
      <c r="I69" s="14">
        <v>903</v>
      </c>
      <c r="J69" s="455">
        <v>0.87486157253599117</v>
      </c>
      <c r="K69" s="456">
        <v>0.47635287328164155</v>
      </c>
      <c r="L69" s="239">
        <v>200883.06727999999</v>
      </c>
      <c r="M69" s="183">
        <v>0</v>
      </c>
      <c r="N69" s="183">
        <v>91873.688026370713</v>
      </c>
      <c r="O69" s="417">
        <f t="shared" si="0"/>
        <v>292756.75530637067</v>
      </c>
      <c r="P69" s="47"/>
      <c r="Q69" s="47"/>
      <c r="R69" s="114"/>
      <c r="S69" s="114"/>
      <c r="T69" s="115"/>
    </row>
    <row r="70" spans="1:20" s="48" customFormat="1" x14ac:dyDescent="0.3">
      <c r="A70" s="151">
        <v>205</v>
      </c>
      <c r="B70" s="32" t="s">
        <v>308</v>
      </c>
      <c r="C70" s="239">
        <v>36567</v>
      </c>
      <c r="D70" s="467">
        <v>0.14119999999999999</v>
      </c>
      <c r="E70" s="179">
        <v>0</v>
      </c>
      <c r="F70" s="179">
        <v>2</v>
      </c>
      <c r="G70" s="195">
        <v>5.4694123116471135E-5</v>
      </c>
      <c r="H70" s="14">
        <v>15351</v>
      </c>
      <c r="I70" s="14">
        <v>14794</v>
      </c>
      <c r="J70" s="455">
        <v>1.0376503988103285</v>
      </c>
      <c r="K70" s="456">
        <v>0.63914169955597888</v>
      </c>
      <c r="L70" s="239">
        <v>1168962.1545600002</v>
      </c>
      <c r="M70" s="183">
        <v>0</v>
      </c>
      <c r="N70" s="183">
        <v>1605855.3889957576</v>
      </c>
      <c r="O70" s="417">
        <f t="shared" si="0"/>
        <v>2774817.543555758</v>
      </c>
      <c r="P70" s="47"/>
      <c r="Q70" s="47"/>
      <c r="R70" s="114"/>
      <c r="S70" s="114"/>
      <c r="T70" s="115"/>
    </row>
    <row r="71" spans="1:20" s="48" customFormat="1" x14ac:dyDescent="0.3">
      <c r="A71" s="151">
        <v>208</v>
      </c>
      <c r="B71" s="32" t="s">
        <v>41</v>
      </c>
      <c r="C71" s="239">
        <v>12400</v>
      </c>
      <c r="D71" s="467">
        <v>0</v>
      </c>
      <c r="E71" s="179">
        <v>0</v>
      </c>
      <c r="F71" s="179">
        <v>1</v>
      </c>
      <c r="G71" s="195">
        <v>8.0645161290322581E-5</v>
      </c>
      <c r="H71" s="14">
        <v>4509</v>
      </c>
      <c r="I71" s="14">
        <v>4950</v>
      </c>
      <c r="J71" s="455">
        <v>0.91090909090909089</v>
      </c>
      <c r="K71" s="456">
        <v>0.51240039165474127</v>
      </c>
      <c r="L71" s="239">
        <v>0</v>
      </c>
      <c r="M71" s="183">
        <v>0</v>
      </c>
      <c r="N71" s="183">
        <v>436567.18329140614</v>
      </c>
      <c r="O71" s="417">
        <f t="shared" si="0"/>
        <v>436567.18329140614</v>
      </c>
      <c r="P71" s="47"/>
      <c r="Q71" s="47"/>
      <c r="R71" s="114"/>
      <c r="S71" s="114"/>
      <c r="T71" s="115"/>
    </row>
    <row r="72" spans="1:20" s="48" customFormat="1" x14ac:dyDescent="0.3">
      <c r="A72" s="151">
        <v>211</v>
      </c>
      <c r="B72" s="32" t="s">
        <v>42</v>
      </c>
      <c r="C72" s="239">
        <v>32214</v>
      </c>
      <c r="D72" s="467">
        <v>0</v>
      </c>
      <c r="E72" s="179">
        <v>0</v>
      </c>
      <c r="F72" s="179">
        <v>1</v>
      </c>
      <c r="G72" s="195">
        <v>3.1042403923759856E-5</v>
      </c>
      <c r="H72" s="14">
        <v>9084</v>
      </c>
      <c r="I72" s="14">
        <v>14153</v>
      </c>
      <c r="J72" s="455">
        <v>0.64184271885819266</v>
      </c>
      <c r="K72" s="456">
        <v>0.24333401960384304</v>
      </c>
      <c r="L72" s="239">
        <v>0</v>
      </c>
      <c r="M72" s="183">
        <v>0</v>
      </c>
      <c r="N72" s="183">
        <v>538601.34440757544</v>
      </c>
      <c r="O72" s="417">
        <f t="shared" si="0"/>
        <v>538601.34440757544</v>
      </c>
      <c r="P72" s="47"/>
      <c r="Q72" s="47"/>
      <c r="R72" s="114"/>
      <c r="S72" s="114"/>
      <c r="T72" s="115"/>
    </row>
    <row r="73" spans="1:20" s="48" customFormat="1" x14ac:dyDescent="0.3">
      <c r="A73" s="151">
        <v>213</v>
      </c>
      <c r="B73" s="32" t="s">
        <v>43</v>
      </c>
      <c r="C73" s="239">
        <v>5312</v>
      </c>
      <c r="D73" s="467">
        <v>0.59330000000000005</v>
      </c>
      <c r="E73" s="179">
        <v>0</v>
      </c>
      <c r="F73" s="179">
        <v>0</v>
      </c>
      <c r="G73" s="195">
        <v>0</v>
      </c>
      <c r="H73" s="14">
        <v>1569</v>
      </c>
      <c r="I73" s="14">
        <v>1823</v>
      </c>
      <c r="J73" s="455">
        <v>0.8606692265496434</v>
      </c>
      <c r="K73" s="456">
        <v>0.46216052729529378</v>
      </c>
      <c r="L73" s="239">
        <v>713524.41344000003</v>
      </c>
      <c r="M73" s="183">
        <v>0</v>
      </c>
      <c r="N73" s="183">
        <v>168682.82469940156</v>
      </c>
      <c r="O73" s="417">
        <f t="shared" ref="O73:O136" si="1">SUM(L73:N73)</f>
        <v>882207.23813940166</v>
      </c>
      <c r="P73" s="47"/>
      <c r="Q73" s="47"/>
      <c r="R73" s="114"/>
      <c r="S73" s="114"/>
      <c r="T73" s="115"/>
    </row>
    <row r="74" spans="1:20" s="48" customFormat="1" x14ac:dyDescent="0.3">
      <c r="A74" s="151">
        <v>214</v>
      </c>
      <c r="B74" s="32" t="s">
        <v>44</v>
      </c>
      <c r="C74" s="239">
        <v>12758</v>
      </c>
      <c r="D74" s="467">
        <v>0</v>
      </c>
      <c r="E74" s="179">
        <v>0</v>
      </c>
      <c r="F74" s="179">
        <v>0</v>
      </c>
      <c r="G74" s="195">
        <v>0</v>
      </c>
      <c r="H74" s="14">
        <v>5339</v>
      </c>
      <c r="I74" s="14">
        <v>4893</v>
      </c>
      <c r="J74" s="455">
        <v>1.0911506233394646</v>
      </c>
      <c r="K74" s="456">
        <v>0.69264192408511494</v>
      </c>
      <c r="L74" s="239">
        <v>0</v>
      </c>
      <c r="M74" s="183">
        <v>0</v>
      </c>
      <c r="N74" s="183">
        <v>607171.42061240622</v>
      </c>
      <c r="O74" s="417">
        <f t="shared" si="1"/>
        <v>607171.42061240622</v>
      </c>
      <c r="P74" s="47"/>
      <c r="Q74" s="47"/>
      <c r="R74" s="114"/>
      <c r="S74" s="114"/>
      <c r="T74" s="115"/>
    </row>
    <row r="75" spans="1:20" s="48" customFormat="1" x14ac:dyDescent="0.3">
      <c r="A75" s="151">
        <v>216</v>
      </c>
      <c r="B75" s="32" t="s">
        <v>45</v>
      </c>
      <c r="C75" s="239">
        <v>1323</v>
      </c>
      <c r="D75" s="467">
        <v>1.0373000000000001</v>
      </c>
      <c r="E75" s="179">
        <v>0</v>
      </c>
      <c r="F75" s="179">
        <v>0</v>
      </c>
      <c r="G75" s="195">
        <v>0</v>
      </c>
      <c r="H75" s="14">
        <v>401</v>
      </c>
      <c r="I75" s="14">
        <v>441</v>
      </c>
      <c r="J75" s="455">
        <v>0.90929705215419498</v>
      </c>
      <c r="K75" s="456">
        <v>0.51078835289984537</v>
      </c>
      <c r="L75" s="239">
        <v>466049.34684000001</v>
      </c>
      <c r="M75" s="183">
        <v>0</v>
      </c>
      <c r="N75" s="183">
        <v>46432.362203811099</v>
      </c>
      <c r="O75" s="417">
        <f t="shared" si="1"/>
        <v>512481.70904381113</v>
      </c>
      <c r="P75" s="47"/>
      <c r="Q75" s="47"/>
      <c r="R75" s="114"/>
      <c r="S75" s="114"/>
      <c r="T75" s="115"/>
    </row>
    <row r="76" spans="1:20" s="48" customFormat="1" x14ac:dyDescent="0.3">
      <c r="A76" s="151">
        <v>217</v>
      </c>
      <c r="B76" s="32" t="s">
        <v>46</v>
      </c>
      <c r="C76" s="239">
        <v>5426</v>
      </c>
      <c r="D76" s="467">
        <v>0</v>
      </c>
      <c r="E76" s="179">
        <v>0</v>
      </c>
      <c r="F76" s="179">
        <v>0</v>
      </c>
      <c r="G76" s="195">
        <v>0</v>
      </c>
      <c r="H76" s="14">
        <v>2088</v>
      </c>
      <c r="I76" s="14">
        <v>2180</v>
      </c>
      <c r="J76" s="455">
        <v>0.95779816513761473</v>
      </c>
      <c r="K76" s="456">
        <v>0.55928946588326511</v>
      </c>
      <c r="L76" s="239">
        <v>0</v>
      </c>
      <c r="M76" s="183">
        <v>0</v>
      </c>
      <c r="N76" s="183">
        <v>208514.55594375319</v>
      </c>
      <c r="O76" s="417">
        <f t="shared" si="1"/>
        <v>208514.55594375319</v>
      </c>
      <c r="P76" s="47"/>
      <c r="Q76" s="47"/>
      <c r="R76" s="114"/>
      <c r="S76" s="114"/>
      <c r="T76" s="115"/>
    </row>
    <row r="77" spans="1:20" s="48" customFormat="1" x14ac:dyDescent="0.3">
      <c r="A77" s="151">
        <v>218</v>
      </c>
      <c r="B77" s="32" t="s">
        <v>309</v>
      </c>
      <c r="C77" s="239">
        <v>1207</v>
      </c>
      <c r="D77" s="467">
        <v>0.1103</v>
      </c>
      <c r="E77" s="179">
        <v>0</v>
      </c>
      <c r="F77" s="179">
        <v>0</v>
      </c>
      <c r="G77" s="195">
        <v>0</v>
      </c>
      <c r="H77" s="14">
        <v>419</v>
      </c>
      <c r="I77" s="14">
        <v>512</v>
      </c>
      <c r="J77" s="455">
        <v>0.818359375</v>
      </c>
      <c r="K77" s="456">
        <v>0.41985067574565038</v>
      </c>
      <c r="L77" s="239">
        <v>30141.107440000003</v>
      </c>
      <c r="M77" s="183">
        <v>0</v>
      </c>
      <c r="N77" s="183">
        <v>34819.463496093747</v>
      </c>
      <c r="O77" s="417">
        <f t="shared" si="1"/>
        <v>64960.570936093747</v>
      </c>
      <c r="P77" s="47"/>
      <c r="Q77" s="47"/>
      <c r="R77" s="114"/>
      <c r="S77" s="114"/>
      <c r="T77" s="115"/>
    </row>
    <row r="78" spans="1:20" s="48" customFormat="1" x14ac:dyDescent="0.3">
      <c r="A78" s="151">
        <v>224</v>
      </c>
      <c r="B78" s="32" t="s">
        <v>310</v>
      </c>
      <c r="C78" s="239">
        <v>8696</v>
      </c>
      <c r="D78" s="467">
        <v>0</v>
      </c>
      <c r="E78" s="179">
        <v>0</v>
      </c>
      <c r="F78" s="179">
        <v>1</v>
      </c>
      <c r="G78" s="195">
        <v>1.1499540018399264E-4</v>
      </c>
      <c r="H78" s="14">
        <v>2753</v>
      </c>
      <c r="I78" s="14">
        <v>3546</v>
      </c>
      <c r="J78" s="455">
        <v>0.77636773829667227</v>
      </c>
      <c r="K78" s="456">
        <v>0.37785903904232265</v>
      </c>
      <c r="L78" s="239">
        <v>0</v>
      </c>
      <c r="M78" s="183">
        <v>0</v>
      </c>
      <c r="N78" s="183">
        <v>225771.59200331211</v>
      </c>
      <c r="O78" s="417">
        <f t="shared" si="1"/>
        <v>225771.59200331211</v>
      </c>
      <c r="P78" s="47"/>
      <c r="Q78" s="47"/>
      <c r="R78" s="114"/>
      <c r="S78" s="114"/>
      <c r="T78" s="115"/>
    </row>
    <row r="79" spans="1:20" s="48" customFormat="1" x14ac:dyDescent="0.3">
      <c r="A79" s="151">
        <v>226</v>
      </c>
      <c r="B79" s="32" t="s">
        <v>47</v>
      </c>
      <c r="C79" s="239">
        <v>3858</v>
      </c>
      <c r="D79" s="467">
        <v>1.0686</v>
      </c>
      <c r="E79" s="179">
        <v>0</v>
      </c>
      <c r="F79" s="179">
        <v>0</v>
      </c>
      <c r="G79" s="195">
        <v>0</v>
      </c>
      <c r="H79" s="14">
        <v>1356</v>
      </c>
      <c r="I79" s="14">
        <v>1336</v>
      </c>
      <c r="J79" s="455">
        <v>1.0149700598802396</v>
      </c>
      <c r="K79" s="456">
        <v>0.61646136062588996</v>
      </c>
      <c r="L79" s="239">
        <v>1400054.92848</v>
      </c>
      <c r="M79" s="183">
        <v>0</v>
      </c>
      <c r="N79" s="183">
        <v>163413.5378218377</v>
      </c>
      <c r="O79" s="417">
        <f t="shared" si="1"/>
        <v>1563468.4663018377</v>
      </c>
      <c r="P79" s="47"/>
      <c r="Q79" s="47"/>
      <c r="R79" s="114"/>
      <c r="S79" s="114"/>
      <c r="T79" s="115"/>
    </row>
    <row r="80" spans="1:20" s="48" customFormat="1" x14ac:dyDescent="0.3">
      <c r="A80" s="151">
        <v>230</v>
      </c>
      <c r="B80" s="32" t="s">
        <v>48</v>
      </c>
      <c r="C80" s="239">
        <v>2322</v>
      </c>
      <c r="D80" s="467">
        <v>0.63680000000000003</v>
      </c>
      <c r="E80" s="179">
        <v>0</v>
      </c>
      <c r="F80" s="179">
        <v>0</v>
      </c>
      <c r="G80" s="195">
        <v>0</v>
      </c>
      <c r="H80" s="14">
        <v>757</v>
      </c>
      <c r="I80" s="14">
        <v>861</v>
      </c>
      <c r="J80" s="455">
        <v>0.8792102206736353</v>
      </c>
      <c r="K80" s="456">
        <v>0.48070152141928568</v>
      </c>
      <c r="L80" s="239">
        <v>334766.26944</v>
      </c>
      <c r="M80" s="183">
        <v>0</v>
      </c>
      <c r="N80" s="183">
        <v>76693.341568261792</v>
      </c>
      <c r="O80" s="417">
        <f t="shared" si="1"/>
        <v>411459.6110082618</v>
      </c>
      <c r="P80" s="47"/>
      <c r="Q80" s="47"/>
      <c r="R80" s="114"/>
      <c r="S80" s="114"/>
      <c r="T80" s="115"/>
    </row>
    <row r="81" spans="1:20" s="48" customFormat="1" x14ac:dyDescent="0.3">
      <c r="A81" s="151">
        <v>231</v>
      </c>
      <c r="B81" s="32" t="s">
        <v>311</v>
      </c>
      <c r="C81" s="239">
        <v>1278</v>
      </c>
      <c r="D81" s="467">
        <v>0.43909999999999999</v>
      </c>
      <c r="E81" s="179">
        <v>0</v>
      </c>
      <c r="F81" s="179">
        <v>0</v>
      </c>
      <c r="G81" s="195">
        <v>0</v>
      </c>
      <c r="H81" s="14">
        <v>477</v>
      </c>
      <c r="I81" s="14">
        <v>448</v>
      </c>
      <c r="J81" s="455">
        <v>1.0647321428571428</v>
      </c>
      <c r="K81" s="456">
        <v>0.66622344360279317</v>
      </c>
      <c r="L81" s="239">
        <v>127048.84272</v>
      </c>
      <c r="M81" s="183">
        <v>0</v>
      </c>
      <c r="N81" s="183">
        <v>58501.999971113437</v>
      </c>
      <c r="O81" s="417">
        <f t="shared" si="1"/>
        <v>185550.84269111344</v>
      </c>
      <c r="P81" s="47"/>
      <c r="Q81" s="47"/>
      <c r="R81" s="114"/>
      <c r="S81" s="114"/>
      <c r="T81" s="115"/>
    </row>
    <row r="82" spans="1:20" s="48" customFormat="1" x14ac:dyDescent="0.3">
      <c r="A82" s="151">
        <v>232</v>
      </c>
      <c r="B82" s="32" t="s">
        <v>49</v>
      </c>
      <c r="C82" s="239">
        <v>13007</v>
      </c>
      <c r="D82" s="467">
        <v>0</v>
      </c>
      <c r="E82" s="179">
        <v>0</v>
      </c>
      <c r="F82" s="179">
        <v>0</v>
      </c>
      <c r="G82" s="195">
        <v>0</v>
      </c>
      <c r="H82" s="14">
        <v>5269</v>
      </c>
      <c r="I82" s="14">
        <v>5132</v>
      </c>
      <c r="J82" s="455">
        <v>1.0266952455183165</v>
      </c>
      <c r="K82" s="456">
        <v>0.62818654626396686</v>
      </c>
      <c r="L82" s="239">
        <v>0</v>
      </c>
      <c r="M82" s="183">
        <v>0</v>
      </c>
      <c r="N82" s="183">
        <v>561417.20760251966</v>
      </c>
      <c r="O82" s="417">
        <f t="shared" si="1"/>
        <v>561417.20760251966</v>
      </c>
      <c r="P82" s="47"/>
      <c r="Q82" s="47"/>
      <c r="R82" s="114"/>
      <c r="S82" s="114"/>
      <c r="T82" s="115"/>
    </row>
    <row r="83" spans="1:20" s="48" customFormat="1" x14ac:dyDescent="0.3">
      <c r="A83" s="151">
        <v>233</v>
      </c>
      <c r="B83" s="32" t="s">
        <v>50</v>
      </c>
      <c r="C83" s="239">
        <v>15514</v>
      </c>
      <c r="D83" s="467">
        <v>0</v>
      </c>
      <c r="E83" s="179">
        <v>0</v>
      </c>
      <c r="F83" s="179">
        <v>0</v>
      </c>
      <c r="G83" s="195">
        <v>0</v>
      </c>
      <c r="H83" s="14">
        <v>6253</v>
      </c>
      <c r="I83" s="14">
        <v>6136</v>
      </c>
      <c r="J83" s="455">
        <v>1.0190677966101696</v>
      </c>
      <c r="K83" s="456">
        <v>0.62055909735581993</v>
      </c>
      <c r="L83" s="239">
        <v>0</v>
      </c>
      <c r="M83" s="183">
        <v>0</v>
      </c>
      <c r="N83" s="183">
        <v>661495.48209754541</v>
      </c>
      <c r="O83" s="417">
        <f t="shared" si="1"/>
        <v>661495.48209754541</v>
      </c>
      <c r="P83" s="47"/>
      <c r="Q83" s="47"/>
      <c r="R83" s="114"/>
      <c r="S83" s="114"/>
      <c r="T83" s="115"/>
    </row>
    <row r="84" spans="1:20" s="48" customFormat="1" x14ac:dyDescent="0.3">
      <c r="A84" s="151">
        <v>235</v>
      </c>
      <c r="B84" s="32" t="s">
        <v>312</v>
      </c>
      <c r="C84" s="239">
        <v>10178</v>
      </c>
      <c r="D84" s="467">
        <v>0</v>
      </c>
      <c r="E84" s="179">
        <v>0</v>
      </c>
      <c r="F84" s="179">
        <v>3</v>
      </c>
      <c r="G84" s="195">
        <v>2.9475338966398112E-4</v>
      </c>
      <c r="H84" s="14">
        <v>2454</v>
      </c>
      <c r="I84" s="14">
        <v>4213</v>
      </c>
      <c r="J84" s="455">
        <v>0.58248279136007597</v>
      </c>
      <c r="K84" s="456">
        <v>0.18397409210572635</v>
      </c>
      <c r="L84" s="239">
        <v>0</v>
      </c>
      <c r="M84" s="183">
        <v>0</v>
      </c>
      <c r="N84" s="183">
        <v>128658.6717424526</v>
      </c>
      <c r="O84" s="417">
        <f t="shared" si="1"/>
        <v>128658.6717424526</v>
      </c>
      <c r="P84" s="47"/>
      <c r="Q84" s="47"/>
      <c r="R84" s="114"/>
      <c r="S84" s="114"/>
      <c r="T84" s="115"/>
    </row>
    <row r="85" spans="1:20" s="48" customFormat="1" x14ac:dyDescent="0.3">
      <c r="A85" s="151">
        <v>236</v>
      </c>
      <c r="B85" s="32" t="s">
        <v>313</v>
      </c>
      <c r="C85" s="239">
        <v>4228</v>
      </c>
      <c r="D85" s="467">
        <v>0.1144</v>
      </c>
      <c r="E85" s="179">
        <v>0</v>
      </c>
      <c r="F85" s="179">
        <v>1</v>
      </c>
      <c r="G85" s="195">
        <v>2.3651844843897824E-4</v>
      </c>
      <c r="H85" s="14">
        <v>1601</v>
      </c>
      <c r="I85" s="14">
        <v>1864</v>
      </c>
      <c r="J85" s="455">
        <v>0.85890557939914158</v>
      </c>
      <c r="K85" s="456">
        <v>0.46039688014479196</v>
      </c>
      <c r="L85" s="239">
        <v>109505.87648000001</v>
      </c>
      <c r="M85" s="183">
        <v>0</v>
      </c>
      <c r="N85" s="183">
        <v>133748.0008157173</v>
      </c>
      <c r="O85" s="417">
        <f t="shared" si="1"/>
        <v>243253.87729571731</v>
      </c>
      <c r="P85" s="47"/>
      <c r="Q85" s="47"/>
      <c r="R85" s="114"/>
      <c r="S85" s="114"/>
      <c r="T85" s="115"/>
    </row>
    <row r="86" spans="1:20" s="48" customFormat="1" x14ac:dyDescent="0.3">
      <c r="A86" s="151">
        <v>239</v>
      </c>
      <c r="B86" s="32" t="s">
        <v>51</v>
      </c>
      <c r="C86" s="239">
        <v>2155</v>
      </c>
      <c r="D86" s="467">
        <v>1.1452</v>
      </c>
      <c r="E86" s="179">
        <v>0</v>
      </c>
      <c r="F86" s="179">
        <v>0</v>
      </c>
      <c r="G86" s="195">
        <v>0</v>
      </c>
      <c r="H86" s="14">
        <v>878</v>
      </c>
      <c r="I86" s="14">
        <v>773</v>
      </c>
      <c r="J86" s="455">
        <v>1.1358344113842174</v>
      </c>
      <c r="K86" s="456">
        <v>0.73732571212986775</v>
      </c>
      <c r="L86" s="239">
        <v>838100.87760000001</v>
      </c>
      <c r="M86" s="183">
        <v>0</v>
      </c>
      <c r="N86" s="183">
        <v>109175.85506135512</v>
      </c>
      <c r="O86" s="417">
        <f t="shared" si="1"/>
        <v>947276.73266135517</v>
      </c>
      <c r="P86" s="47"/>
      <c r="Q86" s="47"/>
      <c r="R86" s="114"/>
      <c r="S86" s="114"/>
      <c r="T86" s="115"/>
    </row>
    <row r="87" spans="1:20" s="48" customFormat="1" x14ac:dyDescent="0.3">
      <c r="A87" s="151">
        <v>240</v>
      </c>
      <c r="B87" s="32" t="s">
        <v>52</v>
      </c>
      <c r="C87" s="239">
        <v>20437</v>
      </c>
      <c r="D87" s="467">
        <v>6.0999999999999999E-2</v>
      </c>
      <c r="E87" s="179">
        <v>0</v>
      </c>
      <c r="F87" s="179">
        <v>6</v>
      </c>
      <c r="G87" s="195">
        <v>2.9358516416303762E-4</v>
      </c>
      <c r="H87" s="14">
        <v>8853</v>
      </c>
      <c r="I87" s="14">
        <v>7324</v>
      </c>
      <c r="J87" s="455">
        <v>1.2087657018022939</v>
      </c>
      <c r="K87" s="456">
        <v>0.8102570025479443</v>
      </c>
      <c r="L87" s="239">
        <v>282243.14480000001</v>
      </c>
      <c r="M87" s="183">
        <v>0</v>
      </c>
      <c r="N87" s="183">
        <v>1137784.1684292802</v>
      </c>
      <c r="O87" s="417">
        <f t="shared" si="1"/>
        <v>1420027.3132292801</v>
      </c>
      <c r="P87" s="47"/>
      <c r="Q87" s="47"/>
      <c r="R87" s="114"/>
      <c r="S87" s="114"/>
      <c r="T87" s="115"/>
    </row>
    <row r="88" spans="1:20" s="48" customFormat="1" x14ac:dyDescent="0.3">
      <c r="A88" s="151">
        <v>241</v>
      </c>
      <c r="B88" s="32" t="s">
        <v>53</v>
      </c>
      <c r="C88" s="239">
        <v>7984</v>
      </c>
      <c r="D88" s="467">
        <v>6.0400000000000002E-2</v>
      </c>
      <c r="E88" s="179">
        <v>0</v>
      </c>
      <c r="F88" s="179">
        <v>4</v>
      </c>
      <c r="G88" s="195">
        <v>5.0100200400801599E-4</v>
      </c>
      <c r="H88" s="14">
        <v>2819</v>
      </c>
      <c r="I88" s="14">
        <v>3259</v>
      </c>
      <c r="J88" s="455">
        <v>0.86498926050935865</v>
      </c>
      <c r="K88" s="456">
        <v>0.46648056125500903</v>
      </c>
      <c r="L88" s="239">
        <v>109177.68704</v>
      </c>
      <c r="M88" s="183">
        <v>0</v>
      </c>
      <c r="N88" s="183">
        <v>255902.20484083201</v>
      </c>
      <c r="O88" s="417">
        <f t="shared" si="1"/>
        <v>365079.89188083203</v>
      </c>
      <c r="P88" s="47"/>
      <c r="Q88" s="47"/>
      <c r="R88" s="114"/>
      <c r="S88" s="114"/>
      <c r="T88" s="115"/>
    </row>
    <row r="89" spans="1:20" s="48" customFormat="1" x14ac:dyDescent="0.3">
      <c r="A89" s="151">
        <v>244</v>
      </c>
      <c r="B89" s="32" t="s">
        <v>54</v>
      </c>
      <c r="C89" s="239">
        <v>18796</v>
      </c>
      <c r="D89" s="467">
        <v>0</v>
      </c>
      <c r="E89" s="179">
        <v>0</v>
      </c>
      <c r="F89" s="179">
        <v>11</v>
      </c>
      <c r="G89" s="195">
        <v>5.852309001915301E-4</v>
      </c>
      <c r="H89" s="14">
        <v>6627</v>
      </c>
      <c r="I89" s="14">
        <v>8022</v>
      </c>
      <c r="J89" s="455">
        <v>0.82610321615557214</v>
      </c>
      <c r="K89" s="456">
        <v>0.42759451690122252</v>
      </c>
      <c r="L89" s="239">
        <v>0</v>
      </c>
      <c r="M89" s="183">
        <v>0</v>
      </c>
      <c r="N89" s="183">
        <v>552226.84194109519</v>
      </c>
      <c r="O89" s="417">
        <f t="shared" si="1"/>
        <v>552226.84194109519</v>
      </c>
      <c r="P89" s="47"/>
      <c r="Q89" s="47"/>
      <c r="R89" s="114"/>
      <c r="S89" s="114"/>
      <c r="T89" s="115"/>
    </row>
    <row r="90" spans="1:20" s="48" customFormat="1" x14ac:dyDescent="0.3">
      <c r="A90" s="151">
        <v>245</v>
      </c>
      <c r="B90" s="32" t="s">
        <v>314</v>
      </c>
      <c r="C90" s="239">
        <v>37105</v>
      </c>
      <c r="D90" s="467">
        <v>0</v>
      </c>
      <c r="E90" s="179">
        <v>0</v>
      </c>
      <c r="F90" s="179">
        <v>0</v>
      </c>
      <c r="G90" s="195">
        <v>0</v>
      </c>
      <c r="H90" s="14">
        <v>12098</v>
      </c>
      <c r="I90" s="14">
        <v>17077</v>
      </c>
      <c r="J90" s="455">
        <v>0.70843825027815188</v>
      </c>
      <c r="K90" s="456">
        <v>0.30992955102380226</v>
      </c>
      <c r="L90" s="239">
        <v>0</v>
      </c>
      <c r="M90" s="183">
        <v>0</v>
      </c>
      <c r="N90" s="183">
        <v>790160.60192362044</v>
      </c>
      <c r="O90" s="417">
        <f t="shared" si="1"/>
        <v>790160.60192362044</v>
      </c>
      <c r="P90" s="47"/>
      <c r="Q90" s="47"/>
      <c r="R90" s="114"/>
      <c r="S90" s="114"/>
      <c r="T90" s="115"/>
    </row>
    <row r="91" spans="1:20" s="48" customFormat="1" x14ac:dyDescent="0.3">
      <c r="A91" s="151">
        <v>249</v>
      </c>
      <c r="B91" s="32" t="s">
        <v>55</v>
      </c>
      <c r="C91" s="239">
        <v>9486</v>
      </c>
      <c r="D91" s="467">
        <v>5.8900000000000001E-2</v>
      </c>
      <c r="E91" s="179">
        <v>0</v>
      </c>
      <c r="F91" s="179">
        <v>0</v>
      </c>
      <c r="G91" s="195">
        <v>0</v>
      </c>
      <c r="H91" s="14">
        <v>3275</v>
      </c>
      <c r="I91" s="14">
        <v>3342</v>
      </c>
      <c r="J91" s="455">
        <v>0.97995212447636149</v>
      </c>
      <c r="K91" s="456">
        <v>0.58144342522201187</v>
      </c>
      <c r="L91" s="239">
        <v>126495.43056000001</v>
      </c>
      <c r="M91" s="183">
        <v>0</v>
      </c>
      <c r="N91" s="183">
        <v>378974.97490808403</v>
      </c>
      <c r="O91" s="417">
        <f t="shared" si="1"/>
        <v>505470.40546808403</v>
      </c>
      <c r="P91" s="47"/>
      <c r="Q91" s="47"/>
      <c r="R91" s="114"/>
      <c r="S91" s="114"/>
      <c r="T91" s="115"/>
    </row>
    <row r="92" spans="1:20" s="48" customFormat="1" x14ac:dyDescent="0.3">
      <c r="A92" s="151">
        <v>250</v>
      </c>
      <c r="B92" s="32" t="s">
        <v>56</v>
      </c>
      <c r="C92" s="239">
        <v>1822</v>
      </c>
      <c r="D92" s="467">
        <v>0.63919999999999999</v>
      </c>
      <c r="E92" s="179">
        <v>0</v>
      </c>
      <c r="F92" s="179">
        <v>0</v>
      </c>
      <c r="G92" s="195">
        <v>0</v>
      </c>
      <c r="H92" s="14">
        <v>628</v>
      </c>
      <c r="I92" s="14">
        <v>702</v>
      </c>
      <c r="J92" s="455">
        <v>0.89458689458689455</v>
      </c>
      <c r="K92" s="456">
        <v>0.49607819533254494</v>
      </c>
      <c r="L92" s="239">
        <v>263670.51136</v>
      </c>
      <c r="M92" s="183">
        <v>0</v>
      </c>
      <c r="N92" s="183">
        <v>62103.84076396707</v>
      </c>
      <c r="O92" s="417">
        <f t="shared" si="1"/>
        <v>325774.35212396708</v>
      </c>
      <c r="P92" s="47"/>
      <c r="Q92" s="47"/>
      <c r="R92" s="114"/>
      <c r="S92" s="114"/>
      <c r="T92" s="115"/>
    </row>
    <row r="93" spans="1:20" s="48" customFormat="1" x14ac:dyDescent="0.3">
      <c r="A93" s="151">
        <v>256</v>
      </c>
      <c r="B93" s="32" t="s">
        <v>57</v>
      </c>
      <c r="C93" s="239">
        <v>1597</v>
      </c>
      <c r="D93" s="467">
        <v>1.3498000000000001</v>
      </c>
      <c r="E93" s="179">
        <v>0</v>
      </c>
      <c r="F93" s="179">
        <v>1</v>
      </c>
      <c r="G93" s="195">
        <v>6.2617407639323729E-4</v>
      </c>
      <c r="H93" s="14">
        <v>463</v>
      </c>
      <c r="I93" s="14">
        <v>512</v>
      </c>
      <c r="J93" s="455">
        <v>0.904296875</v>
      </c>
      <c r="K93" s="456">
        <v>0.50578817574565038</v>
      </c>
      <c r="L93" s="239">
        <v>732052.15176000004</v>
      </c>
      <c r="M93" s="183">
        <v>0</v>
      </c>
      <c r="N93" s="183">
        <v>55500.070772107363</v>
      </c>
      <c r="O93" s="417">
        <f t="shared" si="1"/>
        <v>787552.22253210738</v>
      </c>
      <c r="P93" s="47"/>
      <c r="Q93" s="47"/>
      <c r="R93" s="114"/>
      <c r="S93" s="114"/>
      <c r="T93" s="115"/>
    </row>
    <row r="94" spans="1:20" s="48" customFormat="1" x14ac:dyDescent="0.3">
      <c r="A94" s="151">
        <v>257</v>
      </c>
      <c r="B94" s="32" t="s">
        <v>315</v>
      </c>
      <c r="C94" s="239">
        <v>40082</v>
      </c>
      <c r="D94" s="467">
        <v>0</v>
      </c>
      <c r="E94" s="179">
        <v>0</v>
      </c>
      <c r="F94" s="179">
        <v>8</v>
      </c>
      <c r="G94" s="195">
        <v>1.9959083878049998E-4</v>
      </c>
      <c r="H94" s="14">
        <v>10995</v>
      </c>
      <c r="I94" s="14">
        <v>18770</v>
      </c>
      <c r="J94" s="455">
        <v>0.58577517314864147</v>
      </c>
      <c r="K94" s="456">
        <v>0.18726647389429185</v>
      </c>
      <c r="L94" s="239">
        <v>0</v>
      </c>
      <c r="M94" s="183">
        <v>0</v>
      </c>
      <c r="N94" s="183">
        <v>515738.27736361633</v>
      </c>
      <c r="O94" s="417">
        <f t="shared" si="1"/>
        <v>515738.27736361633</v>
      </c>
      <c r="P94" s="47"/>
      <c r="Q94" s="47"/>
      <c r="R94" s="114"/>
      <c r="S94" s="114"/>
      <c r="T94" s="115"/>
    </row>
    <row r="95" spans="1:20" s="48" customFormat="1" x14ac:dyDescent="0.3">
      <c r="A95" s="151">
        <v>260</v>
      </c>
      <c r="B95" s="32" t="s">
        <v>58</v>
      </c>
      <c r="C95" s="239">
        <v>9933</v>
      </c>
      <c r="D95" s="467">
        <v>0.72119999999999995</v>
      </c>
      <c r="E95" s="179">
        <v>0</v>
      </c>
      <c r="F95" s="179">
        <v>1</v>
      </c>
      <c r="G95" s="195">
        <v>1.0067451927917044E-4</v>
      </c>
      <c r="H95" s="14">
        <v>3372</v>
      </c>
      <c r="I95" s="14">
        <v>3337</v>
      </c>
      <c r="J95" s="455">
        <v>1.0104884626910398</v>
      </c>
      <c r="K95" s="456">
        <v>0.61197976343669014</v>
      </c>
      <c r="L95" s="239">
        <v>1621857.0614399998</v>
      </c>
      <c r="M95" s="183">
        <v>0</v>
      </c>
      <c r="N95" s="183">
        <v>417674.00377778552</v>
      </c>
      <c r="O95" s="417">
        <f t="shared" si="1"/>
        <v>2039531.0652177853</v>
      </c>
      <c r="P95" s="47"/>
      <c r="Q95" s="47"/>
      <c r="R95" s="114"/>
      <c r="S95" s="114"/>
      <c r="T95" s="115"/>
    </row>
    <row r="96" spans="1:20" s="48" customFormat="1" x14ac:dyDescent="0.3">
      <c r="A96" s="151">
        <v>261</v>
      </c>
      <c r="B96" s="32" t="s">
        <v>59</v>
      </c>
      <c r="C96" s="239">
        <v>6436</v>
      </c>
      <c r="D96" s="467">
        <v>1.5759000000000001</v>
      </c>
      <c r="E96" s="179">
        <v>0</v>
      </c>
      <c r="F96" s="179">
        <v>20</v>
      </c>
      <c r="G96" s="195">
        <v>3.1075201988812928E-3</v>
      </c>
      <c r="H96" s="14">
        <v>3578</v>
      </c>
      <c r="I96" s="14">
        <v>3133</v>
      </c>
      <c r="J96" s="455">
        <v>1.1420363868496648</v>
      </c>
      <c r="K96" s="456">
        <v>0.74352768759531518</v>
      </c>
      <c r="L96" s="239">
        <v>6888780.838080002</v>
      </c>
      <c r="M96" s="183">
        <v>0</v>
      </c>
      <c r="N96" s="183">
        <v>328800.99980084249</v>
      </c>
      <c r="O96" s="417">
        <f t="shared" si="1"/>
        <v>7217581.8378808443</v>
      </c>
      <c r="P96" s="47"/>
      <c r="Q96" s="47"/>
      <c r="R96" s="114"/>
      <c r="S96" s="114"/>
      <c r="T96" s="115"/>
    </row>
    <row r="97" spans="1:20" s="48" customFormat="1" x14ac:dyDescent="0.3">
      <c r="A97" s="151">
        <v>263</v>
      </c>
      <c r="B97" s="32" t="s">
        <v>60</v>
      </c>
      <c r="C97" s="239">
        <v>7854</v>
      </c>
      <c r="D97" s="467">
        <v>0.4355</v>
      </c>
      <c r="E97" s="179">
        <v>0</v>
      </c>
      <c r="F97" s="179">
        <v>0</v>
      </c>
      <c r="G97" s="195">
        <v>0</v>
      </c>
      <c r="H97" s="14">
        <v>2456</v>
      </c>
      <c r="I97" s="14">
        <v>2944</v>
      </c>
      <c r="J97" s="455">
        <v>0.83423913043478259</v>
      </c>
      <c r="K97" s="456">
        <v>0.43573043118043298</v>
      </c>
      <c r="L97" s="239">
        <v>774382.40879999998</v>
      </c>
      <c r="M97" s="183">
        <v>0</v>
      </c>
      <c r="N97" s="183">
        <v>235141.20387400486</v>
      </c>
      <c r="O97" s="417">
        <f t="shared" si="1"/>
        <v>1009523.6126740049</v>
      </c>
      <c r="P97" s="47"/>
      <c r="Q97" s="47"/>
      <c r="R97" s="114"/>
      <c r="S97" s="114"/>
      <c r="T97" s="115"/>
    </row>
    <row r="98" spans="1:20" s="48" customFormat="1" x14ac:dyDescent="0.3">
      <c r="A98" s="151">
        <v>265</v>
      </c>
      <c r="B98" s="32" t="s">
        <v>61</v>
      </c>
      <c r="C98" s="239">
        <v>1107</v>
      </c>
      <c r="D98" s="467">
        <v>1.2539</v>
      </c>
      <c r="E98" s="179">
        <v>0</v>
      </c>
      <c r="F98" s="179">
        <v>0</v>
      </c>
      <c r="G98" s="195">
        <v>0</v>
      </c>
      <c r="H98" s="14">
        <v>239</v>
      </c>
      <c r="I98" s="14">
        <v>334</v>
      </c>
      <c r="J98" s="455">
        <v>0.71556886227544914</v>
      </c>
      <c r="K98" s="456">
        <v>0.31706016302109952</v>
      </c>
      <c r="L98" s="239">
        <v>471387.65508</v>
      </c>
      <c r="M98" s="183">
        <v>0</v>
      </c>
      <c r="N98" s="183">
        <v>24116.22060790598</v>
      </c>
      <c r="O98" s="417">
        <f t="shared" si="1"/>
        <v>495503.87568790599</v>
      </c>
      <c r="P98" s="47"/>
      <c r="Q98" s="47"/>
      <c r="R98" s="114"/>
      <c r="S98" s="114"/>
      <c r="T98" s="115"/>
    </row>
    <row r="99" spans="1:20" s="48" customFormat="1" x14ac:dyDescent="0.3">
      <c r="A99" s="151">
        <v>271</v>
      </c>
      <c r="B99" s="32" t="s">
        <v>316</v>
      </c>
      <c r="C99" s="239">
        <v>7013</v>
      </c>
      <c r="D99" s="467">
        <v>0</v>
      </c>
      <c r="E99" s="179">
        <v>0</v>
      </c>
      <c r="F99" s="179">
        <v>0</v>
      </c>
      <c r="G99" s="195">
        <v>0</v>
      </c>
      <c r="H99" s="14">
        <v>2361</v>
      </c>
      <c r="I99" s="14">
        <v>2722</v>
      </c>
      <c r="J99" s="455">
        <v>0.86737692872887584</v>
      </c>
      <c r="K99" s="456">
        <v>0.46886822947452622</v>
      </c>
      <c r="L99" s="239">
        <v>0</v>
      </c>
      <c r="M99" s="183">
        <v>0</v>
      </c>
      <c r="N99" s="183">
        <v>225930.35949897641</v>
      </c>
      <c r="O99" s="417">
        <f t="shared" si="1"/>
        <v>225930.35949897641</v>
      </c>
      <c r="P99" s="47"/>
      <c r="Q99" s="47"/>
      <c r="R99" s="114"/>
      <c r="S99" s="114"/>
      <c r="T99" s="115"/>
    </row>
    <row r="100" spans="1:20" s="48" customFormat="1" x14ac:dyDescent="0.3">
      <c r="A100" s="151">
        <v>272</v>
      </c>
      <c r="B100" s="32" t="s">
        <v>317</v>
      </c>
      <c r="C100" s="239">
        <v>47772</v>
      </c>
      <c r="D100" s="467">
        <v>0</v>
      </c>
      <c r="E100" s="179">
        <v>0</v>
      </c>
      <c r="F100" s="179">
        <v>0</v>
      </c>
      <c r="G100" s="195">
        <v>0</v>
      </c>
      <c r="H100" s="14">
        <v>20898</v>
      </c>
      <c r="I100" s="14">
        <v>19898</v>
      </c>
      <c r="J100" s="455">
        <v>1.0502563071665494</v>
      </c>
      <c r="K100" s="456">
        <v>0.65174760791219977</v>
      </c>
      <c r="L100" s="239">
        <v>0</v>
      </c>
      <c r="M100" s="183">
        <v>0</v>
      </c>
      <c r="N100" s="183">
        <v>2139305.550887228</v>
      </c>
      <c r="O100" s="417">
        <f t="shared" si="1"/>
        <v>2139305.550887228</v>
      </c>
      <c r="P100" s="47"/>
      <c r="Q100" s="47"/>
      <c r="R100" s="114"/>
      <c r="S100" s="114"/>
      <c r="T100" s="115"/>
    </row>
    <row r="101" spans="1:20" s="48" customFormat="1" x14ac:dyDescent="0.3">
      <c r="A101" s="151">
        <v>273</v>
      </c>
      <c r="B101" s="32" t="s">
        <v>62</v>
      </c>
      <c r="C101" s="239">
        <v>3925</v>
      </c>
      <c r="D101" s="467">
        <v>1.7234</v>
      </c>
      <c r="E101" s="179">
        <v>0</v>
      </c>
      <c r="F101" s="179">
        <v>3</v>
      </c>
      <c r="G101" s="195">
        <v>7.6433121019108278E-4</v>
      </c>
      <c r="H101" s="14">
        <v>1562</v>
      </c>
      <c r="I101" s="14">
        <v>1654</v>
      </c>
      <c r="J101" s="455">
        <v>0.94437726723095528</v>
      </c>
      <c r="K101" s="456">
        <v>0.54586856797660566</v>
      </c>
      <c r="L101" s="239">
        <v>4594343.1239999998</v>
      </c>
      <c r="M101" s="183">
        <v>0</v>
      </c>
      <c r="N101" s="183">
        <v>147213.52002476485</v>
      </c>
      <c r="O101" s="417">
        <f t="shared" si="1"/>
        <v>4741556.6440247651</v>
      </c>
      <c r="P101" s="47"/>
      <c r="Q101" s="47"/>
      <c r="R101" s="114"/>
      <c r="S101" s="114"/>
      <c r="T101" s="115"/>
    </row>
    <row r="102" spans="1:20" s="48" customFormat="1" x14ac:dyDescent="0.3">
      <c r="A102" s="151">
        <v>275</v>
      </c>
      <c r="B102" s="32" t="s">
        <v>63</v>
      </c>
      <c r="C102" s="239">
        <v>2593</v>
      </c>
      <c r="D102" s="467">
        <v>0.28710000000000002</v>
      </c>
      <c r="E102" s="179">
        <v>0</v>
      </c>
      <c r="F102" s="179">
        <v>0</v>
      </c>
      <c r="G102" s="195">
        <v>0</v>
      </c>
      <c r="H102" s="14">
        <v>782</v>
      </c>
      <c r="I102" s="14">
        <v>936</v>
      </c>
      <c r="J102" s="455">
        <v>0.8354700854700855</v>
      </c>
      <c r="K102" s="456">
        <v>0.43696138621573588</v>
      </c>
      <c r="L102" s="239">
        <v>168543.54792000001</v>
      </c>
      <c r="M102" s="183">
        <v>0</v>
      </c>
      <c r="N102" s="183">
        <v>77851.238483968162</v>
      </c>
      <c r="O102" s="417">
        <f t="shared" si="1"/>
        <v>246394.78640396817</v>
      </c>
      <c r="P102" s="47"/>
      <c r="Q102" s="47"/>
      <c r="R102" s="114"/>
      <c r="S102" s="114"/>
      <c r="T102" s="115"/>
    </row>
    <row r="103" spans="1:20" s="48" customFormat="1" x14ac:dyDescent="0.3">
      <c r="A103" s="151">
        <v>276</v>
      </c>
      <c r="B103" s="32" t="s">
        <v>64</v>
      </c>
      <c r="C103" s="239">
        <v>14857</v>
      </c>
      <c r="D103" s="467">
        <v>0</v>
      </c>
      <c r="E103" s="179">
        <v>0</v>
      </c>
      <c r="F103" s="179">
        <v>0</v>
      </c>
      <c r="G103" s="195">
        <v>0</v>
      </c>
      <c r="H103" s="14">
        <v>3570</v>
      </c>
      <c r="I103" s="14">
        <v>6504</v>
      </c>
      <c r="J103" s="455">
        <v>0.54889298892988925</v>
      </c>
      <c r="K103" s="456">
        <v>0.15038428967553963</v>
      </c>
      <c r="L103" s="239">
        <v>0</v>
      </c>
      <c r="M103" s="183">
        <v>0</v>
      </c>
      <c r="N103" s="183">
        <v>153515.96280435921</v>
      </c>
      <c r="O103" s="417">
        <f t="shared" si="1"/>
        <v>153515.96280435921</v>
      </c>
      <c r="P103" s="47"/>
      <c r="Q103" s="47"/>
      <c r="R103" s="114"/>
      <c r="S103" s="114"/>
      <c r="T103" s="115"/>
    </row>
    <row r="104" spans="1:20" s="48" customFormat="1" x14ac:dyDescent="0.3">
      <c r="A104" s="151">
        <v>280</v>
      </c>
      <c r="B104" s="32" t="s">
        <v>65</v>
      </c>
      <c r="C104" s="239">
        <v>2068</v>
      </c>
      <c r="D104" s="467">
        <v>0.37009999999999998</v>
      </c>
      <c r="E104" s="179">
        <v>0</v>
      </c>
      <c r="F104" s="179">
        <v>0</v>
      </c>
      <c r="G104" s="195">
        <v>0</v>
      </c>
      <c r="H104" s="14">
        <v>666</v>
      </c>
      <c r="I104" s="14">
        <v>904</v>
      </c>
      <c r="J104" s="455">
        <v>0.73672566371681414</v>
      </c>
      <c r="K104" s="456">
        <v>0.33821696446246452</v>
      </c>
      <c r="L104" s="239">
        <v>173279.04352000001</v>
      </c>
      <c r="M104" s="183">
        <v>0</v>
      </c>
      <c r="N104" s="183">
        <v>48058.019615150552</v>
      </c>
      <c r="O104" s="417">
        <f t="shared" si="1"/>
        <v>221337.06313515056</v>
      </c>
      <c r="P104" s="47"/>
      <c r="Q104" s="47"/>
      <c r="R104" s="114"/>
      <c r="S104" s="114"/>
      <c r="T104" s="115"/>
    </row>
    <row r="105" spans="1:20" s="48" customFormat="1" x14ac:dyDescent="0.3">
      <c r="A105" s="151">
        <v>284</v>
      </c>
      <c r="B105" s="32" t="s">
        <v>66</v>
      </c>
      <c r="C105" s="239">
        <v>2292</v>
      </c>
      <c r="D105" s="467">
        <v>0</v>
      </c>
      <c r="E105" s="179">
        <v>0</v>
      </c>
      <c r="F105" s="179">
        <v>0</v>
      </c>
      <c r="G105" s="195">
        <v>0</v>
      </c>
      <c r="H105" s="14">
        <v>898</v>
      </c>
      <c r="I105" s="14">
        <v>895</v>
      </c>
      <c r="J105" s="455">
        <v>1.0033519553072625</v>
      </c>
      <c r="K105" s="456">
        <v>0.60484325605291289</v>
      </c>
      <c r="L105" s="239">
        <v>0</v>
      </c>
      <c r="M105" s="183">
        <v>0</v>
      </c>
      <c r="N105" s="183">
        <v>95252.724042822796</v>
      </c>
      <c r="O105" s="417">
        <f t="shared" si="1"/>
        <v>95252.724042822796</v>
      </c>
      <c r="P105" s="47"/>
      <c r="Q105" s="47"/>
      <c r="R105" s="114"/>
      <c r="S105" s="114"/>
      <c r="T105" s="115"/>
    </row>
    <row r="106" spans="1:20" s="48" customFormat="1" x14ac:dyDescent="0.3">
      <c r="A106" s="151">
        <v>285</v>
      </c>
      <c r="B106" s="32" t="s">
        <v>67</v>
      </c>
      <c r="C106" s="239">
        <v>51668</v>
      </c>
      <c r="D106" s="467">
        <v>0</v>
      </c>
      <c r="E106" s="179">
        <v>0</v>
      </c>
      <c r="F106" s="179">
        <v>2</v>
      </c>
      <c r="G106" s="195">
        <v>3.8708678485716499E-5</v>
      </c>
      <c r="H106" s="14">
        <v>21960</v>
      </c>
      <c r="I106" s="14">
        <v>19522</v>
      </c>
      <c r="J106" s="455">
        <v>1.1248847454154287</v>
      </c>
      <c r="K106" s="456">
        <v>0.72637604616107909</v>
      </c>
      <c r="L106" s="239">
        <v>0</v>
      </c>
      <c r="M106" s="183">
        <v>0</v>
      </c>
      <c r="N106" s="183">
        <v>2578713.6158701088</v>
      </c>
      <c r="O106" s="417">
        <f t="shared" si="1"/>
        <v>2578713.6158701088</v>
      </c>
      <c r="P106" s="47"/>
      <c r="Q106" s="47"/>
      <c r="R106" s="114"/>
      <c r="S106" s="114"/>
      <c r="T106" s="115"/>
    </row>
    <row r="107" spans="1:20" s="48" customFormat="1" x14ac:dyDescent="0.3">
      <c r="A107" s="151">
        <v>286</v>
      </c>
      <c r="B107" s="32" t="s">
        <v>68</v>
      </c>
      <c r="C107" s="239">
        <v>81187</v>
      </c>
      <c r="D107" s="467">
        <v>0</v>
      </c>
      <c r="E107" s="179">
        <v>0</v>
      </c>
      <c r="F107" s="179">
        <v>1</v>
      </c>
      <c r="G107" s="195">
        <v>1.2317242908347395E-5</v>
      </c>
      <c r="H107" s="14">
        <v>30500</v>
      </c>
      <c r="I107" s="14">
        <v>31810</v>
      </c>
      <c r="J107" s="455">
        <v>0.95881798176674005</v>
      </c>
      <c r="K107" s="456">
        <v>0.56030928251239043</v>
      </c>
      <c r="L107" s="239">
        <v>0</v>
      </c>
      <c r="M107" s="183">
        <v>0</v>
      </c>
      <c r="N107" s="183">
        <v>3125606.2000154005</v>
      </c>
      <c r="O107" s="417">
        <f t="shared" si="1"/>
        <v>3125606.2000154005</v>
      </c>
      <c r="P107" s="47"/>
      <c r="Q107" s="47"/>
      <c r="R107" s="114"/>
      <c r="S107" s="114"/>
      <c r="T107" s="115"/>
    </row>
    <row r="108" spans="1:20" s="48" customFormat="1" x14ac:dyDescent="0.3">
      <c r="A108" s="151">
        <v>287</v>
      </c>
      <c r="B108" s="32" t="s">
        <v>318</v>
      </c>
      <c r="C108" s="239">
        <v>6404</v>
      </c>
      <c r="D108" s="467">
        <v>0.56210000000000004</v>
      </c>
      <c r="E108" s="179">
        <v>0</v>
      </c>
      <c r="F108" s="179">
        <v>0</v>
      </c>
      <c r="G108" s="195">
        <v>0</v>
      </c>
      <c r="H108" s="14">
        <v>2396</v>
      </c>
      <c r="I108" s="14">
        <v>2561</v>
      </c>
      <c r="J108" s="455">
        <v>0.93557204217102696</v>
      </c>
      <c r="K108" s="456">
        <v>0.53706334291667734</v>
      </c>
      <c r="L108" s="239">
        <v>814969.45376000018</v>
      </c>
      <c r="M108" s="183">
        <v>0</v>
      </c>
      <c r="N108" s="183">
        <v>236317.98915671857</v>
      </c>
      <c r="O108" s="417">
        <f t="shared" si="1"/>
        <v>1051287.4429167188</v>
      </c>
      <c r="P108" s="47"/>
      <c r="Q108" s="47"/>
      <c r="R108" s="114"/>
      <c r="S108" s="114"/>
      <c r="T108" s="115"/>
    </row>
    <row r="109" spans="1:20" s="48" customFormat="1" x14ac:dyDescent="0.3">
      <c r="A109" s="151">
        <v>288</v>
      </c>
      <c r="B109" s="32" t="s">
        <v>319</v>
      </c>
      <c r="C109" s="239">
        <v>6416</v>
      </c>
      <c r="D109" s="467">
        <v>0</v>
      </c>
      <c r="E109" s="179">
        <v>0</v>
      </c>
      <c r="F109" s="179">
        <v>0</v>
      </c>
      <c r="G109" s="195">
        <v>0</v>
      </c>
      <c r="H109" s="14">
        <v>2443</v>
      </c>
      <c r="I109" s="14">
        <v>2861</v>
      </c>
      <c r="J109" s="455">
        <v>0.85389723872771761</v>
      </c>
      <c r="K109" s="456">
        <v>0.45538853947336799</v>
      </c>
      <c r="L109" s="239">
        <v>0</v>
      </c>
      <c r="M109" s="183">
        <v>0</v>
      </c>
      <c r="N109" s="183">
        <v>200755.01384693215</v>
      </c>
      <c r="O109" s="417">
        <f t="shared" si="1"/>
        <v>200755.01384693215</v>
      </c>
      <c r="P109" s="47"/>
      <c r="Q109" s="47"/>
      <c r="R109" s="114"/>
      <c r="S109" s="114"/>
      <c r="T109" s="115"/>
    </row>
    <row r="110" spans="1:20" s="48" customFormat="1" x14ac:dyDescent="0.3">
      <c r="A110" s="151">
        <v>290</v>
      </c>
      <c r="B110" s="32" t="s">
        <v>69</v>
      </c>
      <c r="C110" s="239">
        <v>8042</v>
      </c>
      <c r="D110" s="467">
        <v>1.3682000000000001</v>
      </c>
      <c r="E110" s="179">
        <v>0</v>
      </c>
      <c r="F110" s="179">
        <v>0</v>
      </c>
      <c r="G110" s="195">
        <v>0</v>
      </c>
      <c r="H110" s="14">
        <v>2736</v>
      </c>
      <c r="I110" s="14">
        <v>2772</v>
      </c>
      <c r="J110" s="455">
        <v>0.98701298701298701</v>
      </c>
      <c r="K110" s="456">
        <v>0.58850428775863739</v>
      </c>
      <c r="L110" s="239">
        <v>3736640.6702400008</v>
      </c>
      <c r="M110" s="183">
        <v>0</v>
      </c>
      <c r="N110" s="183">
        <v>325187.35433886742</v>
      </c>
      <c r="O110" s="417">
        <f t="shared" si="1"/>
        <v>4061828.0245788684</v>
      </c>
      <c r="P110" s="47"/>
      <c r="Q110" s="47"/>
      <c r="R110" s="114"/>
      <c r="S110" s="114"/>
      <c r="T110" s="115"/>
    </row>
    <row r="111" spans="1:20" s="48" customFormat="1" x14ac:dyDescent="0.3">
      <c r="A111" s="151">
        <v>291</v>
      </c>
      <c r="B111" s="32" t="s">
        <v>70</v>
      </c>
      <c r="C111" s="239">
        <v>2161</v>
      </c>
      <c r="D111" s="467">
        <v>0.81340000000000001</v>
      </c>
      <c r="E111" s="179">
        <v>0</v>
      </c>
      <c r="F111" s="179">
        <v>2</v>
      </c>
      <c r="G111" s="195">
        <v>9.254974548819991E-4</v>
      </c>
      <c r="H111" s="14">
        <v>594</v>
      </c>
      <c r="I111" s="14">
        <v>703</v>
      </c>
      <c r="J111" s="455">
        <v>0.84495021337126597</v>
      </c>
      <c r="K111" s="456">
        <v>0.44644151411691635</v>
      </c>
      <c r="L111" s="239">
        <v>397956.27536000003</v>
      </c>
      <c r="M111" s="183">
        <v>0</v>
      </c>
      <c r="N111" s="183">
        <v>66288.667295977342</v>
      </c>
      <c r="O111" s="417">
        <f t="shared" si="1"/>
        <v>464244.94265597739</v>
      </c>
      <c r="P111" s="47"/>
      <c r="Q111" s="47"/>
      <c r="R111" s="114"/>
      <c r="S111" s="114"/>
      <c r="T111" s="115"/>
    </row>
    <row r="112" spans="1:20" s="48" customFormat="1" x14ac:dyDescent="0.3">
      <c r="A112" s="151">
        <v>297</v>
      </c>
      <c r="B112" s="32" t="s">
        <v>71</v>
      </c>
      <c r="C112" s="239">
        <v>120210</v>
      </c>
      <c r="D112" s="467">
        <v>0</v>
      </c>
      <c r="E112" s="179">
        <v>0</v>
      </c>
      <c r="F112" s="179">
        <v>1</v>
      </c>
      <c r="G112" s="195">
        <v>8.3187754762498962E-6</v>
      </c>
      <c r="H112" s="14">
        <v>53394</v>
      </c>
      <c r="I112" s="14">
        <v>51076</v>
      </c>
      <c r="J112" s="455">
        <v>1.0453833503015115</v>
      </c>
      <c r="K112" s="456">
        <v>0.64687465104716191</v>
      </c>
      <c r="L112" s="239">
        <v>0</v>
      </c>
      <c r="M112" s="183">
        <v>0</v>
      </c>
      <c r="N112" s="183">
        <v>5342944.6918414831</v>
      </c>
      <c r="O112" s="417">
        <f t="shared" si="1"/>
        <v>5342944.6918414831</v>
      </c>
      <c r="P112" s="47"/>
      <c r="Q112" s="47"/>
      <c r="R112" s="114"/>
      <c r="S112" s="114"/>
      <c r="T112" s="115"/>
    </row>
    <row r="113" spans="1:20" s="48" customFormat="1" x14ac:dyDescent="0.3">
      <c r="A113" s="151">
        <v>300</v>
      </c>
      <c r="B113" s="32" t="s">
        <v>72</v>
      </c>
      <c r="C113" s="239">
        <v>3534</v>
      </c>
      <c r="D113" s="467">
        <v>0</v>
      </c>
      <c r="E113" s="179">
        <v>0</v>
      </c>
      <c r="F113" s="179">
        <v>0</v>
      </c>
      <c r="G113" s="195">
        <v>0</v>
      </c>
      <c r="H113" s="14">
        <v>1278</v>
      </c>
      <c r="I113" s="14">
        <v>1375</v>
      </c>
      <c r="J113" s="455">
        <v>0.92945454545454542</v>
      </c>
      <c r="K113" s="456">
        <v>0.5309458462001958</v>
      </c>
      <c r="L113" s="239">
        <v>0</v>
      </c>
      <c r="M113" s="183">
        <v>0</v>
      </c>
      <c r="N113" s="183">
        <v>128924.87565259619</v>
      </c>
      <c r="O113" s="417">
        <f t="shared" si="1"/>
        <v>128924.87565259619</v>
      </c>
      <c r="P113" s="47"/>
      <c r="Q113" s="47"/>
      <c r="R113" s="114"/>
      <c r="S113" s="114"/>
      <c r="T113" s="115"/>
    </row>
    <row r="114" spans="1:20" s="48" customFormat="1" x14ac:dyDescent="0.3">
      <c r="A114" s="151">
        <v>301</v>
      </c>
      <c r="B114" s="32" t="s">
        <v>73</v>
      </c>
      <c r="C114" s="239">
        <v>20456</v>
      </c>
      <c r="D114" s="467">
        <v>0</v>
      </c>
      <c r="E114" s="179">
        <v>0</v>
      </c>
      <c r="F114" s="179">
        <v>0</v>
      </c>
      <c r="G114" s="195">
        <v>0</v>
      </c>
      <c r="H114" s="14">
        <v>7188</v>
      </c>
      <c r="I114" s="14">
        <v>8015</v>
      </c>
      <c r="J114" s="455">
        <v>0.89681846537741738</v>
      </c>
      <c r="K114" s="456">
        <v>0.49830976612306777</v>
      </c>
      <c r="L114" s="239">
        <v>0</v>
      </c>
      <c r="M114" s="183">
        <v>0</v>
      </c>
      <c r="N114" s="183">
        <v>700390.20260414376</v>
      </c>
      <c r="O114" s="417">
        <f t="shared" si="1"/>
        <v>700390.20260414376</v>
      </c>
      <c r="P114" s="47"/>
      <c r="Q114" s="47"/>
      <c r="R114" s="114"/>
      <c r="S114" s="114"/>
      <c r="T114" s="115"/>
    </row>
    <row r="115" spans="1:20" s="108" customFormat="1" x14ac:dyDescent="0.3">
      <c r="A115" s="147">
        <v>304</v>
      </c>
      <c r="B115" s="32" t="s">
        <v>320</v>
      </c>
      <c r="C115" s="239">
        <v>962</v>
      </c>
      <c r="D115" s="467">
        <v>0.54430000000000001</v>
      </c>
      <c r="E115" s="179">
        <v>0</v>
      </c>
      <c r="F115" s="179">
        <v>0</v>
      </c>
      <c r="G115" s="195">
        <v>0</v>
      </c>
      <c r="H115" s="14">
        <v>271</v>
      </c>
      <c r="I115" s="14">
        <v>360</v>
      </c>
      <c r="J115" s="455">
        <v>0.75277777777777777</v>
      </c>
      <c r="K115" s="456">
        <v>0.35426907852342815</v>
      </c>
      <c r="L115" s="239">
        <v>118546.79824000002</v>
      </c>
      <c r="M115" s="183">
        <v>0</v>
      </c>
      <c r="N115" s="183">
        <v>23416.838906701647</v>
      </c>
      <c r="O115" s="417">
        <f t="shared" si="1"/>
        <v>141963.63714670166</v>
      </c>
      <c r="P115" s="63"/>
      <c r="Q115" s="63"/>
      <c r="R115" s="113"/>
      <c r="S115" s="114"/>
      <c r="T115" s="115"/>
    </row>
    <row r="116" spans="1:20" s="48" customFormat="1" x14ac:dyDescent="0.3">
      <c r="A116" s="151">
        <v>305</v>
      </c>
      <c r="B116" s="32" t="s">
        <v>74</v>
      </c>
      <c r="C116" s="239">
        <v>15213</v>
      </c>
      <c r="D116" s="467">
        <v>0.82040000000000002</v>
      </c>
      <c r="E116" s="179">
        <v>0</v>
      </c>
      <c r="F116" s="179">
        <v>6</v>
      </c>
      <c r="G116" s="195">
        <v>3.9439952672056796E-4</v>
      </c>
      <c r="H116" s="14">
        <v>5993</v>
      </c>
      <c r="I116" s="14">
        <v>5863</v>
      </c>
      <c r="J116" s="455">
        <v>1.0221729490022173</v>
      </c>
      <c r="K116" s="456">
        <v>0.62366424974786772</v>
      </c>
      <c r="L116" s="239">
        <v>2825640.7132799998</v>
      </c>
      <c r="M116" s="183">
        <v>0</v>
      </c>
      <c r="N116" s="183">
        <v>651907.02874047728</v>
      </c>
      <c r="O116" s="417">
        <f t="shared" si="1"/>
        <v>3477547.7420204771</v>
      </c>
      <c r="P116" s="47"/>
      <c r="Q116" s="47"/>
      <c r="R116" s="114"/>
      <c r="S116" s="114"/>
      <c r="T116" s="115"/>
    </row>
    <row r="117" spans="1:20" s="48" customFormat="1" x14ac:dyDescent="0.3">
      <c r="A117" s="151">
        <v>309</v>
      </c>
      <c r="B117" s="32" t="s">
        <v>75</v>
      </c>
      <c r="C117" s="239">
        <v>6552</v>
      </c>
      <c r="D117" s="467">
        <v>0.13869999999999999</v>
      </c>
      <c r="E117" s="179">
        <v>0</v>
      </c>
      <c r="F117" s="179">
        <v>0</v>
      </c>
      <c r="G117" s="195">
        <v>0</v>
      </c>
      <c r="H117" s="14">
        <v>2390</v>
      </c>
      <c r="I117" s="14">
        <v>2142</v>
      </c>
      <c r="J117" s="455">
        <v>1.1157796451914099</v>
      </c>
      <c r="K117" s="456">
        <v>0.71727094593706031</v>
      </c>
      <c r="L117" s="239">
        <v>205743.80736000001</v>
      </c>
      <c r="M117" s="183">
        <v>0</v>
      </c>
      <c r="N117" s="183">
        <v>322906.71522783762</v>
      </c>
      <c r="O117" s="417">
        <f t="shared" si="1"/>
        <v>528650.52258783765</v>
      </c>
      <c r="P117" s="47"/>
      <c r="Q117" s="47"/>
      <c r="R117" s="114"/>
      <c r="S117" s="114"/>
      <c r="T117" s="115"/>
    </row>
    <row r="118" spans="1:20" s="48" customFormat="1" x14ac:dyDescent="0.3">
      <c r="A118" s="151">
        <v>312</v>
      </c>
      <c r="B118" s="32" t="s">
        <v>76</v>
      </c>
      <c r="C118" s="239">
        <v>1288</v>
      </c>
      <c r="D118" s="467">
        <v>0.94540000000000002</v>
      </c>
      <c r="E118" s="179">
        <v>0</v>
      </c>
      <c r="F118" s="179">
        <v>0</v>
      </c>
      <c r="G118" s="195">
        <v>0</v>
      </c>
      <c r="H118" s="14">
        <v>456</v>
      </c>
      <c r="I118" s="14">
        <v>437</v>
      </c>
      <c r="J118" s="455">
        <v>1.0434782608695652</v>
      </c>
      <c r="K118" s="456">
        <v>0.64496956161521557</v>
      </c>
      <c r="L118" s="239">
        <v>275681.66528000002</v>
      </c>
      <c r="M118" s="183">
        <v>0</v>
      </c>
      <c r="N118" s="183">
        <v>57078.825849212917</v>
      </c>
      <c r="O118" s="417">
        <f t="shared" si="1"/>
        <v>332760.49112921295</v>
      </c>
      <c r="P118" s="47"/>
      <c r="Q118" s="47"/>
      <c r="R118" s="114"/>
      <c r="S118" s="114"/>
      <c r="T118" s="115"/>
    </row>
    <row r="119" spans="1:20" s="48" customFormat="1" x14ac:dyDescent="0.3">
      <c r="A119" s="151">
        <v>316</v>
      </c>
      <c r="B119" s="32" t="s">
        <v>77</v>
      </c>
      <c r="C119" s="239">
        <v>4326</v>
      </c>
      <c r="D119" s="467">
        <v>0</v>
      </c>
      <c r="E119" s="179">
        <v>0</v>
      </c>
      <c r="F119" s="179">
        <v>0</v>
      </c>
      <c r="G119" s="195">
        <v>0</v>
      </c>
      <c r="H119" s="14">
        <v>1473</v>
      </c>
      <c r="I119" s="14">
        <v>1683</v>
      </c>
      <c r="J119" s="455">
        <v>0.87522281639928701</v>
      </c>
      <c r="K119" s="456">
        <v>0.47671411714493739</v>
      </c>
      <c r="L119" s="239">
        <v>0</v>
      </c>
      <c r="M119" s="183">
        <v>0</v>
      </c>
      <c r="N119" s="183">
        <v>141698.24675453792</v>
      </c>
      <c r="O119" s="417">
        <f t="shared" si="1"/>
        <v>141698.24675453792</v>
      </c>
      <c r="P119" s="47"/>
      <c r="Q119" s="47"/>
      <c r="R119" s="114"/>
      <c r="S119" s="114"/>
      <c r="T119" s="115"/>
    </row>
    <row r="120" spans="1:20" s="48" customFormat="1" x14ac:dyDescent="0.3">
      <c r="A120" s="151">
        <v>317</v>
      </c>
      <c r="B120" s="32" t="s">
        <v>78</v>
      </c>
      <c r="C120" s="239">
        <v>2538</v>
      </c>
      <c r="D120" s="467">
        <v>0.97929999999999995</v>
      </c>
      <c r="E120" s="179">
        <v>0</v>
      </c>
      <c r="F120" s="179">
        <v>0</v>
      </c>
      <c r="G120" s="195">
        <v>0</v>
      </c>
      <c r="H120" s="14">
        <v>954</v>
      </c>
      <c r="I120" s="14">
        <v>889</v>
      </c>
      <c r="J120" s="455">
        <v>1.0731158605174353</v>
      </c>
      <c r="K120" s="456">
        <v>0.67460716126308573</v>
      </c>
      <c r="L120" s="239">
        <v>562708.91376000002</v>
      </c>
      <c r="M120" s="183">
        <v>0</v>
      </c>
      <c r="N120" s="183">
        <v>117642.03093188124</v>
      </c>
      <c r="O120" s="417">
        <f t="shared" si="1"/>
        <v>680350.9446918813</v>
      </c>
      <c r="P120" s="47"/>
      <c r="Q120" s="47"/>
      <c r="R120" s="114"/>
      <c r="S120" s="114"/>
      <c r="T120" s="115"/>
    </row>
    <row r="121" spans="1:20" s="48" customFormat="1" x14ac:dyDescent="0.3">
      <c r="A121" s="151">
        <v>320</v>
      </c>
      <c r="B121" s="32" t="s">
        <v>79</v>
      </c>
      <c r="C121" s="239">
        <v>7191</v>
      </c>
      <c r="D121" s="467">
        <v>1.4036</v>
      </c>
      <c r="E121" s="179">
        <v>0</v>
      </c>
      <c r="F121" s="179">
        <v>2</v>
      </c>
      <c r="G121" s="195">
        <v>2.7812543457099149E-4</v>
      </c>
      <c r="H121" s="14">
        <v>2258</v>
      </c>
      <c r="I121" s="14">
        <v>2389</v>
      </c>
      <c r="J121" s="455">
        <v>0.94516534114692341</v>
      </c>
      <c r="K121" s="456">
        <v>0.54665664189257379</v>
      </c>
      <c r="L121" s="239">
        <v>3427680.4689600002</v>
      </c>
      <c r="M121" s="183">
        <v>0</v>
      </c>
      <c r="N121" s="183">
        <v>270099.55362317897</v>
      </c>
      <c r="O121" s="417">
        <f t="shared" si="1"/>
        <v>3697780.0225831792</v>
      </c>
      <c r="P121" s="47"/>
      <c r="Q121" s="47"/>
      <c r="R121" s="114"/>
      <c r="S121" s="114"/>
      <c r="T121" s="115"/>
    </row>
    <row r="122" spans="1:20" s="48" customFormat="1" x14ac:dyDescent="0.3">
      <c r="A122" s="151">
        <v>322</v>
      </c>
      <c r="B122" s="32" t="s">
        <v>321</v>
      </c>
      <c r="C122" s="239">
        <v>6609</v>
      </c>
      <c r="D122" s="467">
        <v>0.37969999999999998</v>
      </c>
      <c r="E122" s="179">
        <v>0</v>
      </c>
      <c r="F122" s="179">
        <v>0</v>
      </c>
      <c r="G122" s="195">
        <v>0</v>
      </c>
      <c r="H122" s="14">
        <v>2148</v>
      </c>
      <c r="I122" s="14">
        <v>2477</v>
      </c>
      <c r="J122" s="455">
        <v>0.86717803794913206</v>
      </c>
      <c r="K122" s="456">
        <v>0.46866933869478244</v>
      </c>
      <c r="L122" s="239">
        <v>568136.60472000006</v>
      </c>
      <c r="M122" s="183">
        <v>0</v>
      </c>
      <c r="N122" s="183">
        <v>212824.80415969758</v>
      </c>
      <c r="O122" s="417">
        <f t="shared" si="1"/>
        <v>780961.40887969767</v>
      </c>
      <c r="P122" s="47"/>
      <c r="Q122" s="47"/>
      <c r="R122" s="114"/>
      <c r="S122" s="114"/>
      <c r="T122" s="115"/>
    </row>
    <row r="123" spans="1:20" s="48" customFormat="1" x14ac:dyDescent="0.3">
      <c r="A123" s="151">
        <v>398</v>
      </c>
      <c r="B123" s="32" t="s">
        <v>322</v>
      </c>
      <c r="C123" s="239">
        <v>119984</v>
      </c>
      <c r="D123" s="467">
        <v>0</v>
      </c>
      <c r="E123" s="179">
        <v>0</v>
      </c>
      <c r="F123" s="179">
        <v>21</v>
      </c>
      <c r="G123" s="195">
        <v>1.7502333644485931E-4</v>
      </c>
      <c r="H123" s="14">
        <v>51485</v>
      </c>
      <c r="I123" s="14">
        <v>47988</v>
      </c>
      <c r="J123" s="455">
        <v>1.0728723847628574</v>
      </c>
      <c r="K123" s="456">
        <v>0.67436368550850778</v>
      </c>
      <c r="L123" s="239">
        <v>0</v>
      </c>
      <c r="M123" s="183">
        <v>0</v>
      </c>
      <c r="N123" s="183">
        <v>5559522.0912934477</v>
      </c>
      <c r="O123" s="417">
        <f t="shared" si="1"/>
        <v>5559522.0912934477</v>
      </c>
      <c r="P123" s="47"/>
      <c r="Q123" s="47"/>
      <c r="R123" s="114"/>
      <c r="S123" s="114"/>
      <c r="T123" s="115"/>
    </row>
    <row r="124" spans="1:20" s="108" customFormat="1" x14ac:dyDescent="0.3">
      <c r="A124" s="147">
        <v>399</v>
      </c>
      <c r="B124" s="32" t="s">
        <v>323</v>
      </c>
      <c r="C124" s="239">
        <v>7996</v>
      </c>
      <c r="D124" s="467">
        <v>0</v>
      </c>
      <c r="E124" s="179">
        <v>0</v>
      </c>
      <c r="F124" s="179">
        <v>0</v>
      </c>
      <c r="G124" s="195">
        <v>0</v>
      </c>
      <c r="H124" s="14">
        <v>1801</v>
      </c>
      <c r="I124" s="14">
        <v>3399</v>
      </c>
      <c r="J124" s="455">
        <v>0.52986172403648135</v>
      </c>
      <c r="K124" s="456">
        <v>0.13135302478213173</v>
      </c>
      <c r="L124" s="239">
        <v>0</v>
      </c>
      <c r="M124" s="183">
        <v>0</v>
      </c>
      <c r="N124" s="183">
        <v>72166.029596911045</v>
      </c>
      <c r="O124" s="417">
        <f t="shared" si="1"/>
        <v>72166.029596911045</v>
      </c>
      <c r="P124" s="63"/>
      <c r="Q124" s="63"/>
      <c r="R124" s="113"/>
      <c r="S124" s="114"/>
      <c r="T124" s="115"/>
    </row>
    <row r="125" spans="1:20" s="48" customFormat="1" x14ac:dyDescent="0.3">
      <c r="A125" s="151">
        <v>400</v>
      </c>
      <c r="B125" s="32" t="s">
        <v>80</v>
      </c>
      <c r="C125" s="239">
        <v>8468</v>
      </c>
      <c r="D125" s="467">
        <v>0</v>
      </c>
      <c r="E125" s="179">
        <v>0</v>
      </c>
      <c r="F125" s="179">
        <v>0</v>
      </c>
      <c r="G125" s="195">
        <v>0</v>
      </c>
      <c r="H125" s="14">
        <v>3648</v>
      </c>
      <c r="I125" s="14">
        <v>3646</v>
      </c>
      <c r="J125" s="455">
        <v>1.0005485463521668</v>
      </c>
      <c r="K125" s="456">
        <v>0.60203984709781722</v>
      </c>
      <c r="L125" s="239">
        <v>0</v>
      </c>
      <c r="M125" s="183">
        <v>0</v>
      </c>
      <c r="N125" s="183">
        <v>350288.62504716276</v>
      </c>
      <c r="O125" s="417">
        <f t="shared" si="1"/>
        <v>350288.62504716276</v>
      </c>
      <c r="P125" s="47"/>
      <c r="Q125" s="47"/>
      <c r="R125" s="114"/>
      <c r="S125" s="114"/>
      <c r="T125" s="115"/>
    </row>
    <row r="126" spans="1:20" s="48" customFormat="1" x14ac:dyDescent="0.3">
      <c r="A126" s="151">
        <v>402</v>
      </c>
      <c r="B126" s="32" t="s">
        <v>81</v>
      </c>
      <c r="C126" s="239">
        <v>9358</v>
      </c>
      <c r="D126" s="467">
        <v>0</v>
      </c>
      <c r="E126" s="179">
        <v>0</v>
      </c>
      <c r="F126" s="179">
        <v>0</v>
      </c>
      <c r="G126" s="195">
        <v>0</v>
      </c>
      <c r="H126" s="14">
        <v>2872</v>
      </c>
      <c r="I126" s="14">
        <v>3648</v>
      </c>
      <c r="J126" s="455">
        <v>0.78728070175438591</v>
      </c>
      <c r="K126" s="456">
        <v>0.3887720025000363</v>
      </c>
      <c r="L126" s="239">
        <v>0</v>
      </c>
      <c r="M126" s="183">
        <v>0</v>
      </c>
      <c r="N126" s="183">
        <v>249975.80232245376</v>
      </c>
      <c r="O126" s="417">
        <f t="shared" si="1"/>
        <v>249975.80232245376</v>
      </c>
      <c r="P126" s="47"/>
      <c r="Q126" s="47"/>
      <c r="R126" s="114"/>
      <c r="S126" s="114"/>
      <c r="T126" s="115"/>
    </row>
    <row r="127" spans="1:20" s="48" customFormat="1" x14ac:dyDescent="0.3">
      <c r="A127" s="151">
        <v>403</v>
      </c>
      <c r="B127" s="32" t="s">
        <v>82</v>
      </c>
      <c r="C127" s="239">
        <v>2925</v>
      </c>
      <c r="D127" s="467">
        <v>0</v>
      </c>
      <c r="E127" s="179">
        <v>0</v>
      </c>
      <c r="F127" s="179">
        <v>0</v>
      </c>
      <c r="G127" s="195">
        <v>0</v>
      </c>
      <c r="H127" s="14">
        <v>980</v>
      </c>
      <c r="I127" s="14">
        <v>1070</v>
      </c>
      <c r="J127" s="455">
        <v>0.91588785046728971</v>
      </c>
      <c r="K127" s="456">
        <v>0.51737915121294009</v>
      </c>
      <c r="L127" s="239">
        <v>0</v>
      </c>
      <c r="M127" s="183">
        <v>0</v>
      </c>
      <c r="N127" s="183">
        <v>103981.18032853525</v>
      </c>
      <c r="O127" s="417">
        <f t="shared" si="1"/>
        <v>103981.18032853525</v>
      </c>
      <c r="P127" s="47"/>
      <c r="Q127" s="47"/>
      <c r="R127" s="114"/>
      <c r="S127" s="114"/>
      <c r="T127" s="115"/>
    </row>
    <row r="128" spans="1:20" s="48" customFormat="1" x14ac:dyDescent="0.3">
      <c r="A128" s="151">
        <v>405</v>
      </c>
      <c r="B128" s="32" t="s">
        <v>324</v>
      </c>
      <c r="C128" s="239">
        <v>72662</v>
      </c>
      <c r="D128" s="467">
        <v>0</v>
      </c>
      <c r="E128" s="179">
        <v>0</v>
      </c>
      <c r="F128" s="179">
        <v>2</v>
      </c>
      <c r="G128" s="195">
        <v>2.7524703421320635E-5</v>
      </c>
      <c r="H128" s="14">
        <v>31700</v>
      </c>
      <c r="I128" s="14">
        <v>29401</v>
      </c>
      <c r="J128" s="455">
        <v>1.0781946192306384</v>
      </c>
      <c r="K128" s="456">
        <v>0.6796859199762888</v>
      </c>
      <c r="L128" s="239">
        <v>0</v>
      </c>
      <c r="M128" s="183">
        <v>0</v>
      </c>
      <c r="N128" s="183">
        <v>3393404.0157828573</v>
      </c>
      <c r="O128" s="417">
        <f t="shared" si="1"/>
        <v>3393404.0157828573</v>
      </c>
      <c r="P128" s="47"/>
      <c r="Q128" s="47"/>
      <c r="R128" s="114"/>
      <c r="S128" s="114"/>
      <c r="T128" s="115"/>
    </row>
    <row r="129" spans="1:20" s="48" customFormat="1" x14ac:dyDescent="0.3">
      <c r="A129" s="151">
        <v>407</v>
      </c>
      <c r="B129" s="32" t="s">
        <v>325</v>
      </c>
      <c r="C129" s="239">
        <v>2621</v>
      </c>
      <c r="D129" s="467">
        <v>0</v>
      </c>
      <c r="E129" s="179">
        <v>0</v>
      </c>
      <c r="F129" s="179">
        <v>0</v>
      </c>
      <c r="G129" s="195">
        <v>0</v>
      </c>
      <c r="H129" s="14">
        <v>877</v>
      </c>
      <c r="I129" s="14">
        <v>1078</v>
      </c>
      <c r="J129" s="455">
        <v>0.813543599257885</v>
      </c>
      <c r="K129" s="456">
        <v>0.41503490000353538</v>
      </c>
      <c r="L129" s="239">
        <v>0</v>
      </c>
      <c r="M129" s="183">
        <v>0</v>
      </c>
      <c r="N129" s="183">
        <v>74743.182753595669</v>
      </c>
      <c r="O129" s="417">
        <f t="shared" si="1"/>
        <v>74743.182753595669</v>
      </c>
      <c r="P129" s="47"/>
      <c r="Q129" s="47"/>
      <c r="R129" s="114"/>
      <c r="S129" s="114"/>
      <c r="T129" s="115"/>
    </row>
    <row r="130" spans="1:20" s="48" customFormat="1" x14ac:dyDescent="0.3">
      <c r="A130" s="151">
        <v>408</v>
      </c>
      <c r="B130" s="32" t="s">
        <v>326</v>
      </c>
      <c r="C130" s="239">
        <v>14221</v>
      </c>
      <c r="D130" s="467">
        <v>0</v>
      </c>
      <c r="E130" s="179">
        <v>0</v>
      </c>
      <c r="F130" s="179">
        <v>0</v>
      </c>
      <c r="G130" s="195">
        <v>0</v>
      </c>
      <c r="H130" s="14">
        <v>4570</v>
      </c>
      <c r="I130" s="14">
        <v>5748</v>
      </c>
      <c r="J130" s="455">
        <v>0.79505915100904667</v>
      </c>
      <c r="K130" s="456">
        <v>0.39655045175469705</v>
      </c>
      <c r="L130" s="239">
        <v>0</v>
      </c>
      <c r="M130" s="183">
        <v>0</v>
      </c>
      <c r="N130" s="183">
        <v>387479.32448126766</v>
      </c>
      <c r="O130" s="417">
        <f t="shared" si="1"/>
        <v>387479.32448126766</v>
      </c>
      <c r="P130" s="47"/>
      <c r="Q130" s="47"/>
      <c r="R130" s="114"/>
      <c r="S130" s="114"/>
      <c r="T130" s="115"/>
    </row>
    <row r="131" spans="1:20" s="48" customFormat="1" x14ac:dyDescent="0.3">
      <c r="A131" s="151">
        <v>410</v>
      </c>
      <c r="B131" s="32" t="s">
        <v>83</v>
      </c>
      <c r="C131" s="239">
        <v>18823</v>
      </c>
      <c r="D131" s="467">
        <v>0</v>
      </c>
      <c r="E131" s="179">
        <v>0</v>
      </c>
      <c r="F131" s="179">
        <v>2</v>
      </c>
      <c r="G131" s="195">
        <v>1.0625298836529778E-4</v>
      </c>
      <c r="H131" s="14">
        <v>5440</v>
      </c>
      <c r="I131" s="14">
        <v>7601</v>
      </c>
      <c r="J131" s="455">
        <v>0.71569530324957242</v>
      </c>
      <c r="K131" s="456">
        <v>0.3171866039952228</v>
      </c>
      <c r="L131" s="239">
        <v>0</v>
      </c>
      <c r="M131" s="183">
        <v>0</v>
      </c>
      <c r="N131" s="183">
        <v>410226.42084351281</v>
      </c>
      <c r="O131" s="417">
        <f t="shared" si="1"/>
        <v>410226.42084351281</v>
      </c>
      <c r="P131" s="47"/>
      <c r="Q131" s="47"/>
      <c r="R131" s="114"/>
      <c r="S131" s="114"/>
      <c r="T131" s="115"/>
    </row>
    <row r="132" spans="1:20" s="48" customFormat="1" x14ac:dyDescent="0.3">
      <c r="A132" s="151">
        <v>416</v>
      </c>
      <c r="B132" s="32" t="s">
        <v>84</v>
      </c>
      <c r="C132" s="239">
        <v>2964</v>
      </c>
      <c r="D132" s="467">
        <v>0</v>
      </c>
      <c r="E132" s="179">
        <v>0</v>
      </c>
      <c r="F132" s="179">
        <v>0</v>
      </c>
      <c r="G132" s="195">
        <v>0</v>
      </c>
      <c r="H132" s="14">
        <v>481</v>
      </c>
      <c r="I132" s="14">
        <v>1207</v>
      </c>
      <c r="J132" s="455">
        <v>0.39850869925434962</v>
      </c>
      <c r="K132" s="456">
        <v>0</v>
      </c>
      <c r="L132" s="239">
        <v>0</v>
      </c>
      <c r="M132" s="183">
        <v>0</v>
      </c>
      <c r="N132" s="183">
        <v>0</v>
      </c>
      <c r="O132" s="417">
        <f t="shared" si="1"/>
        <v>0</v>
      </c>
      <c r="P132" s="47"/>
      <c r="Q132" s="47"/>
      <c r="R132" s="114"/>
      <c r="S132" s="114"/>
      <c r="T132" s="115"/>
    </row>
    <row r="133" spans="1:20" s="48" customFormat="1" x14ac:dyDescent="0.3">
      <c r="A133" s="151">
        <v>418</v>
      </c>
      <c r="B133" s="32" t="s">
        <v>85</v>
      </c>
      <c r="C133" s="239">
        <v>23828</v>
      </c>
      <c r="D133" s="467">
        <v>0</v>
      </c>
      <c r="E133" s="179">
        <v>0</v>
      </c>
      <c r="F133" s="179">
        <v>0</v>
      </c>
      <c r="G133" s="195">
        <v>0</v>
      </c>
      <c r="H133" s="14">
        <v>7623</v>
      </c>
      <c r="I133" s="14">
        <v>10519</v>
      </c>
      <c r="J133" s="455">
        <v>0.72468865861773935</v>
      </c>
      <c r="K133" s="456">
        <v>0.32617995936338973</v>
      </c>
      <c r="L133" s="239">
        <v>0</v>
      </c>
      <c r="M133" s="183">
        <v>0</v>
      </c>
      <c r="N133" s="183">
        <v>534028.96628725249</v>
      </c>
      <c r="O133" s="417">
        <f t="shared" si="1"/>
        <v>534028.96628725249</v>
      </c>
      <c r="P133" s="47"/>
      <c r="Q133" s="47"/>
      <c r="R133" s="114"/>
      <c r="S133" s="114"/>
      <c r="T133" s="115"/>
    </row>
    <row r="134" spans="1:20" s="48" customFormat="1" x14ac:dyDescent="0.3">
      <c r="A134" s="151">
        <v>420</v>
      </c>
      <c r="B134" s="32" t="s">
        <v>86</v>
      </c>
      <c r="C134" s="239">
        <v>9402</v>
      </c>
      <c r="D134" s="467">
        <v>0</v>
      </c>
      <c r="E134" s="179">
        <v>0</v>
      </c>
      <c r="F134" s="179">
        <v>0</v>
      </c>
      <c r="G134" s="195">
        <v>0</v>
      </c>
      <c r="H134" s="14">
        <v>2849</v>
      </c>
      <c r="I134" s="14">
        <v>3573</v>
      </c>
      <c r="J134" s="455">
        <v>0.79736915757066895</v>
      </c>
      <c r="K134" s="456">
        <v>0.39886045831631933</v>
      </c>
      <c r="L134" s="239">
        <v>0</v>
      </c>
      <c r="M134" s="183">
        <v>0</v>
      </c>
      <c r="N134" s="183">
        <v>257668.41105877626</v>
      </c>
      <c r="O134" s="417">
        <f t="shared" si="1"/>
        <v>257668.41105877626</v>
      </c>
      <c r="P134" s="47"/>
      <c r="Q134" s="47"/>
      <c r="R134" s="114"/>
      <c r="S134" s="114"/>
      <c r="T134" s="115"/>
    </row>
    <row r="135" spans="1:20" s="48" customFormat="1" x14ac:dyDescent="0.3">
      <c r="A135" s="151">
        <v>421</v>
      </c>
      <c r="B135" s="32" t="s">
        <v>87</v>
      </c>
      <c r="C135" s="239">
        <v>722</v>
      </c>
      <c r="D135" s="467">
        <v>0.93859999999999999</v>
      </c>
      <c r="E135" s="179">
        <v>0</v>
      </c>
      <c r="F135" s="179">
        <v>0</v>
      </c>
      <c r="G135" s="195">
        <v>0</v>
      </c>
      <c r="H135" s="14">
        <v>260</v>
      </c>
      <c r="I135" s="14">
        <v>256</v>
      </c>
      <c r="J135" s="455">
        <v>1.015625</v>
      </c>
      <c r="K135" s="456">
        <v>0.61711630074565038</v>
      </c>
      <c r="L135" s="239">
        <v>153424.30688000002</v>
      </c>
      <c r="M135" s="183">
        <v>0</v>
      </c>
      <c r="N135" s="183">
        <v>30614.288059496685</v>
      </c>
      <c r="O135" s="417">
        <f t="shared" si="1"/>
        <v>184038.59493949672</v>
      </c>
      <c r="P135" s="47"/>
      <c r="Q135" s="47"/>
      <c r="R135" s="114"/>
      <c r="S135" s="114"/>
      <c r="T135" s="115"/>
    </row>
    <row r="136" spans="1:20" s="48" customFormat="1" x14ac:dyDescent="0.3">
      <c r="A136" s="151">
        <v>422</v>
      </c>
      <c r="B136" s="32" t="s">
        <v>88</v>
      </c>
      <c r="C136" s="239">
        <v>10719</v>
      </c>
      <c r="D136" s="467">
        <v>0.99870000000000003</v>
      </c>
      <c r="E136" s="179">
        <v>0</v>
      </c>
      <c r="F136" s="179">
        <v>0</v>
      </c>
      <c r="G136" s="195">
        <v>0</v>
      </c>
      <c r="H136" s="14">
        <v>3491</v>
      </c>
      <c r="I136" s="14">
        <v>3401</v>
      </c>
      <c r="J136" s="455">
        <v>1.0264628050573361</v>
      </c>
      <c r="K136" s="456">
        <v>0.6279541058029865</v>
      </c>
      <c r="L136" s="239">
        <v>2423626.7839200003</v>
      </c>
      <c r="M136" s="183">
        <v>0</v>
      </c>
      <c r="N136" s="183">
        <v>462489.76252962294</v>
      </c>
      <c r="O136" s="417">
        <f t="shared" si="1"/>
        <v>2886116.5464496231</v>
      </c>
      <c r="P136" s="47"/>
      <c r="Q136" s="47"/>
      <c r="R136" s="114"/>
      <c r="S136" s="114"/>
      <c r="T136" s="115"/>
    </row>
    <row r="137" spans="1:20" s="48" customFormat="1" x14ac:dyDescent="0.3">
      <c r="A137" s="151">
        <v>423</v>
      </c>
      <c r="B137" s="32" t="s">
        <v>327</v>
      </c>
      <c r="C137" s="239">
        <v>20146</v>
      </c>
      <c r="D137" s="467">
        <v>0</v>
      </c>
      <c r="E137" s="179">
        <v>0</v>
      </c>
      <c r="F137" s="179">
        <v>1</v>
      </c>
      <c r="G137" s="195">
        <v>4.9637645190112178E-5</v>
      </c>
      <c r="H137" s="14">
        <v>6593</v>
      </c>
      <c r="I137" s="14">
        <v>9353</v>
      </c>
      <c r="J137" s="455">
        <v>0.70490751630492887</v>
      </c>
      <c r="K137" s="456">
        <v>0.30639881705057925</v>
      </c>
      <c r="L137" s="239">
        <v>0</v>
      </c>
      <c r="M137" s="183">
        <v>0</v>
      </c>
      <c r="N137" s="183">
        <v>424126.9431479596</v>
      </c>
      <c r="O137" s="417">
        <f t="shared" ref="O137:O200" si="2">SUM(L137:N137)</f>
        <v>424126.9431479596</v>
      </c>
      <c r="P137" s="47"/>
      <c r="Q137" s="47"/>
      <c r="R137" s="114"/>
      <c r="S137" s="114"/>
      <c r="T137" s="115"/>
    </row>
    <row r="138" spans="1:20" s="48" customFormat="1" x14ac:dyDescent="0.3">
      <c r="A138" s="151">
        <v>425</v>
      </c>
      <c r="B138" s="32" t="s">
        <v>328</v>
      </c>
      <c r="C138" s="239">
        <v>10238</v>
      </c>
      <c r="D138" s="467">
        <v>0</v>
      </c>
      <c r="E138" s="179">
        <v>0</v>
      </c>
      <c r="F138" s="179">
        <v>4</v>
      </c>
      <c r="G138" s="195">
        <v>3.9070130884938462E-4</v>
      </c>
      <c r="H138" s="14">
        <v>2692</v>
      </c>
      <c r="I138" s="14">
        <v>4077</v>
      </c>
      <c r="J138" s="455">
        <v>0.66028942850134908</v>
      </c>
      <c r="K138" s="456">
        <v>0.26178072924699947</v>
      </c>
      <c r="L138" s="239">
        <v>0</v>
      </c>
      <c r="M138" s="183">
        <v>0</v>
      </c>
      <c r="N138" s="183">
        <v>184150.43409537489</v>
      </c>
      <c r="O138" s="417">
        <f t="shared" si="2"/>
        <v>184150.43409537489</v>
      </c>
      <c r="P138" s="47"/>
      <c r="Q138" s="47"/>
      <c r="R138" s="114"/>
      <c r="S138" s="114"/>
      <c r="T138" s="115"/>
    </row>
    <row r="139" spans="1:20" s="48" customFormat="1" x14ac:dyDescent="0.3">
      <c r="A139" s="151">
        <v>426</v>
      </c>
      <c r="B139" s="32" t="s">
        <v>89</v>
      </c>
      <c r="C139" s="239">
        <v>11994</v>
      </c>
      <c r="D139" s="467">
        <v>0</v>
      </c>
      <c r="E139" s="179">
        <v>0</v>
      </c>
      <c r="F139" s="179">
        <v>1</v>
      </c>
      <c r="G139" s="195">
        <v>8.3375020843755209E-5</v>
      </c>
      <c r="H139" s="14">
        <v>3412</v>
      </c>
      <c r="I139" s="14">
        <v>4977</v>
      </c>
      <c r="J139" s="455">
        <v>0.68555354631304</v>
      </c>
      <c r="K139" s="456">
        <v>0.28704484705869038</v>
      </c>
      <c r="L139" s="239">
        <v>0</v>
      </c>
      <c r="M139" s="183">
        <v>0</v>
      </c>
      <c r="N139" s="183">
        <v>236555.88018818293</v>
      </c>
      <c r="O139" s="417">
        <f t="shared" si="2"/>
        <v>236555.88018818293</v>
      </c>
      <c r="P139" s="47"/>
      <c r="Q139" s="47"/>
      <c r="R139" s="114"/>
      <c r="S139" s="114"/>
      <c r="T139" s="115"/>
    </row>
    <row r="140" spans="1:20" s="48" customFormat="1" x14ac:dyDescent="0.3">
      <c r="A140" s="151">
        <v>430</v>
      </c>
      <c r="B140" s="32" t="s">
        <v>90</v>
      </c>
      <c r="C140" s="239">
        <v>15770</v>
      </c>
      <c r="D140" s="467">
        <v>0</v>
      </c>
      <c r="E140" s="179">
        <v>0</v>
      </c>
      <c r="F140" s="179">
        <v>0</v>
      </c>
      <c r="G140" s="195">
        <v>0</v>
      </c>
      <c r="H140" s="14">
        <v>6127</v>
      </c>
      <c r="I140" s="14">
        <v>6159</v>
      </c>
      <c r="J140" s="455">
        <v>0.99480435135573952</v>
      </c>
      <c r="K140" s="456">
        <v>0.59629565210138991</v>
      </c>
      <c r="L140" s="239">
        <v>0</v>
      </c>
      <c r="M140" s="183">
        <v>0</v>
      </c>
      <c r="N140" s="183">
        <v>646120.14901533013</v>
      </c>
      <c r="O140" s="417">
        <f t="shared" si="2"/>
        <v>646120.14901533013</v>
      </c>
      <c r="P140" s="47"/>
      <c r="Q140" s="47"/>
      <c r="R140" s="114"/>
      <c r="S140" s="114"/>
      <c r="T140" s="115"/>
    </row>
    <row r="141" spans="1:20" s="48" customFormat="1" x14ac:dyDescent="0.3">
      <c r="A141" s="151">
        <v>433</v>
      </c>
      <c r="B141" s="32" t="s">
        <v>91</v>
      </c>
      <c r="C141" s="239">
        <v>7853</v>
      </c>
      <c r="D141" s="467">
        <v>0</v>
      </c>
      <c r="E141" s="179">
        <v>0</v>
      </c>
      <c r="F141" s="179">
        <v>0</v>
      </c>
      <c r="G141" s="195">
        <v>0</v>
      </c>
      <c r="H141" s="14">
        <v>2021</v>
      </c>
      <c r="I141" s="14">
        <v>3373</v>
      </c>
      <c r="J141" s="455">
        <v>0.59916987844648684</v>
      </c>
      <c r="K141" s="456">
        <v>0.20066117919213722</v>
      </c>
      <c r="L141" s="239">
        <v>0</v>
      </c>
      <c r="M141" s="183">
        <v>0</v>
      </c>
      <c r="N141" s="183">
        <v>108272.68482385708</v>
      </c>
      <c r="O141" s="417">
        <f t="shared" si="2"/>
        <v>108272.68482385708</v>
      </c>
      <c r="P141" s="47"/>
      <c r="Q141" s="47"/>
      <c r="R141" s="114"/>
      <c r="S141" s="114"/>
      <c r="T141" s="115"/>
    </row>
    <row r="142" spans="1:20" s="48" customFormat="1" x14ac:dyDescent="0.3">
      <c r="A142" s="151">
        <v>434</v>
      </c>
      <c r="B142" s="32" t="s">
        <v>329</v>
      </c>
      <c r="C142" s="239">
        <v>14745</v>
      </c>
      <c r="D142" s="467">
        <v>0</v>
      </c>
      <c r="E142" s="179">
        <v>0</v>
      </c>
      <c r="F142" s="179">
        <v>0</v>
      </c>
      <c r="G142" s="195">
        <v>0</v>
      </c>
      <c r="H142" s="14">
        <v>4957</v>
      </c>
      <c r="I142" s="14">
        <v>6044</v>
      </c>
      <c r="J142" s="455">
        <v>0.82015221707478492</v>
      </c>
      <c r="K142" s="456">
        <v>0.4216435178204353</v>
      </c>
      <c r="L142" s="239">
        <v>0</v>
      </c>
      <c r="M142" s="183">
        <v>0</v>
      </c>
      <c r="N142" s="183">
        <v>427179.25448372384</v>
      </c>
      <c r="O142" s="417">
        <f t="shared" si="2"/>
        <v>427179.25448372384</v>
      </c>
      <c r="P142" s="47"/>
      <c r="Q142" s="47"/>
      <c r="R142" s="114"/>
      <c r="S142" s="114"/>
      <c r="T142" s="115"/>
    </row>
    <row r="143" spans="1:20" s="48" customFormat="1" x14ac:dyDescent="0.3">
      <c r="A143" s="151">
        <v>435</v>
      </c>
      <c r="B143" s="32" t="s">
        <v>92</v>
      </c>
      <c r="C143" s="239">
        <v>699</v>
      </c>
      <c r="D143" s="467">
        <v>0.44450000000000001</v>
      </c>
      <c r="E143" s="179">
        <v>0</v>
      </c>
      <c r="F143" s="179">
        <v>0</v>
      </c>
      <c r="G143" s="195">
        <v>0</v>
      </c>
      <c r="H143" s="14">
        <v>172</v>
      </c>
      <c r="I143" s="14">
        <v>243</v>
      </c>
      <c r="J143" s="455">
        <v>0.70781893004115226</v>
      </c>
      <c r="K143" s="456">
        <v>0.30931023078680264</v>
      </c>
      <c r="L143" s="239">
        <v>70343.725200000015</v>
      </c>
      <c r="M143" s="183">
        <v>0</v>
      </c>
      <c r="N143" s="183">
        <v>14855.641464195483</v>
      </c>
      <c r="O143" s="417">
        <f t="shared" si="2"/>
        <v>85199.366664195491</v>
      </c>
      <c r="P143" s="47"/>
      <c r="Q143" s="47"/>
      <c r="R143" s="114"/>
      <c r="S143" s="114"/>
      <c r="T143" s="115"/>
    </row>
    <row r="144" spans="1:20" s="48" customFormat="1" x14ac:dyDescent="0.3">
      <c r="A144" s="151">
        <v>436</v>
      </c>
      <c r="B144" s="32" t="s">
        <v>93</v>
      </c>
      <c r="C144" s="239">
        <v>2036</v>
      </c>
      <c r="D144" s="467">
        <v>0</v>
      </c>
      <c r="E144" s="179">
        <v>0</v>
      </c>
      <c r="F144" s="179">
        <v>0</v>
      </c>
      <c r="G144" s="195">
        <v>0</v>
      </c>
      <c r="H144" s="14">
        <v>465</v>
      </c>
      <c r="I144" s="14">
        <v>720</v>
      </c>
      <c r="J144" s="455">
        <v>0.64583333333333337</v>
      </c>
      <c r="K144" s="456">
        <v>0.24732463407898375</v>
      </c>
      <c r="L144" s="239">
        <v>0</v>
      </c>
      <c r="M144" s="183">
        <v>0</v>
      </c>
      <c r="N144" s="183">
        <v>34599.123537006359</v>
      </c>
      <c r="O144" s="417">
        <f t="shared" si="2"/>
        <v>34599.123537006359</v>
      </c>
      <c r="P144" s="47"/>
      <c r="Q144" s="47"/>
      <c r="R144" s="114"/>
      <c r="S144" s="114"/>
      <c r="T144" s="115"/>
    </row>
    <row r="145" spans="1:20" s="48" customFormat="1" x14ac:dyDescent="0.3">
      <c r="A145" s="151">
        <v>440</v>
      </c>
      <c r="B145" s="32" t="s">
        <v>330</v>
      </c>
      <c r="C145" s="239">
        <v>5534</v>
      </c>
      <c r="D145" s="467">
        <v>0</v>
      </c>
      <c r="E145" s="179">
        <v>0</v>
      </c>
      <c r="F145" s="179">
        <v>0</v>
      </c>
      <c r="G145" s="195">
        <v>0</v>
      </c>
      <c r="H145" s="14">
        <v>1148</v>
      </c>
      <c r="I145" s="14">
        <v>2384</v>
      </c>
      <c r="J145" s="455">
        <v>0.48154362416107382</v>
      </c>
      <c r="K145" s="456">
        <v>8.3034924906724206E-2</v>
      </c>
      <c r="L145" s="239">
        <v>0</v>
      </c>
      <c r="M145" s="183">
        <v>0</v>
      </c>
      <c r="N145" s="183">
        <v>31573.2945063472</v>
      </c>
      <c r="O145" s="417">
        <f t="shared" si="2"/>
        <v>31573.2945063472</v>
      </c>
      <c r="P145" s="47"/>
      <c r="Q145" s="47"/>
      <c r="R145" s="114"/>
      <c r="S145" s="114"/>
      <c r="T145" s="115"/>
    </row>
    <row r="146" spans="1:20" s="48" customFormat="1" x14ac:dyDescent="0.3">
      <c r="A146" s="151">
        <v>441</v>
      </c>
      <c r="B146" s="32" t="s">
        <v>94</v>
      </c>
      <c r="C146" s="239">
        <v>4543</v>
      </c>
      <c r="D146" s="467">
        <v>0.32450000000000001</v>
      </c>
      <c r="E146" s="179">
        <v>0</v>
      </c>
      <c r="F146" s="179">
        <v>0</v>
      </c>
      <c r="G146" s="195">
        <v>0</v>
      </c>
      <c r="H146" s="14">
        <v>1290</v>
      </c>
      <c r="I146" s="14">
        <v>1713</v>
      </c>
      <c r="J146" s="455">
        <v>0.75306479859894926</v>
      </c>
      <c r="K146" s="456">
        <v>0.35455609934459964</v>
      </c>
      <c r="L146" s="239">
        <v>333759.67240000004</v>
      </c>
      <c r="M146" s="183">
        <v>0</v>
      </c>
      <c r="N146" s="183">
        <v>110674.51976905006</v>
      </c>
      <c r="O146" s="417">
        <f t="shared" si="2"/>
        <v>444434.1921690501</v>
      </c>
      <c r="P146" s="47"/>
      <c r="Q146" s="47"/>
      <c r="R146" s="114"/>
      <c r="S146" s="114"/>
      <c r="T146" s="115"/>
    </row>
    <row r="147" spans="1:20" s="48" customFormat="1" x14ac:dyDescent="0.3">
      <c r="A147" s="151">
        <v>444</v>
      </c>
      <c r="B147" s="32" t="s">
        <v>331</v>
      </c>
      <c r="C147" s="239">
        <v>45886</v>
      </c>
      <c r="D147" s="467">
        <v>0</v>
      </c>
      <c r="E147" s="179">
        <v>0</v>
      </c>
      <c r="F147" s="179">
        <v>4</v>
      </c>
      <c r="G147" s="195">
        <v>8.7172558078716823E-5</v>
      </c>
      <c r="H147" s="14">
        <v>15746</v>
      </c>
      <c r="I147" s="14">
        <v>19558</v>
      </c>
      <c r="J147" s="455">
        <v>0.8050925452500256</v>
      </c>
      <c r="K147" s="456">
        <v>0.40658384599567599</v>
      </c>
      <c r="L147" s="239">
        <v>0</v>
      </c>
      <c r="M147" s="183">
        <v>0</v>
      </c>
      <c r="N147" s="183">
        <v>1281888.5518140399</v>
      </c>
      <c r="O147" s="417">
        <f t="shared" si="2"/>
        <v>1281888.5518140399</v>
      </c>
      <c r="P147" s="47"/>
      <c r="Q147" s="47"/>
      <c r="R147" s="114"/>
      <c r="S147" s="114"/>
      <c r="T147" s="115"/>
    </row>
    <row r="148" spans="1:20" s="48" customFormat="1" x14ac:dyDescent="0.3">
      <c r="A148" s="151">
        <v>445</v>
      </c>
      <c r="B148" s="32" t="s">
        <v>332</v>
      </c>
      <c r="C148" s="239">
        <v>15105</v>
      </c>
      <c r="D148" s="467">
        <v>0</v>
      </c>
      <c r="E148" s="179">
        <v>0</v>
      </c>
      <c r="F148" s="179">
        <v>0</v>
      </c>
      <c r="G148" s="195">
        <v>0</v>
      </c>
      <c r="H148" s="14">
        <v>5143</v>
      </c>
      <c r="I148" s="14">
        <v>6406</v>
      </c>
      <c r="J148" s="455">
        <v>0.80284108648142372</v>
      </c>
      <c r="K148" s="456">
        <v>0.4043323872270741</v>
      </c>
      <c r="L148" s="239">
        <v>0</v>
      </c>
      <c r="M148" s="183">
        <v>0</v>
      </c>
      <c r="N148" s="183">
        <v>419642.25111985294</v>
      </c>
      <c r="O148" s="417">
        <f t="shared" si="2"/>
        <v>419642.25111985294</v>
      </c>
      <c r="P148" s="47"/>
      <c r="Q148" s="47"/>
      <c r="R148" s="114"/>
      <c r="S148" s="114"/>
      <c r="T148" s="115"/>
    </row>
    <row r="149" spans="1:20" s="48" customFormat="1" x14ac:dyDescent="0.3">
      <c r="A149" s="151">
        <v>475</v>
      </c>
      <c r="B149" s="32" t="s">
        <v>333</v>
      </c>
      <c r="C149" s="239">
        <v>5451</v>
      </c>
      <c r="D149" s="467">
        <v>0</v>
      </c>
      <c r="E149" s="179">
        <v>0</v>
      </c>
      <c r="F149" s="179">
        <v>0</v>
      </c>
      <c r="G149" s="195">
        <v>0</v>
      </c>
      <c r="H149" s="14">
        <v>1864</v>
      </c>
      <c r="I149" s="14">
        <v>2457</v>
      </c>
      <c r="J149" s="455">
        <v>0.75864875864875869</v>
      </c>
      <c r="K149" s="456">
        <v>0.36014005939440907</v>
      </c>
      <c r="L149" s="239">
        <v>0</v>
      </c>
      <c r="M149" s="183">
        <v>0</v>
      </c>
      <c r="N149" s="183">
        <v>134886.21319487566</v>
      </c>
      <c r="O149" s="417">
        <f t="shared" si="2"/>
        <v>134886.21319487566</v>
      </c>
      <c r="P149" s="47"/>
      <c r="Q149" s="47"/>
      <c r="R149" s="114"/>
      <c r="S149" s="114"/>
      <c r="T149" s="115"/>
    </row>
    <row r="150" spans="1:20" s="48" customFormat="1" x14ac:dyDescent="0.3">
      <c r="A150" s="151">
        <v>480</v>
      </c>
      <c r="B150" s="32" t="s">
        <v>95</v>
      </c>
      <c r="C150" s="239">
        <v>1999</v>
      </c>
      <c r="D150" s="467">
        <v>0</v>
      </c>
      <c r="E150" s="179">
        <v>0</v>
      </c>
      <c r="F150" s="179">
        <v>0</v>
      </c>
      <c r="G150" s="195">
        <v>0</v>
      </c>
      <c r="H150" s="14">
        <v>501</v>
      </c>
      <c r="I150" s="14">
        <v>831</v>
      </c>
      <c r="J150" s="455">
        <v>0.6028880866425993</v>
      </c>
      <c r="K150" s="456">
        <v>0.20437938738824968</v>
      </c>
      <c r="L150" s="239">
        <v>0</v>
      </c>
      <c r="M150" s="183">
        <v>0</v>
      </c>
      <c r="N150" s="183">
        <v>28071.772507185822</v>
      </c>
      <c r="O150" s="417">
        <f t="shared" si="2"/>
        <v>28071.772507185822</v>
      </c>
      <c r="P150" s="47"/>
      <c r="Q150" s="47"/>
      <c r="R150" s="114"/>
      <c r="S150" s="114"/>
      <c r="T150" s="115"/>
    </row>
    <row r="151" spans="1:20" s="48" customFormat="1" x14ac:dyDescent="0.3">
      <c r="A151" s="151">
        <v>481</v>
      </c>
      <c r="B151" s="32" t="s">
        <v>96</v>
      </c>
      <c r="C151" s="239">
        <v>9543</v>
      </c>
      <c r="D151" s="467">
        <v>0</v>
      </c>
      <c r="E151" s="179">
        <v>0</v>
      </c>
      <c r="F151" s="179">
        <v>0</v>
      </c>
      <c r="G151" s="195">
        <v>0</v>
      </c>
      <c r="H151" s="14">
        <v>2336</v>
      </c>
      <c r="I151" s="14">
        <v>4518</v>
      </c>
      <c r="J151" s="455">
        <v>0.51704293935369627</v>
      </c>
      <c r="K151" s="456">
        <v>0.11853424009934665</v>
      </c>
      <c r="L151" s="239">
        <v>0</v>
      </c>
      <c r="M151" s="183">
        <v>0</v>
      </c>
      <c r="N151" s="183">
        <v>77722.845522048752</v>
      </c>
      <c r="O151" s="417">
        <f t="shared" si="2"/>
        <v>77722.845522048752</v>
      </c>
      <c r="P151" s="47"/>
      <c r="Q151" s="47"/>
      <c r="R151" s="114"/>
      <c r="S151" s="114"/>
      <c r="T151" s="115"/>
    </row>
    <row r="152" spans="1:20" s="48" customFormat="1" x14ac:dyDescent="0.3">
      <c r="A152" s="151">
        <v>483</v>
      </c>
      <c r="B152" s="32" t="s">
        <v>97</v>
      </c>
      <c r="C152" s="239">
        <v>1078</v>
      </c>
      <c r="D152" s="467">
        <v>0</v>
      </c>
      <c r="E152" s="179">
        <v>0</v>
      </c>
      <c r="F152" s="179">
        <v>0</v>
      </c>
      <c r="G152" s="195">
        <v>0</v>
      </c>
      <c r="H152" s="14">
        <v>239</v>
      </c>
      <c r="I152" s="14">
        <v>363</v>
      </c>
      <c r="J152" s="455">
        <v>0.6584022038567493</v>
      </c>
      <c r="K152" s="456">
        <v>0.25989350460239968</v>
      </c>
      <c r="L152" s="239">
        <v>0</v>
      </c>
      <c r="M152" s="183">
        <v>0</v>
      </c>
      <c r="N152" s="183">
        <v>19250.150751926889</v>
      </c>
      <c r="O152" s="417">
        <f t="shared" si="2"/>
        <v>19250.150751926889</v>
      </c>
      <c r="P152" s="47"/>
      <c r="Q152" s="47"/>
      <c r="R152" s="114"/>
      <c r="S152" s="114"/>
      <c r="T152" s="115"/>
    </row>
    <row r="153" spans="1:20" s="48" customFormat="1" x14ac:dyDescent="0.3">
      <c r="A153" s="151">
        <v>484</v>
      </c>
      <c r="B153" s="32" t="s">
        <v>334</v>
      </c>
      <c r="C153" s="239">
        <v>3066</v>
      </c>
      <c r="D153" s="467">
        <v>0.63539999999999996</v>
      </c>
      <c r="E153" s="179">
        <v>0</v>
      </c>
      <c r="F153" s="179">
        <v>0</v>
      </c>
      <c r="G153" s="195">
        <v>0</v>
      </c>
      <c r="H153" s="14">
        <v>956</v>
      </c>
      <c r="I153" s="14">
        <v>1054</v>
      </c>
      <c r="J153" s="455">
        <v>0.90702087286527511</v>
      </c>
      <c r="K153" s="456">
        <v>0.50851217361092549</v>
      </c>
      <c r="L153" s="239">
        <v>441058.08095999999</v>
      </c>
      <c r="M153" s="183">
        <v>0</v>
      </c>
      <c r="N153" s="183">
        <v>107125.6458620413</v>
      </c>
      <c r="O153" s="417">
        <f t="shared" si="2"/>
        <v>548183.72682204132</v>
      </c>
      <c r="P153" s="47"/>
      <c r="Q153" s="47"/>
      <c r="R153" s="114"/>
      <c r="S153" s="114"/>
      <c r="T153" s="115"/>
    </row>
    <row r="154" spans="1:20" s="48" customFormat="1" x14ac:dyDescent="0.3">
      <c r="A154" s="151">
        <v>489</v>
      </c>
      <c r="B154" s="32" t="s">
        <v>98</v>
      </c>
      <c r="C154" s="239">
        <v>1868</v>
      </c>
      <c r="D154" s="467">
        <v>0.51449999999999996</v>
      </c>
      <c r="E154" s="179">
        <v>0</v>
      </c>
      <c r="F154" s="179">
        <v>0</v>
      </c>
      <c r="G154" s="195">
        <v>0</v>
      </c>
      <c r="H154" s="14">
        <v>415</v>
      </c>
      <c r="I154" s="14">
        <v>638</v>
      </c>
      <c r="J154" s="455">
        <v>0.65047021943573669</v>
      </c>
      <c r="K154" s="456">
        <v>0.25196152018138707</v>
      </c>
      <c r="L154" s="239">
        <v>217589.87039999999</v>
      </c>
      <c r="M154" s="183">
        <v>0</v>
      </c>
      <c r="N154" s="183">
        <v>32339.331664506677</v>
      </c>
      <c r="O154" s="417">
        <f t="shared" si="2"/>
        <v>249929.20206450665</v>
      </c>
      <c r="P154" s="47"/>
      <c r="Q154" s="47"/>
      <c r="R154" s="114"/>
      <c r="S154" s="114"/>
      <c r="T154" s="115"/>
    </row>
    <row r="155" spans="1:20" s="48" customFormat="1" x14ac:dyDescent="0.3">
      <c r="A155" s="151">
        <v>491</v>
      </c>
      <c r="B155" s="32" t="s">
        <v>335</v>
      </c>
      <c r="C155" s="239">
        <v>52583</v>
      </c>
      <c r="D155" s="467">
        <v>0</v>
      </c>
      <c r="E155" s="179">
        <v>0</v>
      </c>
      <c r="F155" s="179">
        <v>2</v>
      </c>
      <c r="G155" s="195">
        <v>3.8035106403210161E-5</v>
      </c>
      <c r="H155" s="14">
        <v>21938</v>
      </c>
      <c r="I155" s="14">
        <v>21241</v>
      </c>
      <c r="J155" s="455">
        <v>1.0328138976507697</v>
      </c>
      <c r="K155" s="456">
        <v>0.63430519839642008</v>
      </c>
      <c r="L155" s="239">
        <v>0</v>
      </c>
      <c r="M155" s="183">
        <v>0</v>
      </c>
      <c r="N155" s="183">
        <v>2291730.6826905366</v>
      </c>
      <c r="O155" s="417">
        <f t="shared" si="2"/>
        <v>2291730.6826905366</v>
      </c>
      <c r="P155" s="47"/>
      <c r="Q155" s="47"/>
      <c r="R155" s="114"/>
      <c r="S155" s="114"/>
      <c r="T155" s="115"/>
    </row>
    <row r="156" spans="1:20" s="48" customFormat="1" x14ac:dyDescent="0.3">
      <c r="A156" s="151">
        <v>494</v>
      </c>
      <c r="B156" s="32" t="s">
        <v>99</v>
      </c>
      <c r="C156" s="239">
        <v>8903</v>
      </c>
      <c r="D156" s="467">
        <v>0</v>
      </c>
      <c r="E156" s="179">
        <v>0</v>
      </c>
      <c r="F156" s="179">
        <v>0</v>
      </c>
      <c r="G156" s="195">
        <v>0</v>
      </c>
      <c r="H156" s="14">
        <v>2423</v>
      </c>
      <c r="I156" s="14">
        <v>3408</v>
      </c>
      <c r="J156" s="455">
        <v>0.71097417840375587</v>
      </c>
      <c r="K156" s="456">
        <v>0.31246547914940626</v>
      </c>
      <c r="L156" s="239">
        <v>0</v>
      </c>
      <c r="M156" s="183">
        <v>0</v>
      </c>
      <c r="N156" s="183">
        <v>191142.98585318282</v>
      </c>
      <c r="O156" s="417">
        <f t="shared" si="2"/>
        <v>191142.98585318282</v>
      </c>
      <c r="P156" s="47"/>
      <c r="Q156" s="47"/>
      <c r="R156" s="114"/>
      <c r="S156" s="114"/>
      <c r="T156" s="115"/>
    </row>
    <row r="157" spans="1:20" s="48" customFormat="1" x14ac:dyDescent="0.3">
      <c r="A157" s="151">
        <v>495</v>
      </c>
      <c r="B157" s="32" t="s">
        <v>100</v>
      </c>
      <c r="C157" s="239">
        <v>1558</v>
      </c>
      <c r="D157" s="467">
        <v>0.2409</v>
      </c>
      <c r="E157" s="179">
        <v>0</v>
      </c>
      <c r="F157" s="179">
        <v>0</v>
      </c>
      <c r="G157" s="195">
        <v>0</v>
      </c>
      <c r="H157" s="14">
        <v>593</v>
      </c>
      <c r="I157" s="14">
        <v>524</v>
      </c>
      <c r="J157" s="455">
        <v>1.1316793893129771</v>
      </c>
      <c r="K157" s="456">
        <v>0.73317069005862745</v>
      </c>
      <c r="L157" s="239">
        <v>84972.946080000009</v>
      </c>
      <c r="M157" s="183">
        <v>0</v>
      </c>
      <c r="N157" s="183">
        <v>78486.054341500261</v>
      </c>
      <c r="O157" s="417">
        <f t="shared" si="2"/>
        <v>163459.00042150027</v>
      </c>
      <c r="P157" s="47"/>
      <c r="Q157" s="47"/>
      <c r="R157" s="114"/>
      <c r="S157" s="114"/>
      <c r="T157" s="115"/>
    </row>
    <row r="158" spans="1:20" s="48" customFormat="1" x14ac:dyDescent="0.3">
      <c r="A158" s="151">
        <v>498</v>
      </c>
      <c r="B158" s="32" t="s">
        <v>101</v>
      </c>
      <c r="C158" s="239">
        <v>2297</v>
      </c>
      <c r="D158" s="467">
        <v>1.7764</v>
      </c>
      <c r="E158" s="179">
        <v>0</v>
      </c>
      <c r="F158" s="179">
        <v>6</v>
      </c>
      <c r="G158" s="195">
        <v>2.6121027427078798E-3</v>
      </c>
      <c r="H158" s="14">
        <v>1059</v>
      </c>
      <c r="I158" s="14">
        <v>999</v>
      </c>
      <c r="J158" s="455">
        <v>1.06006006006006</v>
      </c>
      <c r="K158" s="456">
        <v>0.66155136080571042</v>
      </c>
      <c r="L158" s="239">
        <v>2771401.4313600003</v>
      </c>
      <c r="M158" s="183">
        <v>0</v>
      </c>
      <c r="N158" s="183">
        <v>104410.58062020595</v>
      </c>
      <c r="O158" s="417">
        <f t="shared" si="2"/>
        <v>2875812.0119802062</v>
      </c>
      <c r="P158" s="47"/>
      <c r="Q158" s="47"/>
      <c r="R158" s="114"/>
      <c r="S158" s="114"/>
      <c r="T158" s="115"/>
    </row>
    <row r="159" spans="1:20" s="48" customFormat="1" x14ac:dyDescent="0.3">
      <c r="A159" s="151">
        <v>499</v>
      </c>
      <c r="B159" s="32" t="s">
        <v>336</v>
      </c>
      <c r="C159" s="239">
        <v>19453</v>
      </c>
      <c r="D159" s="467">
        <v>0</v>
      </c>
      <c r="E159" s="179">
        <v>0</v>
      </c>
      <c r="F159" s="179">
        <v>1</v>
      </c>
      <c r="G159" s="195">
        <v>5.1405952809335323E-5</v>
      </c>
      <c r="H159" s="14">
        <v>5303</v>
      </c>
      <c r="I159" s="14">
        <v>8940</v>
      </c>
      <c r="J159" s="455">
        <v>0.59317673378076063</v>
      </c>
      <c r="K159" s="456">
        <v>0.19466803452641102</v>
      </c>
      <c r="L159" s="239">
        <v>0</v>
      </c>
      <c r="M159" s="183">
        <v>0</v>
      </c>
      <c r="N159" s="183">
        <v>260196.3376093806</v>
      </c>
      <c r="O159" s="417">
        <f t="shared" si="2"/>
        <v>260196.3376093806</v>
      </c>
      <c r="P159" s="47"/>
      <c r="Q159" s="47"/>
      <c r="R159" s="114"/>
      <c r="S159" s="114"/>
      <c r="T159" s="115"/>
    </row>
    <row r="160" spans="1:20" s="48" customFormat="1" x14ac:dyDescent="0.3">
      <c r="A160" s="151">
        <v>500</v>
      </c>
      <c r="B160" s="32" t="s">
        <v>102</v>
      </c>
      <c r="C160" s="239">
        <v>10267</v>
      </c>
      <c r="D160" s="467">
        <v>0</v>
      </c>
      <c r="E160" s="179">
        <v>0</v>
      </c>
      <c r="F160" s="179">
        <v>0</v>
      </c>
      <c r="G160" s="195">
        <v>0</v>
      </c>
      <c r="H160" s="14">
        <v>2811</v>
      </c>
      <c r="I160" s="14">
        <v>4501</v>
      </c>
      <c r="J160" s="455">
        <v>0.62452788269273496</v>
      </c>
      <c r="K160" s="456">
        <v>0.22601918343838534</v>
      </c>
      <c r="L160" s="239">
        <v>0</v>
      </c>
      <c r="M160" s="183">
        <v>0</v>
      </c>
      <c r="N160" s="183">
        <v>159444.23169162631</v>
      </c>
      <c r="O160" s="417">
        <f t="shared" si="2"/>
        <v>159444.23169162631</v>
      </c>
      <c r="P160" s="47"/>
      <c r="Q160" s="47"/>
      <c r="R160" s="114"/>
      <c r="S160" s="114"/>
      <c r="T160" s="115"/>
    </row>
    <row r="161" spans="1:20" s="48" customFormat="1" x14ac:dyDescent="0.3">
      <c r="A161" s="151">
        <v>503</v>
      </c>
      <c r="B161" s="32" t="s">
        <v>103</v>
      </c>
      <c r="C161" s="239">
        <v>7645</v>
      </c>
      <c r="D161" s="467">
        <v>0</v>
      </c>
      <c r="E161" s="179">
        <v>0</v>
      </c>
      <c r="F161" s="179">
        <v>0</v>
      </c>
      <c r="G161" s="195">
        <v>0</v>
      </c>
      <c r="H161" s="14">
        <v>1958</v>
      </c>
      <c r="I161" s="14">
        <v>3264</v>
      </c>
      <c r="J161" s="455">
        <v>0.59987745098039214</v>
      </c>
      <c r="K161" s="456">
        <v>0.20136875172604252</v>
      </c>
      <c r="L161" s="239">
        <v>0</v>
      </c>
      <c r="M161" s="183">
        <v>0</v>
      </c>
      <c r="N161" s="183">
        <v>105776.57878823183</v>
      </c>
      <c r="O161" s="417">
        <f t="shared" si="2"/>
        <v>105776.57878823183</v>
      </c>
      <c r="P161" s="47"/>
      <c r="Q161" s="47"/>
      <c r="R161" s="114"/>
      <c r="S161" s="114"/>
      <c r="T161" s="115"/>
    </row>
    <row r="162" spans="1:20" s="48" customFormat="1" x14ac:dyDescent="0.3">
      <c r="A162" s="151">
        <v>504</v>
      </c>
      <c r="B162" s="32" t="s">
        <v>337</v>
      </c>
      <c r="C162" s="239">
        <v>1871</v>
      </c>
      <c r="D162" s="467">
        <v>0</v>
      </c>
      <c r="E162" s="179">
        <v>0</v>
      </c>
      <c r="F162" s="179">
        <v>0</v>
      </c>
      <c r="G162" s="195">
        <v>0</v>
      </c>
      <c r="H162" s="14">
        <v>466</v>
      </c>
      <c r="I162" s="14">
        <v>755</v>
      </c>
      <c r="J162" s="455">
        <v>0.61721854304635759</v>
      </c>
      <c r="K162" s="456">
        <v>0.21870984379200797</v>
      </c>
      <c r="L162" s="239">
        <v>0</v>
      </c>
      <c r="M162" s="183">
        <v>0</v>
      </c>
      <c r="N162" s="183">
        <v>28116.552349561331</v>
      </c>
      <c r="O162" s="417">
        <f t="shared" si="2"/>
        <v>28116.552349561331</v>
      </c>
      <c r="P162" s="47"/>
      <c r="Q162" s="47"/>
      <c r="R162" s="114"/>
      <c r="S162" s="114"/>
      <c r="T162" s="115"/>
    </row>
    <row r="163" spans="1:20" s="48" customFormat="1" x14ac:dyDescent="0.3">
      <c r="A163" s="151">
        <v>505</v>
      </c>
      <c r="B163" s="32" t="s">
        <v>104</v>
      </c>
      <c r="C163" s="239">
        <v>20783</v>
      </c>
      <c r="D163" s="467">
        <v>0</v>
      </c>
      <c r="E163" s="179">
        <v>0</v>
      </c>
      <c r="F163" s="179">
        <v>5</v>
      </c>
      <c r="G163" s="195">
        <v>2.4058124428619546E-4</v>
      </c>
      <c r="H163" s="14">
        <v>6422</v>
      </c>
      <c r="I163" s="14">
        <v>9504</v>
      </c>
      <c r="J163" s="455">
        <v>0.67571548821548821</v>
      </c>
      <c r="K163" s="456">
        <v>0.27720678896113859</v>
      </c>
      <c r="L163" s="239">
        <v>0</v>
      </c>
      <c r="M163" s="183">
        <v>0</v>
      </c>
      <c r="N163" s="183">
        <v>395851.27523203066</v>
      </c>
      <c r="O163" s="417">
        <f t="shared" si="2"/>
        <v>395851.27523203066</v>
      </c>
      <c r="P163" s="47"/>
      <c r="Q163" s="47"/>
      <c r="R163" s="114"/>
      <c r="S163" s="114"/>
      <c r="T163" s="115"/>
    </row>
    <row r="164" spans="1:20" s="48" customFormat="1" x14ac:dyDescent="0.3">
      <c r="A164" s="151">
        <v>507</v>
      </c>
      <c r="B164" s="32" t="s">
        <v>105</v>
      </c>
      <c r="C164" s="239">
        <v>5676</v>
      </c>
      <c r="D164" s="467">
        <v>0.26869999999999999</v>
      </c>
      <c r="E164" s="179">
        <v>0</v>
      </c>
      <c r="F164" s="179">
        <v>0</v>
      </c>
      <c r="G164" s="195">
        <v>0</v>
      </c>
      <c r="H164" s="14">
        <v>1890</v>
      </c>
      <c r="I164" s="14">
        <v>1957</v>
      </c>
      <c r="J164" s="455">
        <v>0.9657639243740419</v>
      </c>
      <c r="K164" s="456">
        <v>0.56725522511969229</v>
      </c>
      <c r="L164" s="239">
        <v>345291.96768</v>
      </c>
      <c r="M164" s="183">
        <v>0</v>
      </c>
      <c r="N164" s="183">
        <v>221228.38059602072</v>
      </c>
      <c r="O164" s="417">
        <f t="shared" si="2"/>
        <v>566520.34827602073</v>
      </c>
      <c r="P164" s="47"/>
      <c r="Q164" s="47"/>
      <c r="R164" s="114"/>
      <c r="S164" s="114"/>
      <c r="T164" s="115"/>
    </row>
    <row r="165" spans="1:20" s="48" customFormat="1" x14ac:dyDescent="0.3">
      <c r="A165" s="151">
        <v>508</v>
      </c>
      <c r="B165" s="32" t="s">
        <v>106</v>
      </c>
      <c r="C165" s="239">
        <v>9673</v>
      </c>
      <c r="D165" s="467">
        <v>0</v>
      </c>
      <c r="E165" s="179">
        <v>0</v>
      </c>
      <c r="F165" s="179">
        <v>1</v>
      </c>
      <c r="G165" s="195">
        <v>1.0338054378166029E-4</v>
      </c>
      <c r="H165" s="14">
        <v>3664</v>
      </c>
      <c r="I165" s="14">
        <v>3461</v>
      </c>
      <c r="J165" s="455">
        <v>1.0586535683328517</v>
      </c>
      <c r="K165" s="456">
        <v>0.66014486907850212</v>
      </c>
      <c r="L165" s="239">
        <v>0</v>
      </c>
      <c r="M165" s="183">
        <v>0</v>
      </c>
      <c r="N165" s="183">
        <v>438753.29240075522</v>
      </c>
      <c r="O165" s="417">
        <f t="shared" si="2"/>
        <v>438753.29240075522</v>
      </c>
      <c r="P165" s="47"/>
      <c r="Q165" s="47"/>
      <c r="R165" s="114"/>
      <c r="S165" s="114"/>
      <c r="T165" s="115"/>
    </row>
    <row r="166" spans="1:20" s="48" customFormat="1" x14ac:dyDescent="0.3">
      <c r="A166" s="151">
        <v>529</v>
      </c>
      <c r="B166" s="32" t="s">
        <v>338</v>
      </c>
      <c r="C166" s="239">
        <v>19427</v>
      </c>
      <c r="D166" s="467">
        <v>0</v>
      </c>
      <c r="E166" s="179">
        <v>0</v>
      </c>
      <c r="F166" s="179">
        <v>1</v>
      </c>
      <c r="G166" s="195">
        <v>5.1474751634323367E-5</v>
      </c>
      <c r="H166" s="14">
        <v>5690</v>
      </c>
      <c r="I166" s="14">
        <v>8368</v>
      </c>
      <c r="J166" s="455">
        <v>0.67997131931166344</v>
      </c>
      <c r="K166" s="456">
        <v>0.28146262005731382</v>
      </c>
      <c r="L166" s="239">
        <v>0</v>
      </c>
      <c r="M166" s="183">
        <v>0</v>
      </c>
      <c r="N166" s="183">
        <v>375704.5155171295</v>
      </c>
      <c r="O166" s="417">
        <f t="shared" si="2"/>
        <v>375704.5155171295</v>
      </c>
      <c r="P166" s="47"/>
      <c r="Q166" s="47"/>
      <c r="R166" s="114"/>
      <c r="S166" s="114"/>
      <c r="T166" s="115"/>
    </row>
    <row r="167" spans="1:20" s="48" customFormat="1" x14ac:dyDescent="0.3">
      <c r="A167" s="151">
        <v>531</v>
      </c>
      <c r="B167" s="32" t="s">
        <v>107</v>
      </c>
      <c r="C167" s="239">
        <v>5256</v>
      </c>
      <c r="D167" s="467">
        <v>0</v>
      </c>
      <c r="E167" s="179">
        <v>0</v>
      </c>
      <c r="F167" s="179">
        <v>0</v>
      </c>
      <c r="G167" s="195">
        <v>0</v>
      </c>
      <c r="H167" s="14">
        <v>1540</v>
      </c>
      <c r="I167" s="14">
        <v>2088</v>
      </c>
      <c r="J167" s="455">
        <v>0.73754789272030652</v>
      </c>
      <c r="K167" s="456">
        <v>0.3390391934659569</v>
      </c>
      <c r="L167" s="239">
        <v>0</v>
      </c>
      <c r="M167" s="183">
        <v>0</v>
      </c>
      <c r="N167" s="183">
        <v>122440.53295888922</v>
      </c>
      <c r="O167" s="417">
        <f t="shared" si="2"/>
        <v>122440.53295888922</v>
      </c>
      <c r="P167" s="47"/>
      <c r="Q167" s="47"/>
      <c r="R167" s="114"/>
      <c r="S167" s="114"/>
      <c r="T167" s="115"/>
    </row>
    <row r="168" spans="1:20" s="48" customFormat="1" x14ac:dyDescent="0.3">
      <c r="A168" s="151">
        <v>535</v>
      </c>
      <c r="B168" s="32" t="s">
        <v>108</v>
      </c>
      <c r="C168" s="239">
        <v>10500</v>
      </c>
      <c r="D168" s="467">
        <v>0</v>
      </c>
      <c r="E168" s="179">
        <v>0</v>
      </c>
      <c r="F168" s="179">
        <v>0</v>
      </c>
      <c r="G168" s="195">
        <v>0</v>
      </c>
      <c r="H168" s="14">
        <v>3660</v>
      </c>
      <c r="I168" s="14">
        <v>3987</v>
      </c>
      <c r="J168" s="455">
        <v>0.91798344620015049</v>
      </c>
      <c r="K168" s="456">
        <v>0.51947474694580087</v>
      </c>
      <c r="L168" s="239">
        <v>0</v>
      </c>
      <c r="M168" s="183">
        <v>0</v>
      </c>
      <c r="N168" s="183">
        <v>374777.65355778276</v>
      </c>
      <c r="O168" s="417">
        <f t="shared" si="2"/>
        <v>374777.65355778276</v>
      </c>
      <c r="P168" s="47"/>
      <c r="Q168" s="47"/>
      <c r="R168" s="114"/>
      <c r="S168" s="114"/>
      <c r="T168" s="115"/>
    </row>
    <row r="169" spans="1:20" s="48" customFormat="1" x14ac:dyDescent="0.3">
      <c r="A169" s="151">
        <v>536</v>
      </c>
      <c r="B169" s="32" t="s">
        <v>109</v>
      </c>
      <c r="C169" s="239">
        <v>34476</v>
      </c>
      <c r="D169" s="467">
        <v>0</v>
      </c>
      <c r="E169" s="179">
        <v>0</v>
      </c>
      <c r="F169" s="179">
        <v>3</v>
      </c>
      <c r="G169" s="195">
        <v>8.7017055342847205E-5</v>
      </c>
      <c r="H169" s="14">
        <v>11515</v>
      </c>
      <c r="I169" s="14">
        <v>14663</v>
      </c>
      <c r="J169" s="455">
        <v>0.78530996385460006</v>
      </c>
      <c r="K169" s="456">
        <v>0.38680126460025044</v>
      </c>
      <c r="L169" s="239">
        <v>0</v>
      </c>
      <c r="M169" s="183">
        <v>0</v>
      </c>
      <c r="N169" s="183">
        <v>916272.6129711942</v>
      </c>
      <c r="O169" s="417">
        <f t="shared" si="2"/>
        <v>916272.6129711942</v>
      </c>
      <c r="P169" s="47"/>
      <c r="Q169" s="47"/>
      <c r="R169" s="114"/>
      <c r="S169" s="114"/>
      <c r="T169" s="115"/>
    </row>
    <row r="170" spans="1:20" s="48" customFormat="1" x14ac:dyDescent="0.3">
      <c r="A170" s="151">
        <v>538</v>
      </c>
      <c r="B170" s="32" t="s">
        <v>339</v>
      </c>
      <c r="C170" s="239">
        <v>4693</v>
      </c>
      <c r="D170" s="467">
        <v>0</v>
      </c>
      <c r="E170" s="179">
        <v>0</v>
      </c>
      <c r="F170" s="179">
        <v>1</v>
      </c>
      <c r="G170" s="195">
        <v>2.1308331557639036E-4</v>
      </c>
      <c r="H170" s="14">
        <v>997</v>
      </c>
      <c r="I170" s="14">
        <v>2186</v>
      </c>
      <c r="J170" s="455">
        <v>0.45608417200365964</v>
      </c>
      <c r="K170" s="456">
        <v>5.7575472749310019E-2</v>
      </c>
      <c r="L170" s="239">
        <v>0</v>
      </c>
      <c r="M170" s="183">
        <v>0</v>
      </c>
      <c r="N170" s="183">
        <v>18565.558368115693</v>
      </c>
      <c r="O170" s="417">
        <f t="shared" si="2"/>
        <v>18565.558368115693</v>
      </c>
      <c r="P170" s="47"/>
      <c r="Q170" s="47"/>
      <c r="R170" s="114"/>
      <c r="S170" s="114"/>
      <c r="T170" s="115"/>
    </row>
    <row r="171" spans="1:20" s="48" customFormat="1" x14ac:dyDescent="0.3">
      <c r="A171" s="151">
        <v>541</v>
      </c>
      <c r="B171" s="32" t="s">
        <v>110</v>
      </c>
      <c r="C171" s="239">
        <v>9501</v>
      </c>
      <c r="D171" s="467">
        <v>1.1037999999999999</v>
      </c>
      <c r="E171" s="179">
        <v>0</v>
      </c>
      <c r="F171" s="179">
        <v>0</v>
      </c>
      <c r="G171" s="195">
        <v>0</v>
      </c>
      <c r="H171" s="14">
        <v>3189</v>
      </c>
      <c r="I171" s="14">
        <v>3226</v>
      </c>
      <c r="J171" s="455">
        <v>0.98853068815871048</v>
      </c>
      <c r="K171" s="456">
        <v>0.59002198890436086</v>
      </c>
      <c r="L171" s="239">
        <v>3561454.4104800001</v>
      </c>
      <c r="M171" s="183">
        <v>0</v>
      </c>
      <c r="N171" s="183">
        <v>385174.44355823466</v>
      </c>
      <c r="O171" s="417">
        <f t="shared" si="2"/>
        <v>3946628.8540382348</v>
      </c>
      <c r="P171" s="47"/>
      <c r="Q171" s="47"/>
      <c r="R171" s="114"/>
      <c r="S171" s="114"/>
      <c r="T171" s="115"/>
    </row>
    <row r="172" spans="1:20" s="48" customFormat="1" x14ac:dyDescent="0.3">
      <c r="A172" s="151">
        <v>543</v>
      </c>
      <c r="B172" s="32" t="s">
        <v>111</v>
      </c>
      <c r="C172" s="239">
        <v>43663</v>
      </c>
      <c r="D172" s="467">
        <v>0</v>
      </c>
      <c r="E172" s="179">
        <v>0</v>
      </c>
      <c r="F172" s="179">
        <v>1</v>
      </c>
      <c r="G172" s="195">
        <v>2.2902686485124705E-5</v>
      </c>
      <c r="H172" s="14">
        <v>12558</v>
      </c>
      <c r="I172" s="14">
        <v>20461</v>
      </c>
      <c r="J172" s="455">
        <v>0.61375299349982892</v>
      </c>
      <c r="K172" s="456">
        <v>0.21524429424547931</v>
      </c>
      <c r="L172" s="239">
        <v>0</v>
      </c>
      <c r="M172" s="183">
        <v>0</v>
      </c>
      <c r="N172" s="183">
        <v>645751.12038548919</v>
      </c>
      <c r="O172" s="417">
        <f t="shared" si="2"/>
        <v>645751.12038548919</v>
      </c>
      <c r="P172" s="47"/>
      <c r="Q172" s="47"/>
      <c r="R172" s="114"/>
      <c r="S172" s="114"/>
      <c r="T172" s="115"/>
    </row>
    <row r="173" spans="1:20" s="48" customFormat="1" x14ac:dyDescent="0.3">
      <c r="A173" s="151">
        <v>545</v>
      </c>
      <c r="B173" s="32" t="s">
        <v>340</v>
      </c>
      <c r="C173" s="239">
        <v>9558</v>
      </c>
      <c r="D173" s="467">
        <v>0.20419999999999999</v>
      </c>
      <c r="E173" s="179">
        <v>0</v>
      </c>
      <c r="F173" s="179">
        <v>0</v>
      </c>
      <c r="G173" s="195">
        <v>0</v>
      </c>
      <c r="H173" s="14">
        <v>4527</v>
      </c>
      <c r="I173" s="14">
        <v>4287</v>
      </c>
      <c r="J173" s="455">
        <v>1.0559832050384885</v>
      </c>
      <c r="K173" s="456">
        <v>0.65747450578413891</v>
      </c>
      <c r="L173" s="239">
        <v>441874.75104</v>
      </c>
      <c r="M173" s="183">
        <v>0</v>
      </c>
      <c r="N173" s="183">
        <v>431783.35052902857</v>
      </c>
      <c r="O173" s="417">
        <f t="shared" si="2"/>
        <v>873658.10156902857</v>
      </c>
      <c r="P173" s="47"/>
      <c r="Q173" s="47"/>
      <c r="R173" s="114"/>
      <c r="S173" s="114"/>
      <c r="T173" s="115"/>
    </row>
    <row r="174" spans="1:20" s="48" customFormat="1" x14ac:dyDescent="0.3">
      <c r="A174" s="151">
        <v>560</v>
      </c>
      <c r="B174" s="32" t="s">
        <v>112</v>
      </c>
      <c r="C174" s="239">
        <v>15882</v>
      </c>
      <c r="D174" s="467">
        <v>0</v>
      </c>
      <c r="E174" s="179">
        <v>0</v>
      </c>
      <c r="F174" s="179">
        <v>3</v>
      </c>
      <c r="G174" s="195">
        <v>1.8889308651303362E-4</v>
      </c>
      <c r="H174" s="14">
        <v>4799</v>
      </c>
      <c r="I174" s="14">
        <v>6553</v>
      </c>
      <c r="J174" s="455">
        <v>0.73233633450328095</v>
      </c>
      <c r="K174" s="456">
        <v>0.33382763524893133</v>
      </c>
      <c r="L174" s="239">
        <v>0</v>
      </c>
      <c r="M174" s="183">
        <v>0</v>
      </c>
      <c r="N174" s="183">
        <v>364290.14806274651</v>
      </c>
      <c r="O174" s="417">
        <f t="shared" si="2"/>
        <v>364290.14806274651</v>
      </c>
      <c r="P174" s="47"/>
      <c r="Q174" s="47"/>
      <c r="R174" s="114"/>
      <c r="S174" s="114"/>
      <c r="T174" s="115"/>
    </row>
    <row r="175" spans="1:20" s="48" customFormat="1" x14ac:dyDescent="0.3">
      <c r="A175" s="151">
        <v>561</v>
      </c>
      <c r="B175" s="32" t="s">
        <v>113</v>
      </c>
      <c r="C175" s="239">
        <v>1334</v>
      </c>
      <c r="D175" s="467">
        <v>0</v>
      </c>
      <c r="E175" s="179">
        <v>0</v>
      </c>
      <c r="F175" s="179">
        <v>0</v>
      </c>
      <c r="G175" s="195">
        <v>0</v>
      </c>
      <c r="H175" s="14">
        <v>430</v>
      </c>
      <c r="I175" s="14">
        <v>535</v>
      </c>
      <c r="J175" s="455">
        <v>0.80373831775700932</v>
      </c>
      <c r="K175" s="456">
        <v>0.40522961850265971</v>
      </c>
      <c r="L175" s="239">
        <v>0</v>
      </c>
      <c r="M175" s="183">
        <v>0</v>
      </c>
      <c r="N175" s="183">
        <v>37142.998334481876</v>
      </c>
      <c r="O175" s="417">
        <f t="shared" si="2"/>
        <v>37142.998334481876</v>
      </c>
      <c r="P175" s="47"/>
      <c r="Q175" s="47"/>
      <c r="R175" s="114"/>
      <c r="S175" s="114"/>
      <c r="T175" s="115"/>
    </row>
    <row r="176" spans="1:20" s="48" customFormat="1" x14ac:dyDescent="0.3">
      <c r="A176" s="151">
        <v>562</v>
      </c>
      <c r="B176" s="32" t="s">
        <v>114</v>
      </c>
      <c r="C176" s="239">
        <v>9008</v>
      </c>
      <c r="D176" s="467">
        <v>0</v>
      </c>
      <c r="E176" s="179">
        <v>0</v>
      </c>
      <c r="F176" s="179">
        <v>1</v>
      </c>
      <c r="G176" s="195">
        <v>1.1101243339253997E-4</v>
      </c>
      <c r="H176" s="14">
        <v>2565</v>
      </c>
      <c r="I176" s="14">
        <v>3469</v>
      </c>
      <c r="J176" s="455">
        <v>0.73940616892476219</v>
      </c>
      <c r="K176" s="456">
        <v>0.34089746967041257</v>
      </c>
      <c r="L176" s="239">
        <v>0</v>
      </c>
      <c r="M176" s="183">
        <v>0</v>
      </c>
      <c r="N176" s="183">
        <v>210994.97079061484</v>
      </c>
      <c r="O176" s="417">
        <f t="shared" si="2"/>
        <v>210994.97079061484</v>
      </c>
      <c r="P176" s="47"/>
      <c r="Q176" s="47"/>
      <c r="R176" s="114"/>
      <c r="S176" s="114"/>
      <c r="T176" s="115"/>
    </row>
    <row r="177" spans="1:20" s="48" customFormat="1" x14ac:dyDescent="0.3">
      <c r="A177" s="151">
        <v>563</v>
      </c>
      <c r="B177" s="32" t="s">
        <v>115</v>
      </c>
      <c r="C177" s="239">
        <v>7155</v>
      </c>
      <c r="D177" s="467">
        <v>0</v>
      </c>
      <c r="E177" s="179">
        <v>0</v>
      </c>
      <c r="F177" s="179">
        <v>0</v>
      </c>
      <c r="G177" s="195">
        <v>0</v>
      </c>
      <c r="H177" s="14">
        <v>2857</v>
      </c>
      <c r="I177" s="14">
        <v>2660</v>
      </c>
      <c r="J177" s="455">
        <v>1.0740601503759399</v>
      </c>
      <c r="K177" s="456">
        <v>0.67555145112159032</v>
      </c>
      <c r="L177" s="239">
        <v>0</v>
      </c>
      <c r="M177" s="183">
        <v>0</v>
      </c>
      <c r="N177" s="183">
        <v>332114.63817796874</v>
      </c>
      <c r="O177" s="417">
        <f t="shared" si="2"/>
        <v>332114.63817796874</v>
      </c>
      <c r="P177" s="47"/>
      <c r="Q177" s="47"/>
      <c r="R177" s="114"/>
      <c r="S177" s="114"/>
      <c r="T177" s="115"/>
    </row>
    <row r="178" spans="1:20" s="48" customFormat="1" x14ac:dyDescent="0.3">
      <c r="A178" s="151">
        <v>564</v>
      </c>
      <c r="B178" s="32" t="s">
        <v>341</v>
      </c>
      <c r="C178" s="239">
        <v>207327</v>
      </c>
      <c r="D178" s="467">
        <v>0</v>
      </c>
      <c r="E178" s="179">
        <v>0</v>
      </c>
      <c r="F178" s="179">
        <v>143</v>
      </c>
      <c r="G178" s="195">
        <v>6.8973167990662098E-4</v>
      </c>
      <c r="H178" s="14">
        <v>92267</v>
      </c>
      <c r="I178" s="14">
        <v>88250</v>
      </c>
      <c r="J178" s="455">
        <v>1.0455184135977338</v>
      </c>
      <c r="K178" s="456">
        <v>0.64700971434338417</v>
      </c>
      <c r="L178" s="239">
        <v>0</v>
      </c>
      <c r="M178" s="183">
        <v>0</v>
      </c>
      <c r="N178" s="183">
        <v>9216936.8810680415</v>
      </c>
      <c r="O178" s="417">
        <f t="shared" si="2"/>
        <v>9216936.8810680415</v>
      </c>
      <c r="P178" s="47"/>
      <c r="Q178" s="47"/>
      <c r="R178" s="114"/>
      <c r="S178" s="114"/>
      <c r="T178" s="115"/>
    </row>
    <row r="179" spans="1:20" s="48" customFormat="1" x14ac:dyDescent="0.3">
      <c r="A179" s="151">
        <v>576</v>
      </c>
      <c r="B179" s="32" t="s">
        <v>116</v>
      </c>
      <c r="C179" s="239">
        <v>2861</v>
      </c>
      <c r="D179" s="467">
        <v>0.46329999999999999</v>
      </c>
      <c r="E179" s="179">
        <v>0</v>
      </c>
      <c r="F179" s="179">
        <v>0</v>
      </c>
      <c r="G179" s="195">
        <v>0</v>
      </c>
      <c r="H179" s="14">
        <v>726</v>
      </c>
      <c r="I179" s="14">
        <v>968</v>
      </c>
      <c r="J179" s="455">
        <v>0.75</v>
      </c>
      <c r="K179" s="456">
        <v>0.35149130074565038</v>
      </c>
      <c r="L179" s="239">
        <v>300093.49432</v>
      </c>
      <c r="M179" s="183">
        <v>0</v>
      </c>
      <c r="N179" s="183">
        <v>69095.917371582429</v>
      </c>
      <c r="O179" s="417">
        <f t="shared" si="2"/>
        <v>369189.41169158241</v>
      </c>
      <c r="P179" s="47"/>
      <c r="Q179" s="47"/>
      <c r="R179" s="114"/>
      <c r="S179" s="114"/>
      <c r="T179" s="115"/>
    </row>
    <row r="180" spans="1:20" s="48" customFormat="1" x14ac:dyDescent="0.3">
      <c r="A180" s="151">
        <v>577</v>
      </c>
      <c r="B180" s="32" t="s">
        <v>342</v>
      </c>
      <c r="C180" s="239">
        <v>10922</v>
      </c>
      <c r="D180" s="467">
        <v>0</v>
      </c>
      <c r="E180" s="179">
        <v>0</v>
      </c>
      <c r="F180" s="179">
        <v>1</v>
      </c>
      <c r="G180" s="195">
        <v>9.1558322651529023E-5</v>
      </c>
      <c r="H180" s="14">
        <v>3120</v>
      </c>
      <c r="I180" s="14">
        <v>4829</v>
      </c>
      <c r="J180" s="455">
        <v>0.64609650031062327</v>
      </c>
      <c r="K180" s="456">
        <v>0.24758780105627365</v>
      </c>
      <c r="L180" s="239">
        <v>0</v>
      </c>
      <c r="M180" s="183">
        <v>0</v>
      </c>
      <c r="N180" s="183">
        <v>185802.41880711721</v>
      </c>
      <c r="O180" s="417">
        <f t="shared" si="2"/>
        <v>185802.41880711721</v>
      </c>
      <c r="P180" s="47"/>
      <c r="Q180" s="47"/>
      <c r="R180" s="114"/>
      <c r="S180" s="114"/>
      <c r="T180" s="115"/>
    </row>
    <row r="181" spans="1:20" s="48" customFormat="1" x14ac:dyDescent="0.3">
      <c r="A181" s="151">
        <v>578</v>
      </c>
      <c r="B181" s="32" t="s">
        <v>117</v>
      </c>
      <c r="C181" s="239">
        <v>3235</v>
      </c>
      <c r="D181" s="467">
        <v>0.123</v>
      </c>
      <c r="E181" s="179">
        <v>0</v>
      </c>
      <c r="F181" s="179">
        <v>0</v>
      </c>
      <c r="G181" s="195">
        <v>0</v>
      </c>
      <c r="H181" s="14">
        <v>890</v>
      </c>
      <c r="I181" s="14">
        <v>1077</v>
      </c>
      <c r="J181" s="455">
        <v>0.82636954503249771</v>
      </c>
      <c r="K181" s="456">
        <v>0.42786084577814809</v>
      </c>
      <c r="L181" s="239">
        <v>90085.691999999995</v>
      </c>
      <c r="M181" s="183">
        <v>0</v>
      </c>
      <c r="N181" s="183">
        <v>95103.561037902546</v>
      </c>
      <c r="O181" s="417">
        <f t="shared" si="2"/>
        <v>185189.25303790253</v>
      </c>
      <c r="P181" s="47"/>
      <c r="Q181" s="47"/>
      <c r="R181" s="114"/>
      <c r="S181" s="114"/>
      <c r="T181" s="115"/>
    </row>
    <row r="182" spans="1:20" s="48" customFormat="1" x14ac:dyDescent="0.3">
      <c r="A182" s="151">
        <v>580</v>
      </c>
      <c r="B182" s="32" t="s">
        <v>118</v>
      </c>
      <c r="C182" s="239">
        <v>4655</v>
      </c>
      <c r="D182" s="467">
        <v>0.74150000000000005</v>
      </c>
      <c r="E182" s="179">
        <v>0</v>
      </c>
      <c r="F182" s="179">
        <v>0</v>
      </c>
      <c r="G182" s="195">
        <v>0</v>
      </c>
      <c r="H182" s="14">
        <v>1345</v>
      </c>
      <c r="I182" s="14">
        <v>1606</v>
      </c>
      <c r="J182" s="455">
        <v>0.83748443337484435</v>
      </c>
      <c r="K182" s="456">
        <v>0.43897573412049473</v>
      </c>
      <c r="L182" s="239">
        <v>781460.91800000006</v>
      </c>
      <c r="M182" s="183">
        <v>0</v>
      </c>
      <c r="N182" s="183">
        <v>140404.21562855633</v>
      </c>
      <c r="O182" s="417">
        <f t="shared" si="2"/>
        <v>921865.13362855639</v>
      </c>
      <c r="P182" s="47"/>
      <c r="Q182" s="47"/>
      <c r="R182" s="114"/>
      <c r="S182" s="114"/>
      <c r="T182" s="115"/>
    </row>
    <row r="183" spans="1:20" s="48" customFormat="1" x14ac:dyDescent="0.3">
      <c r="A183" s="151">
        <v>581</v>
      </c>
      <c r="B183" s="32" t="s">
        <v>119</v>
      </c>
      <c r="C183" s="239">
        <v>6352</v>
      </c>
      <c r="D183" s="467">
        <v>0.41010000000000002</v>
      </c>
      <c r="E183" s="179">
        <v>0</v>
      </c>
      <c r="F183" s="179">
        <v>0</v>
      </c>
      <c r="G183" s="195">
        <v>0</v>
      </c>
      <c r="H183" s="14">
        <v>2463</v>
      </c>
      <c r="I183" s="14">
        <v>2305</v>
      </c>
      <c r="J183" s="455">
        <v>1.0685466377440347</v>
      </c>
      <c r="K183" s="456">
        <v>0.67003793848968507</v>
      </c>
      <c r="L183" s="239">
        <v>589761.85728000011</v>
      </c>
      <c r="M183" s="183">
        <v>0</v>
      </c>
      <c r="N183" s="183">
        <v>292435.32449903397</v>
      </c>
      <c r="O183" s="417">
        <f t="shared" si="2"/>
        <v>882197.18177903409</v>
      </c>
      <c r="P183" s="47"/>
      <c r="Q183" s="47"/>
      <c r="R183" s="114"/>
      <c r="S183" s="114"/>
      <c r="T183" s="115"/>
    </row>
    <row r="184" spans="1:20" s="48" customFormat="1" x14ac:dyDescent="0.3">
      <c r="A184" s="151">
        <v>583</v>
      </c>
      <c r="B184" s="32" t="s">
        <v>120</v>
      </c>
      <c r="C184" s="239">
        <v>931</v>
      </c>
      <c r="D184" s="467">
        <v>1.7057</v>
      </c>
      <c r="E184" s="179">
        <v>0</v>
      </c>
      <c r="F184" s="179">
        <v>0</v>
      </c>
      <c r="G184" s="195">
        <v>0</v>
      </c>
      <c r="H184" s="14">
        <v>389</v>
      </c>
      <c r="I184" s="14">
        <v>347</v>
      </c>
      <c r="J184" s="455">
        <v>1.1210374639769451</v>
      </c>
      <c r="K184" s="456">
        <v>0.72252876472259553</v>
      </c>
      <c r="L184" s="239">
        <v>1078574.1506399999</v>
      </c>
      <c r="M184" s="183">
        <v>0</v>
      </c>
      <c r="N184" s="183">
        <v>46219.449775827357</v>
      </c>
      <c r="O184" s="417">
        <f t="shared" si="2"/>
        <v>1124793.6004158272</v>
      </c>
      <c r="P184" s="47"/>
      <c r="Q184" s="47"/>
      <c r="R184" s="114"/>
      <c r="S184" s="114"/>
      <c r="T184" s="115"/>
    </row>
    <row r="185" spans="1:20" s="48" customFormat="1" x14ac:dyDescent="0.3">
      <c r="A185" s="151">
        <v>584</v>
      </c>
      <c r="B185" s="32" t="s">
        <v>121</v>
      </c>
      <c r="C185" s="239">
        <v>2706</v>
      </c>
      <c r="D185" s="467">
        <v>1.0825</v>
      </c>
      <c r="E185" s="179">
        <v>0</v>
      </c>
      <c r="F185" s="179">
        <v>0</v>
      </c>
      <c r="G185" s="195">
        <v>0</v>
      </c>
      <c r="H185" s="14">
        <v>884</v>
      </c>
      <c r="I185" s="14">
        <v>910</v>
      </c>
      <c r="J185" s="455">
        <v>0.97142857142857142</v>
      </c>
      <c r="K185" s="456">
        <v>0.5729198721742218</v>
      </c>
      <c r="L185" s="239">
        <v>994771.60199999996</v>
      </c>
      <c r="M185" s="183">
        <v>0</v>
      </c>
      <c r="N185" s="183">
        <v>106522.56787264765</v>
      </c>
      <c r="O185" s="417">
        <f t="shared" si="2"/>
        <v>1101294.1698726476</v>
      </c>
      <c r="P185" s="47"/>
      <c r="Q185" s="47"/>
      <c r="R185" s="114"/>
      <c r="S185" s="114"/>
      <c r="T185" s="115"/>
    </row>
    <row r="186" spans="1:20" s="48" customFormat="1" x14ac:dyDescent="0.3">
      <c r="A186" s="151">
        <v>588</v>
      </c>
      <c r="B186" s="32" t="s">
        <v>122</v>
      </c>
      <c r="C186" s="239">
        <v>1654</v>
      </c>
      <c r="D186" s="467">
        <v>0.33610000000000001</v>
      </c>
      <c r="E186" s="179">
        <v>0</v>
      </c>
      <c r="F186" s="179">
        <v>0</v>
      </c>
      <c r="G186" s="195">
        <v>0</v>
      </c>
      <c r="H186" s="14">
        <v>604</v>
      </c>
      <c r="I186" s="14">
        <v>603</v>
      </c>
      <c r="J186" s="455">
        <v>1.0016583747927033</v>
      </c>
      <c r="K186" s="456">
        <v>0.60314967553835364</v>
      </c>
      <c r="L186" s="239">
        <v>125857.88816</v>
      </c>
      <c r="M186" s="183">
        <v>0</v>
      </c>
      <c r="N186" s="183">
        <v>68545.753097121415</v>
      </c>
      <c r="O186" s="417">
        <f t="shared" si="2"/>
        <v>194403.6412571214</v>
      </c>
      <c r="P186" s="47"/>
      <c r="Q186" s="47"/>
      <c r="R186" s="114"/>
      <c r="S186" s="114"/>
      <c r="T186" s="115"/>
    </row>
    <row r="187" spans="1:20" s="48" customFormat="1" x14ac:dyDescent="0.3">
      <c r="A187" s="151">
        <v>592</v>
      </c>
      <c r="B187" s="32" t="s">
        <v>123</v>
      </c>
      <c r="C187" s="239">
        <v>3772</v>
      </c>
      <c r="D187" s="467">
        <v>0</v>
      </c>
      <c r="E187" s="179">
        <v>0</v>
      </c>
      <c r="F187" s="179">
        <v>1</v>
      </c>
      <c r="G187" s="195">
        <v>2.651113467656416E-4</v>
      </c>
      <c r="H187" s="14">
        <v>891</v>
      </c>
      <c r="I187" s="14">
        <v>1513</v>
      </c>
      <c r="J187" s="455">
        <v>0.5888962326503635</v>
      </c>
      <c r="K187" s="456">
        <v>0.19038753339601389</v>
      </c>
      <c r="L187" s="239">
        <v>0</v>
      </c>
      <c r="M187" s="183">
        <v>0</v>
      </c>
      <c r="N187" s="183">
        <v>49343.521426882508</v>
      </c>
      <c r="O187" s="417">
        <f t="shared" si="2"/>
        <v>49343.521426882508</v>
      </c>
      <c r="P187" s="47"/>
      <c r="Q187" s="47"/>
      <c r="R187" s="114"/>
      <c r="S187" s="114"/>
      <c r="T187" s="115"/>
    </row>
    <row r="188" spans="1:20" s="48" customFormat="1" x14ac:dyDescent="0.3">
      <c r="A188" s="151">
        <v>593</v>
      </c>
      <c r="B188" s="32" t="s">
        <v>124</v>
      </c>
      <c r="C188" s="239">
        <v>17375</v>
      </c>
      <c r="D188" s="467">
        <v>0</v>
      </c>
      <c r="E188" s="179">
        <v>0</v>
      </c>
      <c r="F188" s="179">
        <v>0</v>
      </c>
      <c r="G188" s="195">
        <v>0</v>
      </c>
      <c r="H188" s="14">
        <v>6642</v>
      </c>
      <c r="I188" s="14">
        <v>6582</v>
      </c>
      <c r="J188" s="455">
        <v>1.0091157702825888</v>
      </c>
      <c r="K188" s="456">
        <v>0.61060707102823919</v>
      </c>
      <c r="L188" s="239">
        <v>0</v>
      </c>
      <c r="M188" s="183">
        <v>0</v>
      </c>
      <c r="N188" s="183">
        <v>728964.85589983664</v>
      </c>
      <c r="O188" s="417">
        <f t="shared" si="2"/>
        <v>728964.85589983664</v>
      </c>
      <c r="P188" s="47"/>
      <c r="Q188" s="47"/>
      <c r="R188" s="114"/>
      <c r="S188" s="114"/>
      <c r="T188" s="115"/>
    </row>
    <row r="189" spans="1:20" s="48" customFormat="1" x14ac:dyDescent="0.3">
      <c r="A189" s="151">
        <v>595</v>
      </c>
      <c r="B189" s="32" t="s">
        <v>125</v>
      </c>
      <c r="C189" s="239">
        <v>4321</v>
      </c>
      <c r="D189" s="467">
        <v>0.53680000000000005</v>
      </c>
      <c r="E189" s="179">
        <v>0</v>
      </c>
      <c r="F189" s="179">
        <v>0</v>
      </c>
      <c r="G189" s="195">
        <v>0</v>
      </c>
      <c r="H189" s="14">
        <v>1267</v>
      </c>
      <c r="I189" s="14">
        <v>1398</v>
      </c>
      <c r="J189" s="455">
        <v>0.90629470672389123</v>
      </c>
      <c r="K189" s="456">
        <v>0.50778600746954161</v>
      </c>
      <c r="L189" s="239">
        <v>525137.69792000006</v>
      </c>
      <c r="M189" s="183">
        <v>0</v>
      </c>
      <c r="N189" s="183">
        <v>150759.58877293632</v>
      </c>
      <c r="O189" s="417">
        <f t="shared" si="2"/>
        <v>675897.28669293644</v>
      </c>
      <c r="P189" s="47"/>
      <c r="Q189" s="47"/>
      <c r="R189" s="114"/>
      <c r="S189" s="114"/>
      <c r="T189" s="115"/>
    </row>
    <row r="190" spans="1:20" s="48" customFormat="1" x14ac:dyDescent="0.3">
      <c r="A190" s="151">
        <v>598</v>
      </c>
      <c r="B190" s="32" t="s">
        <v>343</v>
      </c>
      <c r="C190" s="239">
        <v>19066</v>
      </c>
      <c r="D190" s="467">
        <v>0</v>
      </c>
      <c r="E190" s="179">
        <v>0</v>
      </c>
      <c r="F190" s="179">
        <v>2</v>
      </c>
      <c r="G190" s="195">
        <v>1.0489877268435959E-4</v>
      </c>
      <c r="H190" s="14">
        <v>10850</v>
      </c>
      <c r="I190" s="14">
        <v>8027</v>
      </c>
      <c r="J190" s="455">
        <v>1.3516880528217268</v>
      </c>
      <c r="K190" s="456">
        <v>0.95317935356737715</v>
      </c>
      <c r="L190" s="239">
        <v>0</v>
      </c>
      <c r="M190" s="183">
        <v>0</v>
      </c>
      <c r="N190" s="183">
        <v>1248688.6492119937</v>
      </c>
      <c r="O190" s="417">
        <f t="shared" si="2"/>
        <v>1248688.6492119937</v>
      </c>
      <c r="P190" s="47"/>
      <c r="Q190" s="47"/>
      <c r="R190" s="114"/>
      <c r="S190" s="114"/>
      <c r="T190" s="115"/>
    </row>
    <row r="191" spans="1:20" s="48" customFormat="1" x14ac:dyDescent="0.3">
      <c r="A191" s="151">
        <v>599</v>
      </c>
      <c r="B191" s="32" t="s">
        <v>126</v>
      </c>
      <c r="C191" s="239">
        <v>11174</v>
      </c>
      <c r="D191" s="467">
        <v>0</v>
      </c>
      <c r="E191" s="179">
        <v>0</v>
      </c>
      <c r="F191" s="179">
        <v>0</v>
      </c>
      <c r="G191" s="195">
        <v>0</v>
      </c>
      <c r="H191" s="14">
        <v>4418</v>
      </c>
      <c r="I191" s="14">
        <v>5146</v>
      </c>
      <c r="J191" s="455">
        <v>0.85853089778468716</v>
      </c>
      <c r="K191" s="456">
        <v>0.46002219853033754</v>
      </c>
      <c r="L191" s="239">
        <v>0</v>
      </c>
      <c r="M191" s="183">
        <v>0</v>
      </c>
      <c r="N191" s="183">
        <v>353189.19166663178</v>
      </c>
      <c r="O191" s="417">
        <f t="shared" si="2"/>
        <v>353189.19166663178</v>
      </c>
      <c r="P191" s="47"/>
      <c r="Q191" s="47"/>
      <c r="R191" s="114"/>
      <c r="S191" s="114"/>
      <c r="T191" s="115"/>
    </row>
    <row r="192" spans="1:20" s="48" customFormat="1" x14ac:dyDescent="0.3">
      <c r="A192" s="151">
        <v>601</v>
      </c>
      <c r="B192" s="32" t="s">
        <v>127</v>
      </c>
      <c r="C192" s="239">
        <v>3931</v>
      </c>
      <c r="D192" s="467">
        <v>1.1798999999999999</v>
      </c>
      <c r="E192" s="179">
        <v>0</v>
      </c>
      <c r="F192" s="179">
        <v>0</v>
      </c>
      <c r="G192" s="195">
        <v>0</v>
      </c>
      <c r="H192" s="14">
        <v>1327</v>
      </c>
      <c r="I192" s="14">
        <v>1431</v>
      </c>
      <c r="J192" s="455">
        <v>0.92732354996505939</v>
      </c>
      <c r="K192" s="456">
        <v>0.52881485071070977</v>
      </c>
      <c r="L192" s="239">
        <v>1575128.2712400001</v>
      </c>
      <c r="M192" s="183">
        <v>0</v>
      </c>
      <c r="N192" s="183">
        <v>142832.36765026051</v>
      </c>
      <c r="O192" s="417">
        <f t="shared" si="2"/>
        <v>1717960.6388902606</v>
      </c>
      <c r="P192" s="47"/>
      <c r="Q192" s="47"/>
      <c r="R192" s="114"/>
      <c r="S192" s="114"/>
      <c r="T192" s="115"/>
    </row>
    <row r="193" spans="1:20" s="48" customFormat="1" x14ac:dyDescent="0.3">
      <c r="A193" s="151">
        <v>604</v>
      </c>
      <c r="B193" s="32" t="s">
        <v>344</v>
      </c>
      <c r="C193" s="239">
        <v>19803</v>
      </c>
      <c r="D193" s="467">
        <v>0</v>
      </c>
      <c r="E193" s="179">
        <v>0</v>
      </c>
      <c r="F193" s="179">
        <v>1</v>
      </c>
      <c r="G193" s="195">
        <v>5.049739938393173E-5</v>
      </c>
      <c r="H193" s="14">
        <v>8496</v>
      </c>
      <c r="I193" s="14">
        <v>9189</v>
      </c>
      <c r="J193" s="455">
        <v>0.92458374142997057</v>
      </c>
      <c r="K193" s="456">
        <v>0.52607504217562095</v>
      </c>
      <c r="L193" s="239">
        <v>0</v>
      </c>
      <c r="M193" s="183">
        <v>0</v>
      </c>
      <c r="N193" s="183">
        <v>715811.43957660452</v>
      </c>
      <c r="O193" s="417">
        <f t="shared" si="2"/>
        <v>715811.43957660452</v>
      </c>
      <c r="P193" s="47"/>
      <c r="Q193" s="47"/>
      <c r="R193" s="114"/>
      <c r="S193" s="114"/>
      <c r="T193" s="115"/>
    </row>
    <row r="194" spans="1:20" s="48" customFormat="1" x14ac:dyDescent="0.3">
      <c r="A194" s="151">
        <v>607</v>
      </c>
      <c r="B194" s="32" t="s">
        <v>128</v>
      </c>
      <c r="C194" s="239">
        <v>4201</v>
      </c>
      <c r="D194" s="467">
        <v>0</v>
      </c>
      <c r="E194" s="179">
        <v>0</v>
      </c>
      <c r="F194" s="179">
        <v>0</v>
      </c>
      <c r="G194" s="195">
        <v>0</v>
      </c>
      <c r="H194" s="14">
        <v>1180</v>
      </c>
      <c r="I194" s="14">
        <v>1445</v>
      </c>
      <c r="J194" s="455">
        <v>0.81660899653979235</v>
      </c>
      <c r="K194" s="456">
        <v>0.41810029728544273</v>
      </c>
      <c r="L194" s="239">
        <v>0</v>
      </c>
      <c r="M194" s="183">
        <v>0</v>
      </c>
      <c r="N194" s="183">
        <v>120684.94766265411</v>
      </c>
      <c r="O194" s="417">
        <f t="shared" si="2"/>
        <v>120684.94766265411</v>
      </c>
      <c r="P194" s="47"/>
      <c r="Q194" s="47"/>
      <c r="R194" s="114"/>
      <c r="S194" s="114"/>
      <c r="T194" s="115"/>
    </row>
    <row r="195" spans="1:20" s="48" customFormat="1" x14ac:dyDescent="0.3">
      <c r="A195" s="151">
        <v>608</v>
      </c>
      <c r="B195" s="32" t="s">
        <v>345</v>
      </c>
      <c r="C195" s="239">
        <v>2063</v>
      </c>
      <c r="D195" s="467">
        <v>0</v>
      </c>
      <c r="E195" s="179">
        <v>0</v>
      </c>
      <c r="F195" s="179">
        <v>0</v>
      </c>
      <c r="G195" s="195">
        <v>0</v>
      </c>
      <c r="H195" s="14">
        <v>532</v>
      </c>
      <c r="I195" s="14">
        <v>739</v>
      </c>
      <c r="J195" s="455">
        <v>0.71989174560216507</v>
      </c>
      <c r="K195" s="456">
        <v>0.32138304634781545</v>
      </c>
      <c r="L195" s="239">
        <v>0</v>
      </c>
      <c r="M195" s="183">
        <v>0</v>
      </c>
      <c r="N195" s="183">
        <v>45555.638663333979</v>
      </c>
      <c r="O195" s="417">
        <f t="shared" si="2"/>
        <v>45555.638663333979</v>
      </c>
      <c r="P195" s="47"/>
      <c r="Q195" s="47"/>
      <c r="R195" s="114"/>
      <c r="S195" s="114"/>
      <c r="T195" s="115"/>
    </row>
    <row r="196" spans="1:20" s="48" customFormat="1" x14ac:dyDescent="0.3">
      <c r="A196" s="151">
        <v>609</v>
      </c>
      <c r="B196" s="32" t="s">
        <v>346</v>
      </c>
      <c r="C196" s="239">
        <v>83684</v>
      </c>
      <c r="D196" s="467">
        <v>0</v>
      </c>
      <c r="E196" s="179">
        <v>0</v>
      </c>
      <c r="F196" s="179">
        <v>1</v>
      </c>
      <c r="G196" s="195">
        <v>1.1949715596768797E-5</v>
      </c>
      <c r="H196" s="14">
        <v>34375</v>
      </c>
      <c r="I196" s="14">
        <v>33207</v>
      </c>
      <c r="J196" s="455">
        <v>1.0351733068328968</v>
      </c>
      <c r="K196" s="456">
        <v>0.63666460757854715</v>
      </c>
      <c r="L196" s="239">
        <v>0</v>
      </c>
      <c r="M196" s="183">
        <v>0</v>
      </c>
      <c r="N196" s="183">
        <v>3660775.4245256414</v>
      </c>
      <c r="O196" s="417">
        <f t="shared" si="2"/>
        <v>3660775.4245256414</v>
      </c>
      <c r="P196" s="47"/>
      <c r="Q196" s="47"/>
      <c r="R196" s="114"/>
      <c r="S196" s="114"/>
      <c r="T196" s="115"/>
    </row>
    <row r="197" spans="1:20" s="48" customFormat="1" x14ac:dyDescent="0.3">
      <c r="A197" s="151">
        <v>611</v>
      </c>
      <c r="B197" s="32" t="s">
        <v>347</v>
      </c>
      <c r="C197" s="239">
        <v>5070</v>
      </c>
      <c r="D197" s="467">
        <v>0</v>
      </c>
      <c r="E197" s="179">
        <v>0</v>
      </c>
      <c r="F197" s="179">
        <v>0</v>
      </c>
      <c r="G197" s="195">
        <v>0</v>
      </c>
      <c r="H197" s="14">
        <v>1115</v>
      </c>
      <c r="I197" s="14">
        <v>2435</v>
      </c>
      <c r="J197" s="455">
        <v>0.45790554414784396</v>
      </c>
      <c r="K197" s="456">
        <v>5.9396844893494338E-2</v>
      </c>
      <c r="L197" s="239">
        <v>0</v>
      </c>
      <c r="M197" s="183">
        <v>0</v>
      </c>
      <c r="N197" s="183">
        <v>20691.467068044218</v>
      </c>
      <c r="O197" s="417">
        <f t="shared" si="2"/>
        <v>20691.467068044218</v>
      </c>
      <c r="P197" s="47"/>
      <c r="Q197" s="47"/>
      <c r="R197" s="114"/>
      <c r="S197" s="114"/>
      <c r="T197" s="115"/>
    </row>
    <row r="198" spans="1:20" s="48" customFormat="1" x14ac:dyDescent="0.3">
      <c r="A198" s="151">
        <v>614</v>
      </c>
      <c r="B198" s="32" t="s">
        <v>129</v>
      </c>
      <c r="C198" s="239">
        <v>3117</v>
      </c>
      <c r="D198" s="467">
        <v>1.5721000000000001</v>
      </c>
      <c r="E198" s="179">
        <v>0</v>
      </c>
      <c r="F198" s="179">
        <v>1</v>
      </c>
      <c r="G198" s="195">
        <v>3.2082130253448829E-4</v>
      </c>
      <c r="H198" s="14">
        <v>860</v>
      </c>
      <c r="I198" s="14">
        <v>986</v>
      </c>
      <c r="J198" s="455">
        <v>0.87221095334685594</v>
      </c>
      <c r="K198" s="456">
        <v>0.47370225409250633</v>
      </c>
      <c r="L198" s="239">
        <v>3328240.0874400004</v>
      </c>
      <c r="M198" s="183">
        <v>0</v>
      </c>
      <c r="N198" s="183">
        <v>101452.37121589576</v>
      </c>
      <c r="O198" s="417">
        <f t="shared" si="2"/>
        <v>3429692.4586558961</v>
      </c>
      <c r="P198" s="47"/>
      <c r="Q198" s="47"/>
      <c r="R198" s="114"/>
      <c r="S198" s="114"/>
      <c r="T198" s="115"/>
    </row>
    <row r="199" spans="1:20" s="48" customFormat="1" x14ac:dyDescent="0.3">
      <c r="A199" s="151">
        <v>615</v>
      </c>
      <c r="B199" s="32" t="s">
        <v>130</v>
      </c>
      <c r="C199" s="239">
        <v>7779</v>
      </c>
      <c r="D199" s="467">
        <v>1.4615</v>
      </c>
      <c r="E199" s="179">
        <v>0</v>
      </c>
      <c r="F199" s="179">
        <v>1</v>
      </c>
      <c r="G199" s="195">
        <v>1.2855122766422419E-4</v>
      </c>
      <c r="H199" s="14">
        <v>2552</v>
      </c>
      <c r="I199" s="14">
        <v>2517</v>
      </c>
      <c r="J199" s="455">
        <v>1.0139054429876837</v>
      </c>
      <c r="K199" s="456">
        <v>0.61539674373333408</v>
      </c>
      <c r="L199" s="239">
        <v>3860915.2866000002</v>
      </c>
      <c r="M199" s="183">
        <v>0</v>
      </c>
      <c r="N199" s="183">
        <v>328926.53792745533</v>
      </c>
      <c r="O199" s="417">
        <f t="shared" si="2"/>
        <v>4189841.8245274555</v>
      </c>
      <c r="P199" s="47"/>
      <c r="Q199" s="47"/>
      <c r="R199" s="114"/>
      <c r="S199" s="114"/>
      <c r="T199" s="115"/>
    </row>
    <row r="200" spans="1:20" s="48" customFormat="1" x14ac:dyDescent="0.3">
      <c r="A200" s="151">
        <v>616</v>
      </c>
      <c r="B200" s="32" t="s">
        <v>131</v>
      </c>
      <c r="C200" s="239">
        <v>1833</v>
      </c>
      <c r="D200" s="467">
        <v>0</v>
      </c>
      <c r="E200" s="179">
        <v>0</v>
      </c>
      <c r="F200" s="179">
        <v>0</v>
      </c>
      <c r="G200" s="195">
        <v>0</v>
      </c>
      <c r="H200" s="14">
        <v>520</v>
      </c>
      <c r="I200" s="14">
        <v>815</v>
      </c>
      <c r="J200" s="455">
        <v>0.6380368098159509</v>
      </c>
      <c r="K200" s="456">
        <v>0.23952811056160128</v>
      </c>
      <c r="L200" s="239">
        <v>0</v>
      </c>
      <c r="M200" s="183">
        <v>0</v>
      </c>
      <c r="N200" s="183">
        <v>30167.470881768411</v>
      </c>
      <c r="O200" s="417">
        <f t="shared" si="2"/>
        <v>30167.470881768411</v>
      </c>
      <c r="P200" s="47"/>
      <c r="Q200" s="47"/>
      <c r="R200" s="114"/>
      <c r="S200" s="114"/>
      <c r="T200" s="115"/>
    </row>
    <row r="201" spans="1:20" s="48" customFormat="1" x14ac:dyDescent="0.3">
      <c r="A201" s="151">
        <v>619</v>
      </c>
      <c r="B201" s="32" t="s">
        <v>132</v>
      </c>
      <c r="C201" s="239">
        <v>2785</v>
      </c>
      <c r="D201" s="467">
        <v>0</v>
      </c>
      <c r="E201" s="179">
        <v>0</v>
      </c>
      <c r="F201" s="179">
        <v>0</v>
      </c>
      <c r="G201" s="195">
        <v>0</v>
      </c>
      <c r="H201" s="14">
        <v>876</v>
      </c>
      <c r="I201" s="14">
        <v>1036</v>
      </c>
      <c r="J201" s="455">
        <v>0.84555984555984554</v>
      </c>
      <c r="K201" s="456">
        <v>0.44705114630549592</v>
      </c>
      <c r="L201" s="239">
        <v>0</v>
      </c>
      <c r="M201" s="183">
        <v>0</v>
      </c>
      <c r="N201" s="183">
        <v>85546.522671481987</v>
      </c>
      <c r="O201" s="417">
        <f t="shared" ref="O201:O264" si="3">SUM(L201:N201)</f>
        <v>85546.522671481987</v>
      </c>
      <c r="P201" s="47"/>
      <c r="Q201" s="47"/>
      <c r="R201" s="114"/>
      <c r="S201" s="114"/>
      <c r="T201" s="115"/>
    </row>
    <row r="202" spans="1:20" s="48" customFormat="1" x14ac:dyDescent="0.3">
      <c r="A202" s="151">
        <v>620</v>
      </c>
      <c r="B202" s="32" t="s">
        <v>133</v>
      </c>
      <c r="C202" s="239">
        <v>2491</v>
      </c>
      <c r="D202" s="467">
        <v>1.7195</v>
      </c>
      <c r="E202" s="179">
        <v>0</v>
      </c>
      <c r="F202" s="179">
        <v>0</v>
      </c>
      <c r="G202" s="195">
        <v>0</v>
      </c>
      <c r="H202" s="14">
        <v>706</v>
      </c>
      <c r="I202" s="14">
        <v>760</v>
      </c>
      <c r="J202" s="455">
        <v>0.92894736842105263</v>
      </c>
      <c r="K202" s="456">
        <v>0.53043866916670301</v>
      </c>
      <c r="L202" s="239">
        <v>2909200.0404000003</v>
      </c>
      <c r="M202" s="183">
        <v>0</v>
      </c>
      <c r="N202" s="183">
        <v>90788.084427484398</v>
      </c>
      <c r="O202" s="417">
        <f t="shared" si="3"/>
        <v>2999988.1248274846</v>
      </c>
      <c r="P202" s="47"/>
      <c r="Q202" s="47"/>
      <c r="R202" s="114"/>
      <c r="S202" s="114"/>
      <c r="T202" s="115"/>
    </row>
    <row r="203" spans="1:20" s="48" customFormat="1" x14ac:dyDescent="0.3">
      <c r="A203" s="151">
        <v>623</v>
      </c>
      <c r="B203" s="32" t="s">
        <v>134</v>
      </c>
      <c r="C203" s="239">
        <v>2137</v>
      </c>
      <c r="D203" s="467">
        <v>0.80710000000000004</v>
      </c>
      <c r="E203" s="179">
        <v>0</v>
      </c>
      <c r="F203" s="179">
        <v>0</v>
      </c>
      <c r="G203" s="195">
        <v>0</v>
      </c>
      <c r="H203" s="14">
        <v>584</v>
      </c>
      <c r="I203" s="14">
        <v>737</v>
      </c>
      <c r="J203" s="455">
        <v>0.79240162822252369</v>
      </c>
      <c r="K203" s="456">
        <v>0.39389292896817407</v>
      </c>
      <c r="L203" s="239">
        <v>390488.53928000003</v>
      </c>
      <c r="M203" s="183">
        <v>0</v>
      </c>
      <c r="N203" s="183">
        <v>57836.58679027472</v>
      </c>
      <c r="O203" s="417">
        <f t="shared" si="3"/>
        <v>448325.12607027474</v>
      </c>
      <c r="P203" s="47"/>
      <c r="Q203" s="47"/>
      <c r="R203" s="114"/>
      <c r="S203" s="114"/>
      <c r="T203" s="115"/>
    </row>
    <row r="204" spans="1:20" s="48" customFormat="1" x14ac:dyDescent="0.3">
      <c r="A204" s="151">
        <v>624</v>
      </c>
      <c r="B204" s="32" t="s">
        <v>348</v>
      </c>
      <c r="C204" s="239">
        <v>5125</v>
      </c>
      <c r="D204" s="467">
        <v>0</v>
      </c>
      <c r="E204" s="179">
        <v>0</v>
      </c>
      <c r="F204" s="179">
        <v>0</v>
      </c>
      <c r="G204" s="195">
        <v>0</v>
      </c>
      <c r="H204" s="14">
        <v>1074</v>
      </c>
      <c r="I204" s="14">
        <v>2118</v>
      </c>
      <c r="J204" s="455">
        <v>0.50708215297450421</v>
      </c>
      <c r="K204" s="456">
        <v>0.10857345372015459</v>
      </c>
      <c r="L204" s="239">
        <v>0</v>
      </c>
      <c r="M204" s="183">
        <v>0</v>
      </c>
      <c r="N204" s="183">
        <v>38232.920276198078</v>
      </c>
      <c r="O204" s="417">
        <f t="shared" si="3"/>
        <v>38232.920276198078</v>
      </c>
      <c r="P204" s="47"/>
      <c r="Q204" s="47"/>
      <c r="R204" s="114"/>
      <c r="S204" s="114"/>
      <c r="T204" s="115"/>
    </row>
    <row r="205" spans="1:20" s="48" customFormat="1" x14ac:dyDescent="0.3">
      <c r="A205" s="151">
        <v>625</v>
      </c>
      <c r="B205" s="32" t="s">
        <v>135</v>
      </c>
      <c r="C205" s="239">
        <v>3051</v>
      </c>
      <c r="D205" s="467">
        <v>0.23810000000000001</v>
      </c>
      <c r="E205" s="179">
        <v>0</v>
      </c>
      <c r="F205" s="179">
        <v>0</v>
      </c>
      <c r="G205" s="195">
        <v>0</v>
      </c>
      <c r="H205" s="14">
        <v>900</v>
      </c>
      <c r="I205" s="14">
        <v>1137</v>
      </c>
      <c r="J205" s="455">
        <v>0.79155672823218992</v>
      </c>
      <c r="K205" s="456">
        <v>0.3930480289778403</v>
      </c>
      <c r="L205" s="239">
        <v>164466.71784000003</v>
      </c>
      <c r="M205" s="183">
        <v>0</v>
      </c>
      <c r="N205" s="183">
        <v>82396.313046826646</v>
      </c>
      <c r="O205" s="417">
        <f t="shared" si="3"/>
        <v>246863.03088682669</v>
      </c>
      <c r="P205" s="47"/>
      <c r="Q205" s="47"/>
      <c r="R205" s="114"/>
      <c r="S205" s="114"/>
      <c r="T205" s="115"/>
    </row>
    <row r="206" spans="1:20" s="48" customFormat="1" x14ac:dyDescent="0.3">
      <c r="A206" s="151">
        <v>626</v>
      </c>
      <c r="B206" s="32" t="s">
        <v>136</v>
      </c>
      <c r="C206" s="239">
        <v>5033</v>
      </c>
      <c r="D206" s="467">
        <v>1.0645</v>
      </c>
      <c r="E206" s="179">
        <v>0</v>
      </c>
      <c r="F206" s="179">
        <v>0</v>
      </c>
      <c r="G206" s="195">
        <v>0</v>
      </c>
      <c r="H206" s="14">
        <v>1521</v>
      </c>
      <c r="I206" s="14">
        <v>1673</v>
      </c>
      <c r="J206" s="455">
        <v>0.90914524805738195</v>
      </c>
      <c r="K206" s="456">
        <v>0.51063654880303233</v>
      </c>
      <c r="L206" s="239">
        <v>1819450.6385999999</v>
      </c>
      <c r="M206" s="183">
        <v>0</v>
      </c>
      <c r="N206" s="183">
        <v>176587.01897113421</v>
      </c>
      <c r="O206" s="417">
        <f t="shared" si="3"/>
        <v>1996037.6575711342</v>
      </c>
      <c r="P206" s="47"/>
      <c r="Q206" s="47"/>
      <c r="R206" s="114"/>
      <c r="S206" s="114"/>
      <c r="T206" s="115"/>
    </row>
    <row r="207" spans="1:20" s="48" customFormat="1" x14ac:dyDescent="0.3">
      <c r="A207" s="151">
        <v>630</v>
      </c>
      <c r="B207" s="32" t="s">
        <v>137</v>
      </c>
      <c r="C207" s="239">
        <v>1593</v>
      </c>
      <c r="D207" s="467">
        <v>1.4500999999999999</v>
      </c>
      <c r="E207" s="179">
        <v>0</v>
      </c>
      <c r="F207" s="179">
        <v>0</v>
      </c>
      <c r="G207" s="195">
        <v>0</v>
      </c>
      <c r="H207" s="14">
        <v>699</v>
      </c>
      <c r="I207" s="14">
        <v>572</v>
      </c>
      <c r="J207" s="455">
        <v>1.2220279720279721</v>
      </c>
      <c r="K207" s="456">
        <v>0.82351927277362247</v>
      </c>
      <c r="L207" s="239">
        <v>784479.15827999986</v>
      </c>
      <c r="M207" s="183">
        <v>0</v>
      </c>
      <c r="N207" s="183">
        <v>90138.326707015018</v>
      </c>
      <c r="O207" s="417">
        <f t="shared" si="3"/>
        <v>874617.4849870149</v>
      </c>
      <c r="P207" s="47"/>
      <c r="Q207" s="47"/>
      <c r="R207" s="114"/>
      <c r="S207" s="114"/>
      <c r="T207" s="115"/>
    </row>
    <row r="208" spans="1:20" s="48" customFormat="1" x14ac:dyDescent="0.3">
      <c r="A208" s="151">
        <v>631</v>
      </c>
      <c r="B208" s="32" t="s">
        <v>138</v>
      </c>
      <c r="C208" s="239">
        <v>1994</v>
      </c>
      <c r="D208" s="467">
        <v>0</v>
      </c>
      <c r="E208" s="179">
        <v>0</v>
      </c>
      <c r="F208" s="179">
        <v>0</v>
      </c>
      <c r="G208" s="195">
        <v>0</v>
      </c>
      <c r="H208" s="14">
        <v>498</v>
      </c>
      <c r="I208" s="14">
        <v>825</v>
      </c>
      <c r="J208" s="455">
        <v>0.60363636363636364</v>
      </c>
      <c r="K208" s="456">
        <v>0.20512766438201402</v>
      </c>
      <c r="L208" s="239">
        <v>0</v>
      </c>
      <c r="M208" s="183">
        <v>0</v>
      </c>
      <c r="N208" s="183">
        <v>28104.077708458237</v>
      </c>
      <c r="O208" s="417">
        <f t="shared" si="3"/>
        <v>28104.077708458237</v>
      </c>
      <c r="P208" s="47"/>
      <c r="Q208" s="47"/>
      <c r="R208" s="114"/>
      <c r="S208" s="114"/>
      <c r="T208" s="115"/>
    </row>
    <row r="209" spans="1:20" s="48" customFormat="1" x14ac:dyDescent="0.3">
      <c r="A209" s="151">
        <v>635</v>
      </c>
      <c r="B209" s="32" t="s">
        <v>139</v>
      </c>
      <c r="C209" s="239">
        <v>6415</v>
      </c>
      <c r="D209" s="467">
        <v>0</v>
      </c>
      <c r="E209" s="179">
        <v>0</v>
      </c>
      <c r="F209" s="179">
        <v>0</v>
      </c>
      <c r="G209" s="195">
        <v>0</v>
      </c>
      <c r="H209" s="14">
        <v>1871</v>
      </c>
      <c r="I209" s="14">
        <v>2570</v>
      </c>
      <c r="J209" s="455">
        <v>0.7280155642023346</v>
      </c>
      <c r="K209" s="456">
        <v>0.32950686494798498</v>
      </c>
      <c r="L209" s="239">
        <v>0</v>
      </c>
      <c r="M209" s="183">
        <v>0</v>
      </c>
      <c r="N209" s="183">
        <v>145238.27307004534</v>
      </c>
      <c r="O209" s="417">
        <f t="shared" si="3"/>
        <v>145238.27307004534</v>
      </c>
      <c r="P209" s="47"/>
      <c r="Q209" s="47"/>
      <c r="R209" s="114"/>
      <c r="S209" s="114"/>
      <c r="T209" s="115"/>
    </row>
    <row r="210" spans="1:20" s="48" customFormat="1" x14ac:dyDescent="0.3">
      <c r="A210" s="151">
        <v>636</v>
      </c>
      <c r="B210" s="32" t="s">
        <v>140</v>
      </c>
      <c r="C210" s="239">
        <v>8229</v>
      </c>
      <c r="D210" s="467">
        <v>0</v>
      </c>
      <c r="E210" s="179">
        <v>0</v>
      </c>
      <c r="F210" s="179">
        <v>3</v>
      </c>
      <c r="G210" s="195">
        <v>3.6456434560699962E-4</v>
      </c>
      <c r="H210" s="14">
        <v>2499</v>
      </c>
      <c r="I210" s="14">
        <v>3394</v>
      </c>
      <c r="J210" s="455">
        <v>0.73629935179728934</v>
      </c>
      <c r="K210" s="456">
        <v>0.33779065254293972</v>
      </c>
      <c r="L210" s="239">
        <v>0</v>
      </c>
      <c r="M210" s="183">
        <v>0</v>
      </c>
      <c r="N210" s="183">
        <v>190991.7633133987</v>
      </c>
      <c r="O210" s="417">
        <f t="shared" si="3"/>
        <v>190991.7633133987</v>
      </c>
      <c r="P210" s="47"/>
      <c r="Q210" s="47"/>
      <c r="R210" s="114"/>
      <c r="S210" s="114"/>
      <c r="T210" s="115"/>
    </row>
    <row r="211" spans="1:20" s="48" customFormat="1" x14ac:dyDescent="0.3">
      <c r="A211" s="151">
        <v>638</v>
      </c>
      <c r="B211" s="32" t="s">
        <v>349</v>
      </c>
      <c r="C211" s="239">
        <v>50619</v>
      </c>
      <c r="D211" s="467">
        <v>0</v>
      </c>
      <c r="E211" s="179">
        <v>0</v>
      </c>
      <c r="F211" s="179">
        <v>0</v>
      </c>
      <c r="G211" s="195">
        <v>0</v>
      </c>
      <c r="H211" s="14">
        <v>21483</v>
      </c>
      <c r="I211" s="14">
        <v>22695</v>
      </c>
      <c r="J211" s="455">
        <v>0.94659616655651024</v>
      </c>
      <c r="K211" s="456">
        <v>0.54808746730216062</v>
      </c>
      <c r="L211" s="239">
        <v>0</v>
      </c>
      <c r="M211" s="183">
        <v>0</v>
      </c>
      <c r="N211" s="183">
        <v>1906265.4705512598</v>
      </c>
      <c r="O211" s="417">
        <f t="shared" si="3"/>
        <v>1906265.4705512598</v>
      </c>
      <c r="P211" s="47"/>
      <c r="Q211" s="47"/>
      <c r="R211" s="114"/>
      <c r="S211" s="114"/>
      <c r="T211" s="115"/>
    </row>
    <row r="212" spans="1:20" s="48" customFormat="1" x14ac:dyDescent="0.3">
      <c r="A212" s="151">
        <v>678</v>
      </c>
      <c r="B212" s="32" t="s">
        <v>350</v>
      </c>
      <c r="C212" s="239">
        <v>24353</v>
      </c>
      <c r="D212" s="467">
        <v>1.61E-2</v>
      </c>
      <c r="E212" s="179">
        <v>0</v>
      </c>
      <c r="F212" s="179">
        <v>1</v>
      </c>
      <c r="G212" s="195">
        <v>4.1062702747094811E-5</v>
      </c>
      <c r="H212" s="14">
        <v>10056</v>
      </c>
      <c r="I212" s="14">
        <v>8775</v>
      </c>
      <c r="J212" s="455">
        <v>1.1459829059829061</v>
      </c>
      <c r="K212" s="456">
        <v>0.74747420672855647</v>
      </c>
      <c r="L212" s="239">
        <v>88767.659120000011</v>
      </c>
      <c r="M212" s="183">
        <v>0</v>
      </c>
      <c r="N212" s="183">
        <v>1250744.5761824034</v>
      </c>
      <c r="O212" s="417">
        <f t="shared" si="3"/>
        <v>1339512.2353024033</v>
      </c>
      <c r="P212" s="47"/>
      <c r="Q212" s="47"/>
      <c r="R212" s="114"/>
      <c r="S212" s="114"/>
      <c r="T212" s="115"/>
    </row>
    <row r="213" spans="1:20" s="48" customFormat="1" x14ac:dyDescent="0.3">
      <c r="A213" s="151">
        <v>680</v>
      </c>
      <c r="B213" s="32" t="s">
        <v>351</v>
      </c>
      <c r="C213" s="239">
        <v>24407</v>
      </c>
      <c r="D213" s="467">
        <v>0</v>
      </c>
      <c r="E213" s="179">
        <v>0</v>
      </c>
      <c r="F213" s="179">
        <v>0</v>
      </c>
      <c r="G213" s="195">
        <v>0</v>
      </c>
      <c r="H213" s="14">
        <v>10697</v>
      </c>
      <c r="I213" s="14">
        <v>10718</v>
      </c>
      <c r="J213" s="455">
        <v>0.99804067923119988</v>
      </c>
      <c r="K213" s="456">
        <v>0.59953197997685026</v>
      </c>
      <c r="L213" s="239">
        <v>0</v>
      </c>
      <c r="M213" s="183">
        <v>0</v>
      </c>
      <c r="N213" s="183">
        <v>1005418.1100951183</v>
      </c>
      <c r="O213" s="417">
        <f t="shared" si="3"/>
        <v>1005418.1100951183</v>
      </c>
      <c r="P213" s="47"/>
      <c r="Q213" s="47"/>
      <c r="R213" s="114"/>
      <c r="S213" s="114"/>
      <c r="T213" s="115"/>
    </row>
    <row r="214" spans="1:20" s="48" customFormat="1" x14ac:dyDescent="0.3">
      <c r="A214" s="151">
        <v>681</v>
      </c>
      <c r="B214" s="32" t="s">
        <v>141</v>
      </c>
      <c r="C214" s="239">
        <v>3364</v>
      </c>
      <c r="D214" s="467">
        <v>0.60629999999999995</v>
      </c>
      <c r="E214" s="179">
        <v>0</v>
      </c>
      <c r="F214" s="179">
        <v>0</v>
      </c>
      <c r="G214" s="195">
        <v>0</v>
      </c>
      <c r="H214" s="14">
        <v>964</v>
      </c>
      <c r="I214" s="14">
        <v>1195</v>
      </c>
      <c r="J214" s="455">
        <v>0.80669456066945611</v>
      </c>
      <c r="K214" s="456">
        <v>0.40818586141510649</v>
      </c>
      <c r="L214" s="239">
        <v>461763.90047999995</v>
      </c>
      <c r="M214" s="183">
        <v>0</v>
      </c>
      <c r="N214" s="183">
        <v>94348.259609266723</v>
      </c>
      <c r="O214" s="417">
        <f t="shared" si="3"/>
        <v>556112.16008926672</v>
      </c>
      <c r="P214" s="47"/>
      <c r="Q214" s="47"/>
      <c r="R214" s="114"/>
      <c r="S214" s="114"/>
      <c r="T214" s="115"/>
    </row>
    <row r="215" spans="1:20" s="48" customFormat="1" x14ac:dyDescent="0.3">
      <c r="A215" s="151">
        <v>683</v>
      </c>
      <c r="B215" s="32" t="s">
        <v>142</v>
      </c>
      <c r="C215" s="239">
        <v>3712</v>
      </c>
      <c r="D215" s="467">
        <v>1.6934</v>
      </c>
      <c r="E215" s="179">
        <v>0</v>
      </c>
      <c r="F215" s="179">
        <v>0</v>
      </c>
      <c r="G215" s="195">
        <v>0</v>
      </c>
      <c r="H215" s="14">
        <v>1203</v>
      </c>
      <c r="I215" s="14">
        <v>1253</v>
      </c>
      <c r="J215" s="455">
        <v>0.96009577015163605</v>
      </c>
      <c r="K215" s="456">
        <v>0.56158707089728643</v>
      </c>
      <c r="L215" s="239">
        <v>4269383.8233599998</v>
      </c>
      <c r="M215" s="183">
        <v>0</v>
      </c>
      <c r="N215" s="183">
        <v>143233.63604470066</v>
      </c>
      <c r="O215" s="417">
        <f t="shared" si="3"/>
        <v>4412617.4594047004</v>
      </c>
      <c r="P215" s="47"/>
      <c r="Q215" s="47"/>
      <c r="R215" s="114"/>
      <c r="S215" s="114"/>
      <c r="T215" s="115"/>
    </row>
    <row r="216" spans="1:20" s="48" customFormat="1" x14ac:dyDescent="0.3">
      <c r="A216" s="151">
        <v>684</v>
      </c>
      <c r="B216" s="32" t="s">
        <v>352</v>
      </c>
      <c r="C216" s="239">
        <v>39040</v>
      </c>
      <c r="D216" s="467">
        <v>0</v>
      </c>
      <c r="E216" s="179">
        <v>0</v>
      </c>
      <c r="F216" s="179">
        <v>0</v>
      </c>
      <c r="G216" s="195">
        <v>0</v>
      </c>
      <c r="H216" s="14">
        <v>16720</v>
      </c>
      <c r="I216" s="14">
        <v>16428</v>
      </c>
      <c r="J216" s="455">
        <v>1.0177745312880448</v>
      </c>
      <c r="K216" s="456">
        <v>0.61926583203369523</v>
      </c>
      <c r="L216" s="239">
        <v>0</v>
      </c>
      <c r="M216" s="183">
        <v>0</v>
      </c>
      <c r="N216" s="183">
        <v>1661142.4476551341</v>
      </c>
      <c r="O216" s="417">
        <f t="shared" si="3"/>
        <v>1661142.4476551341</v>
      </c>
      <c r="P216" s="47"/>
      <c r="Q216" s="47"/>
      <c r="R216" s="114"/>
      <c r="S216" s="114"/>
      <c r="T216" s="115"/>
    </row>
    <row r="217" spans="1:20" s="48" customFormat="1" x14ac:dyDescent="0.3">
      <c r="A217" s="151">
        <v>686</v>
      </c>
      <c r="B217" s="32" t="s">
        <v>143</v>
      </c>
      <c r="C217" s="239">
        <v>3053</v>
      </c>
      <c r="D217" s="467">
        <v>0.24399999999999999</v>
      </c>
      <c r="E217" s="179">
        <v>0</v>
      </c>
      <c r="F217" s="179">
        <v>0</v>
      </c>
      <c r="G217" s="195">
        <v>0</v>
      </c>
      <c r="H217" s="14">
        <v>892</v>
      </c>
      <c r="I217" s="14">
        <v>1054</v>
      </c>
      <c r="J217" s="455">
        <v>0.84629981024667933</v>
      </c>
      <c r="K217" s="456">
        <v>0.44779111099232971</v>
      </c>
      <c r="L217" s="239">
        <v>168652.6048</v>
      </c>
      <c r="M217" s="183">
        <v>0</v>
      </c>
      <c r="N217" s="183">
        <v>93933.871252371915</v>
      </c>
      <c r="O217" s="417">
        <f t="shared" si="3"/>
        <v>262586.4760523719</v>
      </c>
      <c r="P217" s="47"/>
      <c r="Q217" s="47"/>
      <c r="R217" s="114"/>
      <c r="S217" s="114"/>
      <c r="T217" s="115"/>
    </row>
    <row r="218" spans="1:20" s="48" customFormat="1" x14ac:dyDescent="0.3">
      <c r="A218" s="151">
        <v>687</v>
      </c>
      <c r="B218" s="32" t="s">
        <v>144</v>
      </c>
      <c r="C218" s="239">
        <v>1561</v>
      </c>
      <c r="D218" s="467">
        <v>1.2223999999999999</v>
      </c>
      <c r="E218" s="179">
        <v>0</v>
      </c>
      <c r="F218" s="179">
        <v>0</v>
      </c>
      <c r="G218" s="195">
        <v>0</v>
      </c>
      <c r="H218" s="14">
        <v>451</v>
      </c>
      <c r="I218" s="14">
        <v>465</v>
      </c>
      <c r="J218" s="455">
        <v>0.96989247311827953</v>
      </c>
      <c r="K218" s="456">
        <v>0.57138377386392991</v>
      </c>
      <c r="L218" s="239">
        <v>648013.30943999998</v>
      </c>
      <c r="M218" s="183">
        <v>0</v>
      </c>
      <c r="N218" s="183">
        <v>61284.515178519556</v>
      </c>
      <c r="O218" s="417">
        <f t="shared" si="3"/>
        <v>709297.82461851952</v>
      </c>
      <c r="P218" s="47"/>
      <c r="Q218" s="47"/>
      <c r="R218" s="114"/>
      <c r="S218" s="114"/>
      <c r="T218" s="115"/>
    </row>
    <row r="219" spans="1:20" s="48" customFormat="1" x14ac:dyDescent="0.3">
      <c r="A219" s="151">
        <v>689</v>
      </c>
      <c r="B219" s="32" t="s">
        <v>145</v>
      </c>
      <c r="C219" s="239">
        <v>3146</v>
      </c>
      <c r="D219" s="467">
        <v>0.77780000000000005</v>
      </c>
      <c r="E219" s="179">
        <v>0</v>
      </c>
      <c r="F219" s="179">
        <v>0</v>
      </c>
      <c r="G219" s="195">
        <v>0</v>
      </c>
      <c r="H219" s="14">
        <v>900</v>
      </c>
      <c r="I219" s="14">
        <v>1020</v>
      </c>
      <c r="J219" s="455">
        <v>0.88235294117647056</v>
      </c>
      <c r="K219" s="456">
        <v>0.48384424192212094</v>
      </c>
      <c r="L219" s="239">
        <v>553991.47232000006</v>
      </c>
      <c r="M219" s="183">
        <v>0</v>
      </c>
      <c r="N219" s="183">
        <v>104588.57451532724</v>
      </c>
      <c r="O219" s="417">
        <f t="shared" si="3"/>
        <v>658580.04683532729</v>
      </c>
      <c r="P219" s="47"/>
      <c r="Q219" s="47"/>
      <c r="R219" s="114"/>
      <c r="S219" s="114"/>
      <c r="T219" s="115"/>
    </row>
    <row r="220" spans="1:20" s="48" customFormat="1" x14ac:dyDescent="0.3">
      <c r="A220" s="151">
        <v>691</v>
      </c>
      <c r="B220" s="32" t="s">
        <v>146</v>
      </c>
      <c r="C220" s="239">
        <v>2710</v>
      </c>
      <c r="D220" s="467">
        <v>0.65480000000000005</v>
      </c>
      <c r="E220" s="179">
        <v>0</v>
      </c>
      <c r="F220" s="179">
        <v>0</v>
      </c>
      <c r="G220" s="195">
        <v>0</v>
      </c>
      <c r="H220" s="14">
        <v>921</v>
      </c>
      <c r="I220" s="14">
        <v>994</v>
      </c>
      <c r="J220" s="455">
        <v>0.92655935613682094</v>
      </c>
      <c r="K220" s="456">
        <v>0.52805065688247133</v>
      </c>
      <c r="L220" s="239">
        <v>401748.61120000004</v>
      </c>
      <c r="M220" s="183">
        <v>0</v>
      </c>
      <c r="N220" s="183">
        <v>98325.197319209372</v>
      </c>
      <c r="O220" s="417">
        <f t="shared" si="3"/>
        <v>500073.80851920939</v>
      </c>
      <c r="P220" s="47"/>
      <c r="Q220" s="47"/>
      <c r="R220" s="114"/>
      <c r="S220" s="114"/>
      <c r="T220" s="115"/>
    </row>
    <row r="221" spans="1:20" s="48" customFormat="1" x14ac:dyDescent="0.3">
      <c r="A221" s="151">
        <v>694</v>
      </c>
      <c r="B221" s="32" t="s">
        <v>147</v>
      </c>
      <c r="C221" s="239">
        <v>28710</v>
      </c>
      <c r="D221" s="467">
        <v>0</v>
      </c>
      <c r="E221" s="179">
        <v>0</v>
      </c>
      <c r="F221" s="179">
        <v>2</v>
      </c>
      <c r="G221" s="195">
        <v>6.9662138627655875E-5</v>
      </c>
      <c r="H221" s="14">
        <v>11335</v>
      </c>
      <c r="I221" s="14">
        <v>12404</v>
      </c>
      <c r="J221" s="455">
        <v>0.91381812318606903</v>
      </c>
      <c r="K221" s="456">
        <v>0.51530942393171941</v>
      </c>
      <c r="L221" s="239">
        <v>0</v>
      </c>
      <c r="M221" s="183">
        <v>0</v>
      </c>
      <c r="N221" s="183">
        <v>1016532.4009817836</v>
      </c>
      <c r="O221" s="417">
        <f t="shared" si="3"/>
        <v>1016532.4009817836</v>
      </c>
      <c r="P221" s="47"/>
      <c r="Q221" s="47"/>
      <c r="R221" s="114"/>
      <c r="S221" s="114"/>
      <c r="T221" s="115"/>
    </row>
    <row r="222" spans="1:20" s="48" customFormat="1" x14ac:dyDescent="0.3">
      <c r="A222" s="151">
        <v>697</v>
      </c>
      <c r="B222" s="32" t="s">
        <v>148</v>
      </c>
      <c r="C222" s="239">
        <v>1235</v>
      </c>
      <c r="D222" s="467">
        <v>0.74719999999999998</v>
      </c>
      <c r="E222" s="179">
        <v>0</v>
      </c>
      <c r="F222" s="179">
        <v>0</v>
      </c>
      <c r="G222" s="195">
        <v>0</v>
      </c>
      <c r="H222" s="14">
        <v>318</v>
      </c>
      <c r="I222" s="14">
        <v>457</v>
      </c>
      <c r="J222" s="455">
        <v>0.69584245076586437</v>
      </c>
      <c r="K222" s="456">
        <v>0.29733375151151475</v>
      </c>
      <c r="L222" s="239">
        <v>208920.10879999999</v>
      </c>
      <c r="M222" s="183">
        <v>0</v>
      </c>
      <c r="N222" s="183">
        <v>25230.805551949878</v>
      </c>
      <c r="O222" s="417">
        <f t="shared" si="3"/>
        <v>234150.91435194988</v>
      </c>
      <c r="P222" s="47"/>
      <c r="Q222" s="47"/>
      <c r="R222" s="114"/>
      <c r="S222" s="114"/>
      <c r="T222" s="115"/>
    </row>
    <row r="223" spans="1:20" s="48" customFormat="1" x14ac:dyDescent="0.3">
      <c r="A223" s="151">
        <v>698</v>
      </c>
      <c r="B223" s="32" t="s">
        <v>149</v>
      </c>
      <c r="C223" s="239">
        <v>63528</v>
      </c>
      <c r="D223" s="467">
        <v>0</v>
      </c>
      <c r="E223" s="179">
        <v>0</v>
      </c>
      <c r="F223" s="179">
        <v>179</v>
      </c>
      <c r="G223" s="195">
        <v>2.8176552071527516E-3</v>
      </c>
      <c r="H223" s="14">
        <v>27311</v>
      </c>
      <c r="I223" s="14">
        <v>27804</v>
      </c>
      <c r="J223" s="455">
        <v>0.98226873831103434</v>
      </c>
      <c r="K223" s="456">
        <v>0.58376003905668472</v>
      </c>
      <c r="L223" s="239">
        <v>0</v>
      </c>
      <c r="M223" s="183">
        <v>0</v>
      </c>
      <c r="N223" s="183">
        <v>2548117.7542715752</v>
      </c>
      <c r="O223" s="417">
        <f t="shared" si="3"/>
        <v>2548117.7542715752</v>
      </c>
      <c r="P223" s="47"/>
      <c r="Q223" s="47"/>
      <c r="R223" s="114"/>
      <c r="S223" s="114"/>
      <c r="T223" s="115"/>
    </row>
    <row r="224" spans="1:20" s="48" customFormat="1" x14ac:dyDescent="0.3">
      <c r="A224" s="151">
        <v>700</v>
      </c>
      <c r="B224" s="32" t="s">
        <v>150</v>
      </c>
      <c r="C224" s="239">
        <v>4922</v>
      </c>
      <c r="D224" s="467">
        <v>0</v>
      </c>
      <c r="E224" s="179">
        <v>0</v>
      </c>
      <c r="F224" s="179">
        <v>0</v>
      </c>
      <c r="G224" s="195">
        <v>0</v>
      </c>
      <c r="H224" s="14">
        <v>992</v>
      </c>
      <c r="I224" s="14">
        <v>1751</v>
      </c>
      <c r="J224" s="455">
        <v>0.56653340948029696</v>
      </c>
      <c r="K224" s="456">
        <v>0.16802471022594734</v>
      </c>
      <c r="L224" s="239">
        <v>0</v>
      </c>
      <c r="M224" s="183">
        <v>0</v>
      </c>
      <c r="N224" s="183">
        <v>56824.380926633465</v>
      </c>
      <c r="O224" s="417">
        <f t="shared" si="3"/>
        <v>56824.380926633465</v>
      </c>
      <c r="P224" s="47"/>
      <c r="Q224" s="47"/>
      <c r="R224" s="114"/>
      <c r="S224" s="114"/>
      <c r="T224" s="115"/>
    </row>
    <row r="225" spans="1:20" s="48" customFormat="1" x14ac:dyDescent="0.3">
      <c r="A225" s="151">
        <v>702</v>
      </c>
      <c r="B225" s="32" t="s">
        <v>151</v>
      </c>
      <c r="C225" s="239">
        <v>4215</v>
      </c>
      <c r="D225" s="467">
        <v>0.38190000000000002</v>
      </c>
      <c r="E225" s="179">
        <v>0</v>
      </c>
      <c r="F225" s="179">
        <v>0</v>
      </c>
      <c r="G225" s="195">
        <v>0</v>
      </c>
      <c r="H225" s="14">
        <v>1428</v>
      </c>
      <c r="I225" s="14">
        <v>1439</v>
      </c>
      <c r="J225" s="455">
        <v>0.99235580264072276</v>
      </c>
      <c r="K225" s="456">
        <v>0.59384710338637314</v>
      </c>
      <c r="L225" s="239">
        <v>364438.00440000003</v>
      </c>
      <c r="M225" s="183">
        <v>0</v>
      </c>
      <c r="N225" s="183">
        <v>171985.63330655146</v>
      </c>
      <c r="O225" s="417">
        <f t="shared" si="3"/>
        <v>536423.63770655147</v>
      </c>
      <c r="P225" s="47"/>
      <c r="Q225" s="47"/>
      <c r="R225" s="114"/>
      <c r="S225" s="114"/>
      <c r="T225" s="115"/>
    </row>
    <row r="226" spans="1:20" s="48" customFormat="1" x14ac:dyDescent="0.3">
      <c r="A226" s="151">
        <v>704</v>
      </c>
      <c r="B226" s="32" t="s">
        <v>152</v>
      </c>
      <c r="C226" s="239">
        <v>6354</v>
      </c>
      <c r="D226" s="467">
        <v>0</v>
      </c>
      <c r="E226" s="179">
        <v>0</v>
      </c>
      <c r="F226" s="179">
        <v>1</v>
      </c>
      <c r="G226" s="195">
        <v>1.5738117721120554E-4</v>
      </c>
      <c r="H226" s="14">
        <v>1995</v>
      </c>
      <c r="I226" s="14">
        <v>3015</v>
      </c>
      <c r="J226" s="455">
        <v>0.6616915422885572</v>
      </c>
      <c r="K226" s="456">
        <v>0.26318284303420758</v>
      </c>
      <c r="L226" s="239">
        <v>0</v>
      </c>
      <c r="M226" s="183">
        <v>0</v>
      </c>
      <c r="N226" s="183">
        <v>114901.24464257008</v>
      </c>
      <c r="O226" s="417">
        <f t="shared" si="3"/>
        <v>114901.24464257008</v>
      </c>
      <c r="P226" s="47"/>
      <c r="Q226" s="47"/>
      <c r="R226" s="114"/>
      <c r="S226" s="114"/>
      <c r="T226" s="115"/>
    </row>
    <row r="227" spans="1:20" s="48" customFormat="1" x14ac:dyDescent="0.3">
      <c r="A227" s="151">
        <v>707</v>
      </c>
      <c r="B227" s="32" t="s">
        <v>153</v>
      </c>
      <c r="C227" s="239">
        <v>2066</v>
      </c>
      <c r="D227" s="467">
        <v>0.42270000000000002</v>
      </c>
      <c r="E227" s="179">
        <v>0</v>
      </c>
      <c r="F227" s="179">
        <v>0</v>
      </c>
      <c r="G227" s="195">
        <v>0</v>
      </c>
      <c r="H227" s="14">
        <v>485</v>
      </c>
      <c r="I227" s="14">
        <v>623</v>
      </c>
      <c r="J227" s="455">
        <v>0.7784911717495987</v>
      </c>
      <c r="K227" s="456">
        <v>0.37998247249524908</v>
      </c>
      <c r="L227" s="239">
        <v>197714.71248000002</v>
      </c>
      <c r="M227" s="183">
        <v>0</v>
      </c>
      <c r="N227" s="183">
        <v>53940.358685516927</v>
      </c>
      <c r="O227" s="417">
        <f t="shared" si="3"/>
        <v>251655.07116551694</v>
      </c>
      <c r="P227" s="47"/>
      <c r="Q227" s="47"/>
      <c r="R227" s="114"/>
      <c r="S227" s="114"/>
      <c r="T227" s="115"/>
    </row>
    <row r="228" spans="1:20" s="48" customFormat="1" x14ac:dyDescent="0.3">
      <c r="A228" s="151">
        <v>710</v>
      </c>
      <c r="B228" s="32" t="s">
        <v>353</v>
      </c>
      <c r="C228" s="239">
        <v>27528</v>
      </c>
      <c r="D228" s="467">
        <v>0</v>
      </c>
      <c r="E228" s="179">
        <v>0</v>
      </c>
      <c r="F228" s="179">
        <v>1</v>
      </c>
      <c r="G228" s="195">
        <v>3.6326649229875038E-5</v>
      </c>
      <c r="H228" s="14">
        <v>9917</v>
      </c>
      <c r="I228" s="14">
        <v>11410</v>
      </c>
      <c r="J228" s="455">
        <v>0.86914986853637155</v>
      </c>
      <c r="K228" s="456">
        <v>0.47064116928202193</v>
      </c>
      <c r="L228" s="239">
        <v>0</v>
      </c>
      <c r="M228" s="183">
        <v>0</v>
      </c>
      <c r="N228" s="183">
        <v>890193.71252037073</v>
      </c>
      <c r="O228" s="417">
        <f t="shared" si="3"/>
        <v>890193.71252037073</v>
      </c>
      <c r="P228" s="47"/>
      <c r="Q228" s="47"/>
      <c r="R228" s="114"/>
      <c r="S228" s="114"/>
      <c r="T228" s="115"/>
    </row>
    <row r="229" spans="1:20" s="48" customFormat="1" x14ac:dyDescent="0.3">
      <c r="A229" s="151">
        <v>729</v>
      </c>
      <c r="B229" s="32" t="s">
        <v>154</v>
      </c>
      <c r="C229" s="239">
        <v>9208</v>
      </c>
      <c r="D229" s="467">
        <v>0.1762</v>
      </c>
      <c r="E229" s="179">
        <v>0</v>
      </c>
      <c r="F229" s="179">
        <v>0</v>
      </c>
      <c r="G229" s="195">
        <v>0</v>
      </c>
      <c r="H229" s="14">
        <v>2888</v>
      </c>
      <c r="I229" s="14">
        <v>3109</v>
      </c>
      <c r="J229" s="455">
        <v>0.92891605017690571</v>
      </c>
      <c r="K229" s="456">
        <v>0.53040735092255609</v>
      </c>
      <c r="L229" s="239">
        <v>367322.58944000001</v>
      </c>
      <c r="M229" s="183">
        <v>0</v>
      </c>
      <c r="N229" s="183">
        <v>335579.0138660323</v>
      </c>
      <c r="O229" s="417">
        <f t="shared" si="3"/>
        <v>702901.60330603225</v>
      </c>
      <c r="P229" s="47"/>
      <c r="Q229" s="47"/>
      <c r="R229" s="114"/>
      <c r="S229" s="114"/>
      <c r="T229" s="115"/>
    </row>
    <row r="230" spans="1:20" s="48" customFormat="1" x14ac:dyDescent="0.3">
      <c r="A230" s="151">
        <v>732</v>
      </c>
      <c r="B230" s="32" t="s">
        <v>155</v>
      </c>
      <c r="C230" s="239">
        <v>3407</v>
      </c>
      <c r="D230" s="467">
        <v>1.7481</v>
      </c>
      <c r="E230" s="179">
        <v>0</v>
      </c>
      <c r="F230" s="179">
        <v>3</v>
      </c>
      <c r="G230" s="195">
        <v>8.8054006457293811E-4</v>
      </c>
      <c r="H230" s="14">
        <v>1084</v>
      </c>
      <c r="I230" s="14">
        <v>1135</v>
      </c>
      <c r="J230" s="455">
        <v>0.95506607929515419</v>
      </c>
      <c r="K230" s="456">
        <v>0.55655738004080457</v>
      </c>
      <c r="L230" s="239">
        <v>4045163.5346400007</v>
      </c>
      <c r="M230" s="183">
        <v>0</v>
      </c>
      <c r="N230" s="183">
        <v>130287.28318393073</v>
      </c>
      <c r="O230" s="417">
        <f t="shared" si="3"/>
        <v>4175450.8178239316</v>
      </c>
      <c r="P230" s="47"/>
      <c r="Q230" s="47"/>
      <c r="R230" s="114"/>
      <c r="S230" s="114"/>
      <c r="T230" s="115"/>
    </row>
    <row r="231" spans="1:20" s="48" customFormat="1" x14ac:dyDescent="0.3">
      <c r="A231" s="151">
        <v>734</v>
      </c>
      <c r="B231" s="32" t="s">
        <v>156</v>
      </c>
      <c r="C231" s="239">
        <v>51562</v>
      </c>
      <c r="D231" s="467">
        <v>0</v>
      </c>
      <c r="E231" s="179">
        <v>0</v>
      </c>
      <c r="F231" s="179">
        <v>2</v>
      </c>
      <c r="G231" s="195">
        <v>3.8788254916411312E-5</v>
      </c>
      <c r="H231" s="14">
        <v>18006</v>
      </c>
      <c r="I231" s="14">
        <v>20643</v>
      </c>
      <c r="J231" s="455">
        <v>0.87225693939834326</v>
      </c>
      <c r="K231" s="456">
        <v>0.47374824014399364</v>
      </c>
      <c r="L231" s="239">
        <v>0</v>
      </c>
      <c r="M231" s="183">
        <v>0</v>
      </c>
      <c r="N231" s="183">
        <v>1678407.118363109</v>
      </c>
      <c r="O231" s="417">
        <f t="shared" si="3"/>
        <v>1678407.118363109</v>
      </c>
      <c r="P231" s="47"/>
      <c r="Q231" s="47"/>
      <c r="R231" s="114"/>
      <c r="S231" s="114"/>
      <c r="T231" s="115"/>
    </row>
    <row r="232" spans="1:20" s="48" customFormat="1" x14ac:dyDescent="0.3">
      <c r="A232" s="151">
        <v>738</v>
      </c>
      <c r="B232" s="32" t="s">
        <v>354</v>
      </c>
      <c r="C232" s="239">
        <v>2950</v>
      </c>
      <c r="D232" s="467">
        <v>0</v>
      </c>
      <c r="E232" s="179">
        <v>0</v>
      </c>
      <c r="F232" s="179">
        <v>0</v>
      </c>
      <c r="G232" s="195">
        <v>0</v>
      </c>
      <c r="H232" s="14">
        <v>729</v>
      </c>
      <c r="I232" s="14">
        <v>1254</v>
      </c>
      <c r="J232" s="455">
        <v>0.58133971291866027</v>
      </c>
      <c r="K232" s="456">
        <v>0.18283101366431065</v>
      </c>
      <c r="L232" s="239">
        <v>0</v>
      </c>
      <c r="M232" s="183">
        <v>0</v>
      </c>
      <c r="N232" s="183">
        <v>37058.840899180606</v>
      </c>
      <c r="O232" s="417">
        <f t="shared" si="3"/>
        <v>37058.840899180606</v>
      </c>
      <c r="P232" s="47"/>
      <c r="Q232" s="47"/>
      <c r="R232" s="114"/>
      <c r="S232" s="114"/>
      <c r="T232" s="115"/>
    </row>
    <row r="233" spans="1:20" s="48" customFormat="1" x14ac:dyDescent="0.3">
      <c r="A233" s="151">
        <v>739</v>
      </c>
      <c r="B233" s="32" t="s">
        <v>157</v>
      </c>
      <c r="C233" s="239">
        <v>3326</v>
      </c>
      <c r="D233" s="467">
        <v>0.22439999999999999</v>
      </c>
      <c r="E233" s="179">
        <v>0</v>
      </c>
      <c r="F233" s="179">
        <v>0</v>
      </c>
      <c r="G233" s="195">
        <v>0</v>
      </c>
      <c r="H233" s="14">
        <v>995</v>
      </c>
      <c r="I233" s="14">
        <v>1192</v>
      </c>
      <c r="J233" s="455">
        <v>0.83473154362416102</v>
      </c>
      <c r="K233" s="456">
        <v>0.4362228443698114</v>
      </c>
      <c r="L233" s="239">
        <v>168974.63615999999</v>
      </c>
      <c r="M233" s="183">
        <v>0</v>
      </c>
      <c r="N233" s="183">
        <v>99689.771063497043</v>
      </c>
      <c r="O233" s="417">
        <f t="shared" si="3"/>
        <v>268664.40722349705</v>
      </c>
      <c r="P233" s="47"/>
      <c r="Q233" s="47"/>
      <c r="R233" s="114"/>
      <c r="S233" s="114"/>
      <c r="T233" s="115"/>
    </row>
    <row r="234" spans="1:20" s="48" customFormat="1" x14ac:dyDescent="0.3">
      <c r="A234" s="151">
        <v>740</v>
      </c>
      <c r="B234" s="32" t="s">
        <v>355</v>
      </c>
      <c r="C234" s="239">
        <v>32662</v>
      </c>
      <c r="D234" s="467">
        <v>0.222</v>
      </c>
      <c r="E234" s="179">
        <v>0</v>
      </c>
      <c r="F234" s="179">
        <v>1</v>
      </c>
      <c r="G234" s="195">
        <v>3.0616618700630706E-5</v>
      </c>
      <c r="H234" s="14">
        <v>12287</v>
      </c>
      <c r="I234" s="14">
        <v>12046</v>
      </c>
      <c r="J234" s="455">
        <v>1.0200066412086999</v>
      </c>
      <c r="K234" s="456">
        <v>0.62149794195435026</v>
      </c>
      <c r="L234" s="239">
        <v>1641618.2496</v>
      </c>
      <c r="M234" s="183">
        <v>0</v>
      </c>
      <c r="N234" s="183">
        <v>1394769.4227515634</v>
      </c>
      <c r="O234" s="417">
        <f t="shared" si="3"/>
        <v>3036387.6723515633</v>
      </c>
      <c r="P234" s="47"/>
      <c r="Q234" s="47"/>
      <c r="R234" s="114"/>
      <c r="S234" s="114"/>
      <c r="T234" s="115"/>
    </row>
    <row r="235" spans="1:20" s="48" customFormat="1" x14ac:dyDescent="0.3">
      <c r="A235" s="151">
        <v>742</v>
      </c>
      <c r="B235" s="32" t="s">
        <v>158</v>
      </c>
      <c r="C235" s="239">
        <v>1009</v>
      </c>
      <c r="D235" s="467">
        <v>1.9018999999999999</v>
      </c>
      <c r="E235" s="179">
        <v>0</v>
      </c>
      <c r="F235" s="179">
        <v>4</v>
      </c>
      <c r="G235" s="195">
        <v>3.9643211100099107E-3</v>
      </c>
      <c r="H235" s="14">
        <v>332</v>
      </c>
      <c r="I235" s="14">
        <v>364</v>
      </c>
      <c r="J235" s="455">
        <v>0.91208791208791207</v>
      </c>
      <c r="K235" s="456">
        <v>0.51357921283356245</v>
      </c>
      <c r="L235" s="239">
        <v>1303396.41432</v>
      </c>
      <c r="M235" s="183">
        <v>0</v>
      </c>
      <c r="N235" s="183">
        <v>35605.619963218218</v>
      </c>
      <c r="O235" s="417">
        <f t="shared" si="3"/>
        <v>1339002.0342832182</v>
      </c>
      <c r="P235" s="47"/>
      <c r="Q235" s="47"/>
      <c r="R235" s="114"/>
      <c r="S235" s="114"/>
      <c r="T235" s="115"/>
    </row>
    <row r="236" spans="1:20" s="48" customFormat="1" x14ac:dyDescent="0.3">
      <c r="A236" s="151">
        <v>743</v>
      </c>
      <c r="B236" s="32" t="s">
        <v>159</v>
      </c>
      <c r="C236" s="239">
        <v>64130</v>
      </c>
      <c r="D236" s="467">
        <v>0</v>
      </c>
      <c r="E236" s="179">
        <v>0</v>
      </c>
      <c r="F236" s="179">
        <v>3</v>
      </c>
      <c r="G236" s="195">
        <v>4.6779978169343519E-5</v>
      </c>
      <c r="H236" s="14">
        <v>31981</v>
      </c>
      <c r="I236" s="14">
        <v>28706</v>
      </c>
      <c r="J236" s="455">
        <v>1.1140876471817738</v>
      </c>
      <c r="K236" s="456">
        <v>0.71557894792742416</v>
      </c>
      <c r="L236" s="239">
        <v>0</v>
      </c>
      <c r="M236" s="183">
        <v>0</v>
      </c>
      <c r="N236" s="183">
        <v>3153107.2546105441</v>
      </c>
      <c r="O236" s="417">
        <f t="shared" si="3"/>
        <v>3153107.2546105441</v>
      </c>
      <c r="P236" s="47"/>
      <c r="Q236" s="47"/>
      <c r="R236" s="114"/>
      <c r="S236" s="114"/>
      <c r="T236" s="115"/>
    </row>
    <row r="237" spans="1:20" s="48" customFormat="1" x14ac:dyDescent="0.3">
      <c r="A237" s="151">
        <v>746</v>
      </c>
      <c r="B237" s="32" t="s">
        <v>160</v>
      </c>
      <c r="C237" s="239">
        <v>4834</v>
      </c>
      <c r="D237" s="467">
        <v>0</v>
      </c>
      <c r="E237" s="179">
        <v>0</v>
      </c>
      <c r="F237" s="179">
        <v>1</v>
      </c>
      <c r="G237" s="195">
        <v>2.0686801820438559E-4</v>
      </c>
      <c r="H237" s="14">
        <v>2168</v>
      </c>
      <c r="I237" s="14">
        <v>1754</v>
      </c>
      <c r="J237" s="455">
        <v>1.2360319270239453</v>
      </c>
      <c r="K237" s="456">
        <v>0.83752322776959565</v>
      </c>
      <c r="L237" s="239">
        <v>0</v>
      </c>
      <c r="M237" s="183">
        <v>0</v>
      </c>
      <c r="N237" s="183">
        <v>278178.43221755646</v>
      </c>
      <c r="O237" s="417">
        <f t="shared" si="3"/>
        <v>278178.43221755646</v>
      </c>
      <c r="P237" s="47"/>
      <c r="Q237" s="47"/>
      <c r="R237" s="114"/>
      <c r="S237" s="114"/>
      <c r="T237" s="115"/>
    </row>
    <row r="238" spans="1:20" s="48" customFormat="1" x14ac:dyDescent="0.3">
      <c r="A238" s="151">
        <v>747</v>
      </c>
      <c r="B238" s="32" t="s">
        <v>161</v>
      </c>
      <c r="C238" s="239">
        <v>1385</v>
      </c>
      <c r="D238" s="467">
        <v>0.31769999999999998</v>
      </c>
      <c r="E238" s="179">
        <v>0</v>
      </c>
      <c r="F238" s="179">
        <v>0</v>
      </c>
      <c r="G238" s="195">
        <v>0</v>
      </c>
      <c r="H238" s="14">
        <v>359</v>
      </c>
      <c r="I238" s="14">
        <v>469</v>
      </c>
      <c r="J238" s="455">
        <v>0.76545842217484006</v>
      </c>
      <c r="K238" s="456">
        <v>0.36694972292049044</v>
      </c>
      <c r="L238" s="239">
        <v>99619.282800000001</v>
      </c>
      <c r="M238" s="183">
        <v>0</v>
      </c>
      <c r="N238" s="183">
        <v>34920.164914685651</v>
      </c>
      <c r="O238" s="417">
        <f t="shared" si="3"/>
        <v>134539.44771468564</v>
      </c>
      <c r="P238" s="47"/>
      <c r="Q238" s="47"/>
      <c r="R238" s="114"/>
      <c r="S238" s="114"/>
      <c r="T238" s="115"/>
    </row>
    <row r="239" spans="1:20" s="48" customFormat="1" x14ac:dyDescent="0.3">
      <c r="A239" s="151">
        <v>748</v>
      </c>
      <c r="B239" s="32" t="s">
        <v>162</v>
      </c>
      <c r="C239" s="239">
        <v>5034</v>
      </c>
      <c r="D239" s="467">
        <v>0</v>
      </c>
      <c r="E239" s="179">
        <v>0</v>
      </c>
      <c r="F239" s="179">
        <v>0</v>
      </c>
      <c r="G239" s="195">
        <v>0</v>
      </c>
      <c r="H239" s="14">
        <v>1637</v>
      </c>
      <c r="I239" s="14">
        <v>1827</v>
      </c>
      <c r="J239" s="455">
        <v>0.89600437876299943</v>
      </c>
      <c r="K239" s="456">
        <v>0.49749567950864981</v>
      </c>
      <c r="L239" s="239">
        <v>0</v>
      </c>
      <c r="M239" s="183">
        <v>0</v>
      </c>
      <c r="N239" s="183">
        <v>172076.86025192396</v>
      </c>
      <c r="O239" s="417">
        <f t="shared" si="3"/>
        <v>172076.86025192396</v>
      </c>
      <c r="P239" s="47"/>
      <c r="Q239" s="47"/>
      <c r="R239" s="114"/>
      <c r="S239" s="114"/>
      <c r="T239" s="115"/>
    </row>
    <row r="240" spans="1:20" s="48" customFormat="1" x14ac:dyDescent="0.3">
      <c r="A240" s="151">
        <v>749</v>
      </c>
      <c r="B240" s="32" t="s">
        <v>163</v>
      </c>
      <c r="C240" s="239">
        <v>21251</v>
      </c>
      <c r="D240" s="467">
        <v>0</v>
      </c>
      <c r="E240" s="179">
        <v>0</v>
      </c>
      <c r="F240" s="179">
        <v>1</v>
      </c>
      <c r="G240" s="195">
        <v>4.7056609100748203E-5</v>
      </c>
      <c r="H240" s="14">
        <v>7091</v>
      </c>
      <c r="I240" s="14">
        <v>9229</v>
      </c>
      <c r="J240" s="455">
        <v>0.76833893162856215</v>
      </c>
      <c r="K240" s="456">
        <v>0.36983023237421253</v>
      </c>
      <c r="L240" s="239">
        <v>0</v>
      </c>
      <c r="M240" s="183">
        <v>0</v>
      </c>
      <c r="N240" s="183">
        <v>540009.91044694942</v>
      </c>
      <c r="O240" s="417">
        <f t="shared" si="3"/>
        <v>540009.91044694942</v>
      </c>
      <c r="P240" s="47"/>
      <c r="Q240" s="47"/>
      <c r="R240" s="114"/>
      <c r="S240" s="114"/>
      <c r="T240" s="115"/>
    </row>
    <row r="241" spans="1:20" s="48" customFormat="1" x14ac:dyDescent="0.3">
      <c r="A241" s="151">
        <v>751</v>
      </c>
      <c r="B241" s="32" t="s">
        <v>164</v>
      </c>
      <c r="C241" s="239">
        <v>2950</v>
      </c>
      <c r="D241" s="467">
        <v>0</v>
      </c>
      <c r="E241" s="179">
        <v>0</v>
      </c>
      <c r="F241" s="179">
        <v>0</v>
      </c>
      <c r="G241" s="195">
        <v>0</v>
      </c>
      <c r="H241" s="14">
        <v>596</v>
      </c>
      <c r="I241" s="14">
        <v>1016</v>
      </c>
      <c r="J241" s="455">
        <v>0.58661417322834641</v>
      </c>
      <c r="K241" s="456">
        <v>0.1881054739739968</v>
      </c>
      <c r="L241" s="239">
        <v>0</v>
      </c>
      <c r="M241" s="183">
        <v>0</v>
      </c>
      <c r="N241" s="183">
        <v>38127.944994422287</v>
      </c>
      <c r="O241" s="417">
        <f t="shared" si="3"/>
        <v>38127.944994422287</v>
      </c>
      <c r="P241" s="47"/>
      <c r="Q241" s="47"/>
      <c r="R241" s="114"/>
      <c r="S241" s="114"/>
      <c r="T241" s="115"/>
    </row>
    <row r="242" spans="1:20" s="48" customFormat="1" x14ac:dyDescent="0.3">
      <c r="A242" s="151">
        <v>753</v>
      </c>
      <c r="B242" s="32" t="s">
        <v>356</v>
      </c>
      <c r="C242" s="239">
        <v>21687</v>
      </c>
      <c r="D242" s="467">
        <v>0</v>
      </c>
      <c r="E242" s="179">
        <v>0</v>
      </c>
      <c r="F242" s="179">
        <v>3</v>
      </c>
      <c r="G242" s="195">
        <v>1.3833171946327292E-4</v>
      </c>
      <c r="H242" s="14">
        <v>6994</v>
      </c>
      <c r="I242" s="14">
        <v>10331</v>
      </c>
      <c r="J242" s="455">
        <v>0.67699157874358729</v>
      </c>
      <c r="K242" s="456">
        <v>0.27848287948923767</v>
      </c>
      <c r="L242" s="239">
        <v>0</v>
      </c>
      <c r="M242" s="183">
        <v>0</v>
      </c>
      <c r="N242" s="183">
        <v>414971.17343616358</v>
      </c>
      <c r="O242" s="417">
        <f t="shared" si="3"/>
        <v>414971.17343616358</v>
      </c>
      <c r="P242" s="47"/>
      <c r="Q242" s="47"/>
      <c r="R242" s="114"/>
      <c r="S242" s="114"/>
      <c r="T242" s="115"/>
    </row>
    <row r="243" spans="1:20" s="48" customFormat="1" x14ac:dyDescent="0.3">
      <c r="A243" s="151">
        <v>755</v>
      </c>
      <c r="B243" s="32" t="s">
        <v>357</v>
      </c>
      <c r="C243" s="239">
        <v>6149</v>
      </c>
      <c r="D243" s="467">
        <v>0</v>
      </c>
      <c r="E243" s="179">
        <v>0</v>
      </c>
      <c r="F243" s="179">
        <v>0</v>
      </c>
      <c r="G243" s="195">
        <v>0</v>
      </c>
      <c r="H243" s="14">
        <v>1344</v>
      </c>
      <c r="I243" s="14">
        <v>2902</v>
      </c>
      <c r="J243" s="455">
        <v>0.46312887663680219</v>
      </c>
      <c r="K243" s="456">
        <v>6.462017738245257E-2</v>
      </c>
      <c r="L243" s="239">
        <v>0</v>
      </c>
      <c r="M243" s="183">
        <v>0</v>
      </c>
      <c r="N243" s="183">
        <v>27301.882133494193</v>
      </c>
      <c r="O243" s="417">
        <f t="shared" si="3"/>
        <v>27301.882133494193</v>
      </c>
      <c r="P243" s="47"/>
      <c r="Q243" s="47"/>
      <c r="R243" s="114"/>
      <c r="S243" s="114"/>
      <c r="T243" s="115"/>
    </row>
    <row r="244" spans="1:20" s="48" customFormat="1" x14ac:dyDescent="0.3">
      <c r="A244" s="151">
        <v>758</v>
      </c>
      <c r="B244" s="32" t="s">
        <v>165</v>
      </c>
      <c r="C244" s="239">
        <v>8266</v>
      </c>
      <c r="D244" s="467">
        <v>1.4109</v>
      </c>
      <c r="E244" s="179">
        <v>1</v>
      </c>
      <c r="F244" s="179">
        <v>131</v>
      </c>
      <c r="G244" s="195">
        <v>1.5848052262279217E-2</v>
      </c>
      <c r="H244" s="14">
        <v>3765</v>
      </c>
      <c r="I244" s="14">
        <v>3614</v>
      </c>
      <c r="J244" s="455">
        <v>1.0417819590481461</v>
      </c>
      <c r="K244" s="456">
        <v>0.64327325979379646</v>
      </c>
      <c r="L244" s="239">
        <v>3960584.7962400005</v>
      </c>
      <c r="M244" s="183">
        <v>376690.5</v>
      </c>
      <c r="N244" s="183">
        <v>365351.46075444884</v>
      </c>
      <c r="O244" s="417">
        <f t="shared" si="3"/>
        <v>4702626.7569944486</v>
      </c>
      <c r="P244" s="47"/>
      <c r="Q244" s="47"/>
      <c r="R244" s="114"/>
      <c r="S244" s="114"/>
      <c r="T244" s="115"/>
    </row>
    <row r="245" spans="1:20" s="48" customFormat="1" x14ac:dyDescent="0.3">
      <c r="A245" s="151">
        <v>759</v>
      </c>
      <c r="B245" s="32" t="s">
        <v>166</v>
      </c>
      <c r="C245" s="239">
        <v>2007</v>
      </c>
      <c r="D245" s="467">
        <v>0.63790000000000002</v>
      </c>
      <c r="E245" s="179">
        <v>0</v>
      </c>
      <c r="F245" s="179">
        <v>0</v>
      </c>
      <c r="G245" s="195">
        <v>0</v>
      </c>
      <c r="H245" s="14">
        <v>729</v>
      </c>
      <c r="I245" s="14">
        <v>710</v>
      </c>
      <c r="J245" s="455">
        <v>1.0267605633802817</v>
      </c>
      <c r="K245" s="456">
        <v>0.62825186412593204</v>
      </c>
      <c r="L245" s="239">
        <v>289852.06391999999</v>
      </c>
      <c r="M245" s="183">
        <v>0</v>
      </c>
      <c r="N245" s="183">
        <v>86636.541467274219</v>
      </c>
      <c r="O245" s="417">
        <f t="shared" si="3"/>
        <v>376488.60538727418</v>
      </c>
      <c r="P245" s="47"/>
      <c r="Q245" s="47"/>
      <c r="R245" s="114"/>
      <c r="S245" s="114"/>
      <c r="T245" s="115"/>
    </row>
    <row r="246" spans="1:20" s="48" customFormat="1" x14ac:dyDescent="0.3">
      <c r="A246" s="151">
        <v>761</v>
      </c>
      <c r="B246" s="32" t="s">
        <v>167</v>
      </c>
      <c r="C246" s="239">
        <v>8646</v>
      </c>
      <c r="D246" s="467">
        <v>0</v>
      </c>
      <c r="E246" s="179">
        <v>0</v>
      </c>
      <c r="F246" s="179">
        <v>0</v>
      </c>
      <c r="G246" s="195">
        <v>0</v>
      </c>
      <c r="H246" s="14">
        <v>2758</v>
      </c>
      <c r="I246" s="14">
        <v>3338</v>
      </c>
      <c r="J246" s="455">
        <v>0.82624325943678845</v>
      </c>
      <c r="K246" s="456">
        <v>0.42773456018243883</v>
      </c>
      <c r="L246" s="239">
        <v>0</v>
      </c>
      <c r="M246" s="183">
        <v>0</v>
      </c>
      <c r="N246" s="183">
        <v>254102.84153415039</v>
      </c>
      <c r="O246" s="417">
        <f t="shared" si="3"/>
        <v>254102.84153415039</v>
      </c>
      <c r="P246" s="47"/>
      <c r="Q246" s="47"/>
      <c r="R246" s="114"/>
      <c r="S246" s="114"/>
      <c r="T246" s="115"/>
    </row>
    <row r="247" spans="1:20" s="48" customFormat="1" x14ac:dyDescent="0.3">
      <c r="A247" s="151">
        <v>762</v>
      </c>
      <c r="B247" s="32" t="s">
        <v>168</v>
      </c>
      <c r="C247" s="239">
        <v>3841</v>
      </c>
      <c r="D247" s="467">
        <v>0.23230000000000001</v>
      </c>
      <c r="E247" s="179">
        <v>0</v>
      </c>
      <c r="F247" s="179">
        <v>0</v>
      </c>
      <c r="G247" s="195">
        <v>0</v>
      </c>
      <c r="H247" s="14">
        <v>1207</v>
      </c>
      <c r="I247" s="14">
        <v>1418</v>
      </c>
      <c r="J247" s="455">
        <v>0.85119887165021157</v>
      </c>
      <c r="K247" s="456">
        <v>0.45269017239586196</v>
      </c>
      <c r="L247" s="239">
        <v>202008.63752000002</v>
      </c>
      <c r="M247" s="183">
        <v>0</v>
      </c>
      <c r="N247" s="183">
        <v>119471.77664377286</v>
      </c>
      <c r="O247" s="417">
        <f t="shared" si="3"/>
        <v>321480.41416377289</v>
      </c>
      <c r="P247" s="47"/>
      <c r="Q247" s="47"/>
      <c r="R247" s="114"/>
      <c r="S247" s="114"/>
      <c r="T247" s="115"/>
    </row>
    <row r="248" spans="1:20" s="48" customFormat="1" x14ac:dyDescent="0.3">
      <c r="A248" s="151">
        <v>765</v>
      </c>
      <c r="B248" s="32" t="s">
        <v>169</v>
      </c>
      <c r="C248" s="239">
        <v>10301</v>
      </c>
      <c r="D248" s="467">
        <v>0.46279999999999999</v>
      </c>
      <c r="E248" s="179">
        <v>0</v>
      </c>
      <c r="F248" s="179">
        <v>0</v>
      </c>
      <c r="G248" s="195">
        <v>0</v>
      </c>
      <c r="H248" s="14">
        <v>4396</v>
      </c>
      <c r="I248" s="14">
        <v>4269</v>
      </c>
      <c r="J248" s="455">
        <v>1.0297493558210353</v>
      </c>
      <c r="K248" s="456">
        <v>0.63124065656668571</v>
      </c>
      <c r="L248" s="239">
        <v>1079317.3539199999</v>
      </c>
      <c r="M248" s="183">
        <v>0</v>
      </c>
      <c r="N248" s="183">
        <v>446780.5913262915</v>
      </c>
      <c r="O248" s="417">
        <f t="shared" si="3"/>
        <v>1526097.9452462913</v>
      </c>
      <c r="P248" s="47"/>
      <c r="Q248" s="47"/>
      <c r="R248" s="114"/>
      <c r="S248" s="114"/>
      <c r="T248" s="115"/>
    </row>
    <row r="249" spans="1:20" s="48" customFormat="1" x14ac:dyDescent="0.3">
      <c r="A249" s="151">
        <v>768</v>
      </c>
      <c r="B249" s="32" t="s">
        <v>170</v>
      </c>
      <c r="C249" s="239">
        <v>2482</v>
      </c>
      <c r="D249" s="467">
        <v>0.68200000000000005</v>
      </c>
      <c r="E249" s="179">
        <v>0</v>
      </c>
      <c r="F249" s="179">
        <v>0</v>
      </c>
      <c r="G249" s="195">
        <v>0</v>
      </c>
      <c r="H249" s="14">
        <v>765</v>
      </c>
      <c r="I249" s="14">
        <v>831</v>
      </c>
      <c r="J249" s="455">
        <v>0.92057761732851984</v>
      </c>
      <c r="K249" s="456">
        <v>0.52206891807417022</v>
      </c>
      <c r="L249" s="239">
        <v>383232.71360000002</v>
      </c>
      <c r="M249" s="183">
        <v>0</v>
      </c>
      <c r="N249" s="183">
        <v>89032.704005694817</v>
      </c>
      <c r="O249" s="417">
        <f t="shared" si="3"/>
        <v>472265.41760569485</v>
      </c>
      <c r="P249" s="47"/>
      <c r="Q249" s="47"/>
      <c r="R249" s="114"/>
      <c r="S249" s="114"/>
      <c r="T249" s="115"/>
    </row>
    <row r="250" spans="1:20" s="48" customFormat="1" x14ac:dyDescent="0.3">
      <c r="A250" s="151">
        <v>777</v>
      </c>
      <c r="B250" s="32" t="s">
        <v>171</v>
      </c>
      <c r="C250" s="239">
        <v>7594</v>
      </c>
      <c r="D250" s="467">
        <v>1.4174</v>
      </c>
      <c r="E250" s="179">
        <v>0</v>
      </c>
      <c r="F250" s="179">
        <v>0</v>
      </c>
      <c r="G250" s="195">
        <v>0</v>
      </c>
      <c r="H250" s="14">
        <v>2247</v>
      </c>
      <c r="I250" s="14">
        <v>2507</v>
      </c>
      <c r="J250" s="455">
        <v>0.89629038691663343</v>
      </c>
      <c r="K250" s="456">
        <v>0.49778168766228381</v>
      </c>
      <c r="L250" s="239">
        <v>3655364.6097599999</v>
      </c>
      <c r="M250" s="183">
        <v>0</v>
      </c>
      <c r="N250" s="183">
        <v>259734.39069193829</v>
      </c>
      <c r="O250" s="417">
        <f t="shared" si="3"/>
        <v>3915099.0004519382</v>
      </c>
      <c r="P250" s="47"/>
      <c r="Q250" s="47"/>
      <c r="R250" s="114"/>
      <c r="S250" s="114"/>
      <c r="T250" s="115"/>
    </row>
    <row r="251" spans="1:20" s="48" customFormat="1" x14ac:dyDescent="0.3">
      <c r="A251" s="151">
        <v>778</v>
      </c>
      <c r="B251" s="32" t="s">
        <v>172</v>
      </c>
      <c r="C251" s="239">
        <v>6931</v>
      </c>
      <c r="D251" s="467">
        <v>0.1671</v>
      </c>
      <c r="E251" s="179">
        <v>0</v>
      </c>
      <c r="F251" s="179">
        <v>0</v>
      </c>
      <c r="G251" s="195">
        <v>0</v>
      </c>
      <c r="H251" s="14">
        <v>2408</v>
      </c>
      <c r="I251" s="14">
        <v>2589</v>
      </c>
      <c r="J251" s="455">
        <v>0.93008883738895332</v>
      </c>
      <c r="K251" s="456">
        <v>0.5315801381346037</v>
      </c>
      <c r="L251" s="239">
        <v>262209.71064</v>
      </c>
      <c r="M251" s="183">
        <v>0</v>
      </c>
      <c r="N251" s="183">
        <v>253153.88291950553</v>
      </c>
      <c r="O251" s="417">
        <f t="shared" si="3"/>
        <v>515363.59355950553</v>
      </c>
      <c r="P251" s="47"/>
      <c r="Q251" s="47"/>
      <c r="R251" s="114"/>
      <c r="S251" s="114"/>
      <c r="T251" s="115"/>
    </row>
    <row r="252" spans="1:20" s="48" customFormat="1" x14ac:dyDescent="0.3">
      <c r="A252" s="151">
        <v>781</v>
      </c>
      <c r="B252" s="32" t="s">
        <v>173</v>
      </c>
      <c r="C252" s="239">
        <v>3631</v>
      </c>
      <c r="D252" s="467">
        <v>0.61580000000000001</v>
      </c>
      <c r="E252" s="179">
        <v>0</v>
      </c>
      <c r="F252" s="179">
        <v>1</v>
      </c>
      <c r="G252" s="195">
        <v>2.754062241806665E-4</v>
      </c>
      <c r="H252" s="14">
        <v>975</v>
      </c>
      <c r="I252" s="14">
        <v>1164</v>
      </c>
      <c r="J252" s="455">
        <v>0.83762886597938147</v>
      </c>
      <c r="K252" s="456">
        <v>0.43912016672503185</v>
      </c>
      <c r="L252" s="239">
        <v>506223.56271999999</v>
      </c>
      <c r="M252" s="183">
        <v>0</v>
      </c>
      <c r="N252" s="183">
        <v>109554.33830676296</v>
      </c>
      <c r="O252" s="417">
        <f t="shared" si="3"/>
        <v>615777.90102676291</v>
      </c>
      <c r="P252" s="47"/>
      <c r="Q252" s="47"/>
      <c r="R252" s="114"/>
      <c r="S252" s="114"/>
      <c r="T252" s="115"/>
    </row>
    <row r="253" spans="1:20" s="48" customFormat="1" x14ac:dyDescent="0.3">
      <c r="A253" s="151">
        <v>783</v>
      </c>
      <c r="B253" s="32" t="s">
        <v>174</v>
      </c>
      <c r="C253" s="239">
        <v>6646</v>
      </c>
      <c r="D253" s="467">
        <v>0</v>
      </c>
      <c r="E253" s="179">
        <v>0</v>
      </c>
      <c r="F253" s="179">
        <v>0</v>
      </c>
      <c r="G253" s="195">
        <v>0</v>
      </c>
      <c r="H253" s="14">
        <v>3292</v>
      </c>
      <c r="I253" s="14">
        <v>2776</v>
      </c>
      <c r="J253" s="455">
        <v>1.1858789625360231</v>
      </c>
      <c r="K253" s="456">
        <v>0.78737026328167348</v>
      </c>
      <c r="L253" s="239">
        <v>0</v>
      </c>
      <c r="M253" s="183">
        <v>0</v>
      </c>
      <c r="N253" s="183">
        <v>359550.00091089681</v>
      </c>
      <c r="O253" s="417">
        <f t="shared" si="3"/>
        <v>359550.00091089681</v>
      </c>
      <c r="P253" s="47"/>
      <c r="Q253" s="47"/>
      <c r="R253" s="114"/>
      <c r="S253" s="114"/>
      <c r="T253" s="115"/>
    </row>
    <row r="254" spans="1:20" s="108" customFormat="1" x14ac:dyDescent="0.3">
      <c r="A254" s="147">
        <v>785</v>
      </c>
      <c r="B254" s="32" t="s">
        <v>175</v>
      </c>
      <c r="C254" s="239">
        <v>2737</v>
      </c>
      <c r="D254" s="467">
        <v>1.5075000000000001</v>
      </c>
      <c r="E254" s="179">
        <v>0</v>
      </c>
      <c r="F254" s="179">
        <v>0</v>
      </c>
      <c r="G254" s="195">
        <v>0</v>
      </c>
      <c r="H254" s="14">
        <v>836</v>
      </c>
      <c r="I254" s="14">
        <v>846</v>
      </c>
      <c r="J254" s="455">
        <v>0.98817966903073284</v>
      </c>
      <c r="K254" s="456">
        <v>0.58967096977638322</v>
      </c>
      <c r="L254" s="239">
        <v>2802397.878</v>
      </c>
      <c r="M254" s="183">
        <v>0</v>
      </c>
      <c r="N254" s="183">
        <v>110893.09211633868</v>
      </c>
      <c r="O254" s="417">
        <f t="shared" si="3"/>
        <v>2913290.9701163387</v>
      </c>
      <c r="P254" s="63"/>
      <c r="Q254" s="63"/>
      <c r="R254" s="113"/>
      <c r="S254" s="114"/>
      <c r="T254" s="115"/>
    </row>
    <row r="255" spans="1:20" s="48" customFormat="1" x14ac:dyDescent="0.3">
      <c r="A255" s="151">
        <v>790</v>
      </c>
      <c r="B255" s="32" t="s">
        <v>176</v>
      </c>
      <c r="C255" s="239">
        <v>24052</v>
      </c>
      <c r="D255" s="467">
        <v>0</v>
      </c>
      <c r="E255" s="179">
        <v>0</v>
      </c>
      <c r="F255" s="179">
        <v>0</v>
      </c>
      <c r="G255" s="195">
        <v>0</v>
      </c>
      <c r="H255" s="14">
        <v>8303</v>
      </c>
      <c r="I255" s="14">
        <v>9281</v>
      </c>
      <c r="J255" s="455">
        <v>0.89462342419997842</v>
      </c>
      <c r="K255" s="456">
        <v>0.4961147249456288</v>
      </c>
      <c r="L255" s="239">
        <v>0</v>
      </c>
      <c r="M255" s="183">
        <v>0</v>
      </c>
      <c r="N255" s="183">
        <v>819885.60424739239</v>
      </c>
      <c r="O255" s="417">
        <f t="shared" si="3"/>
        <v>819885.60424739239</v>
      </c>
      <c r="P255" s="47"/>
      <c r="Q255" s="47"/>
      <c r="R255" s="114"/>
      <c r="S255" s="114"/>
      <c r="T255" s="115"/>
    </row>
    <row r="256" spans="1:20" s="48" customFormat="1" x14ac:dyDescent="0.3">
      <c r="A256" s="151">
        <v>791</v>
      </c>
      <c r="B256" s="32" t="s">
        <v>177</v>
      </c>
      <c r="C256" s="239">
        <v>5203</v>
      </c>
      <c r="D256" s="467">
        <v>1.1972</v>
      </c>
      <c r="E256" s="179">
        <v>0</v>
      </c>
      <c r="F256" s="179">
        <v>0</v>
      </c>
      <c r="G256" s="195">
        <v>0</v>
      </c>
      <c r="H256" s="14">
        <v>1787</v>
      </c>
      <c r="I256" s="14">
        <v>1925</v>
      </c>
      <c r="J256" s="455">
        <v>0.92831168831168831</v>
      </c>
      <c r="K256" s="456">
        <v>0.52980298905733869</v>
      </c>
      <c r="L256" s="239">
        <v>2115379.13136</v>
      </c>
      <c r="M256" s="183">
        <v>0</v>
      </c>
      <c r="N256" s="183">
        <v>189403.57785640904</v>
      </c>
      <c r="O256" s="417">
        <f t="shared" si="3"/>
        <v>2304782.7092164089</v>
      </c>
      <c r="P256" s="47"/>
      <c r="Q256" s="47"/>
      <c r="R256" s="114"/>
      <c r="S256" s="114"/>
      <c r="T256" s="115"/>
    </row>
    <row r="257" spans="1:20" s="48" customFormat="1" x14ac:dyDescent="0.3">
      <c r="A257" s="151">
        <v>831</v>
      </c>
      <c r="B257" s="32" t="s">
        <v>178</v>
      </c>
      <c r="C257" s="239">
        <v>4628</v>
      </c>
      <c r="D257" s="467">
        <v>0</v>
      </c>
      <c r="E257" s="179">
        <v>0</v>
      </c>
      <c r="F257" s="179">
        <v>0</v>
      </c>
      <c r="G257" s="195">
        <v>0</v>
      </c>
      <c r="H257" s="14">
        <v>794</v>
      </c>
      <c r="I257" s="14">
        <v>1942</v>
      </c>
      <c r="J257" s="455">
        <v>0.40885684860968075</v>
      </c>
      <c r="K257" s="456">
        <v>1.0348149355331127E-2</v>
      </c>
      <c r="L257" s="239">
        <v>0</v>
      </c>
      <c r="M257" s="183">
        <v>0</v>
      </c>
      <c r="N257" s="183">
        <v>3290.606771723822</v>
      </c>
      <c r="O257" s="417">
        <f t="shared" si="3"/>
        <v>3290.606771723822</v>
      </c>
      <c r="P257" s="47"/>
      <c r="Q257" s="47"/>
      <c r="R257" s="114"/>
      <c r="S257" s="114"/>
      <c r="T257" s="115"/>
    </row>
    <row r="258" spans="1:20" s="48" customFormat="1" x14ac:dyDescent="0.3">
      <c r="A258" s="151">
        <v>832</v>
      </c>
      <c r="B258" s="32" t="s">
        <v>179</v>
      </c>
      <c r="C258" s="239">
        <v>3916</v>
      </c>
      <c r="D258" s="467">
        <v>1.6458999999999999</v>
      </c>
      <c r="E258" s="179">
        <v>0</v>
      </c>
      <c r="F258" s="179">
        <v>0</v>
      </c>
      <c r="G258" s="195">
        <v>0</v>
      </c>
      <c r="H258" s="14">
        <v>1271</v>
      </c>
      <c r="I258" s="14">
        <v>1367</v>
      </c>
      <c r="J258" s="455">
        <v>0.92977322604242862</v>
      </c>
      <c r="K258" s="456">
        <v>0.53126452678807901</v>
      </c>
      <c r="L258" s="239">
        <v>4377677.9164800001</v>
      </c>
      <c r="M258" s="183">
        <v>0</v>
      </c>
      <c r="N258" s="183">
        <v>142946.47494904447</v>
      </c>
      <c r="O258" s="417">
        <f t="shared" si="3"/>
        <v>4520624.3914290443</v>
      </c>
      <c r="P258" s="47"/>
      <c r="Q258" s="47"/>
      <c r="R258" s="114"/>
      <c r="S258" s="114"/>
      <c r="T258" s="115"/>
    </row>
    <row r="259" spans="1:20" s="48" customFormat="1" x14ac:dyDescent="0.3">
      <c r="A259" s="151">
        <v>833</v>
      </c>
      <c r="B259" s="32" t="s">
        <v>358</v>
      </c>
      <c r="C259" s="239">
        <v>1659</v>
      </c>
      <c r="D259" s="467">
        <v>0</v>
      </c>
      <c r="E259" s="179">
        <v>0</v>
      </c>
      <c r="F259" s="179">
        <v>0</v>
      </c>
      <c r="G259" s="195">
        <v>0</v>
      </c>
      <c r="H259" s="14">
        <v>446</v>
      </c>
      <c r="I259" s="14">
        <v>617</v>
      </c>
      <c r="J259" s="455">
        <v>0.72285251215559154</v>
      </c>
      <c r="K259" s="456">
        <v>0.32434381290124192</v>
      </c>
      <c r="L259" s="239">
        <v>0</v>
      </c>
      <c r="M259" s="183">
        <v>0</v>
      </c>
      <c r="N259" s="183">
        <v>36971.915554793144</v>
      </c>
      <c r="O259" s="417">
        <f t="shared" si="3"/>
        <v>36971.915554793144</v>
      </c>
      <c r="P259" s="47"/>
      <c r="Q259" s="47"/>
      <c r="R259" s="114"/>
      <c r="S259" s="114"/>
      <c r="T259" s="115"/>
    </row>
    <row r="260" spans="1:20" s="48" customFormat="1" x14ac:dyDescent="0.3">
      <c r="A260" s="151">
        <v>834</v>
      </c>
      <c r="B260" s="32" t="s">
        <v>180</v>
      </c>
      <c r="C260" s="239">
        <v>6016</v>
      </c>
      <c r="D260" s="467">
        <v>0</v>
      </c>
      <c r="E260" s="179">
        <v>0</v>
      </c>
      <c r="F260" s="179">
        <v>0</v>
      </c>
      <c r="G260" s="195">
        <v>0</v>
      </c>
      <c r="H260" s="14">
        <v>1619</v>
      </c>
      <c r="I260" s="14">
        <v>2526</v>
      </c>
      <c r="J260" s="455">
        <v>0.64093428345209813</v>
      </c>
      <c r="K260" s="456">
        <v>0.24242558419774851</v>
      </c>
      <c r="L260" s="239">
        <v>0</v>
      </c>
      <c r="M260" s="183">
        <v>0</v>
      </c>
      <c r="N260" s="183">
        <v>100208.88433160742</v>
      </c>
      <c r="O260" s="417">
        <f t="shared" si="3"/>
        <v>100208.88433160742</v>
      </c>
      <c r="P260" s="47"/>
      <c r="Q260" s="47"/>
      <c r="R260" s="114"/>
      <c r="S260" s="114"/>
      <c r="T260" s="115"/>
    </row>
    <row r="261" spans="1:20" s="48" customFormat="1" x14ac:dyDescent="0.3">
      <c r="A261" s="151">
        <v>837</v>
      </c>
      <c r="B261" s="32" t="s">
        <v>359</v>
      </c>
      <c r="C261" s="239">
        <v>241009</v>
      </c>
      <c r="D261" s="467">
        <v>0</v>
      </c>
      <c r="E261" s="179">
        <v>0</v>
      </c>
      <c r="F261" s="179">
        <v>16</v>
      </c>
      <c r="G261" s="195">
        <v>6.638756229020493E-5</v>
      </c>
      <c r="H261" s="14">
        <v>126687</v>
      </c>
      <c r="I261" s="14">
        <v>106186</v>
      </c>
      <c r="J261" s="455">
        <v>1.193066882639896</v>
      </c>
      <c r="K261" s="456">
        <v>0.7945581833855464</v>
      </c>
      <c r="L261" s="239">
        <v>0</v>
      </c>
      <c r="M261" s="183">
        <v>0</v>
      </c>
      <c r="N261" s="183">
        <v>13157667.706916459</v>
      </c>
      <c r="O261" s="417">
        <f t="shared" si="3"/>
        <v>13157667.706916459</v>
      </c>
      <c r="P261" s="47"/>
      <c r="Q261" s="47"/>
      <c r="R261" s="114"/>
      <c r="S261" s="114"/>
      <c r="T261" s="115"/>
    </row>
    <row r="262" spans="1:20" s="48" customFormat="1" x14ac:dyDescent="0.3">
      <c r="A262" s="151">
        <v>844</v>
      </c>
      <c r="B262" s="32" t="s">
        <v>181</v>
      </c>
      <c r="C262" s="239">
        <v>1503</v>
      </c>
      <c r="D262" s="467">
        <v>0.56030000000000002</v>
      </c>
      <c r="E262" s="179">
        <v>0</v>
      </c>
      <c r="F262" s="179">
        <v>0</v>
      </c>
      <c r="G262" s="195">
        <v>0</v>
      </c>
      <c r="H262" s="14">
        <v>366</v>
      </c>
      <c r="I262" s="14">
        <v>534</v>
      </c>
      <c r="J262" s="455">
        <v>0.6853932584269663</v>
      </c>
      <c r="K262" s="456">
        <v>0.28688455917261668</v>
      </c>
      <c r="L262" s="239">
        <v>190658.43575999999</v>
      </c>
      <c r="M262" s="183">
        <v>0</v>
      </c>
      <c r="N262" s="183">
        <v>29626.892605307989</v>
      </c>
      <c r="O262" s="417">
        <f t="shared" si="3"/>
        <v>220285.32836530797</v>
      </c>
      <c r="P262" s="47"/>
      <c r="Q262" s="47"/>
      <c r="R262" s="114"/>
      <c r="S262" s="114"/>
      <c r="T262" s="115"/>
    </row>
    <row r="263" spans="1:20" s="48" customFormat="1" x14ac:dyDescent="0.3">
      <c r="A263" s="151">
        <v>845</v>
      </c>
      <c r="B263" s="32" t="s">
        <v>182</v>
      </c>
      <c r="C263" s="239">
        <v>2925</v>
      </c>
      <c r="D263" s="467">
        <v>0.747</v>
      </c>
      <c r="E263" s="179">
        <v>0</v>
      </c>
      <c r="F263" s="179">
        <v>2</v>
      </c>
      <c r="G263" s="195">
        <v>6.8376068376068376E-4</v>
      </c>
      <c r="H263" s="14">
        <v>959</v>
      </c>
      <c r="I263" s="14">
        <v>1100</v>
      </c>
      <c r="J263" s="455">
        <v>0.87181818181818183</v>
      </c>
      <c r="K263" s="456">
        <v>0.47330948256383221</v>
      </c>
      <c r="L263" s="239">
        <v>494678.33999999997</v>
      </c>
      <c r="M263" s="183">
        <v>0</v>
      </c>
      <c r="N263" s="183">
        <v>95124.201549860663</v>
      </c>
      <c r="O263" s="417">
        <f t="shared" si="3"/>
        <v>589802.54154986062</v>
      </c>
      <c r="P263" s="47"/>
      <c r="Q263" s="47"/>
      <c r="R263" s="114"/>
      <c r="S263" s="114"/>
      <c r="T263" s="115"/>
    </row>
    <row r="264" spans="1:20" s="48" customFormat="1" x14ac:dyDescent="0.3">
      <c r="A264" s="151">
        <v>846</v>
      </c>
      <c r="B264" s="32" t="s">
        <v>360</v>
      </c>
      <c r="C264" s="239">
        <v>4994</v>
      </c>
      <c r="D264" s="467">
        <v>0</v>
      </c>
      <c r="E264" s="179">
        <v>0</v>
      </c>
      <c r="F264" s="179">
        <v>0</v>
      </c>
      <c r="G264" s="195">
        <v>0</v>
      </c>
      <c r="H264" s="14">
        <v>1658</v>
      </c>
      <c r="I264" s="14">
        <v>1871</v>
      </c>
      <c r="J264" s="455">
        <v>0.8861571352218065</v>
      </c>
      <c r="K264" s="456">
        <v>0.48764843596745688</v>
      </c>
      <c r="L264" s="239">
        <v>0</v>
      </c>
      <c r="M264" s="183">
        <v>0</v>
      </c>
      <c r="N264" s="183">
        <v>167330.58223240785</v>
      </c>
      <c r="O264" s="417">
        <f t="shared" si="3"/>
        <v>167330.58223240785</v>
      </c>
      <c r="P264" s="47"/>
      <c r="Q264" s="47"/>
      <c r="R264" s="114"/>
      <c r="S264" s="114"/>
      <c r="T264" s="115"/>
    </row>
    <row r="265" spans="1:20" s="48" customFormat="1" x14ac:dyDescent="0.3">
      <c r="A265" s="151">
        <v>848</v>
      </c>
      <c r="B265" s="32" t="s">
        <v>183</v>
      </c>
      <c r="C265" s="239">
        <v>4307</v>
      </c>
      <c r="D265" s="467">
        <v>0.24829999999999999</v>
      </c>
      <c r="E265" s="179">
        <v>0</v>
      </c>
      <c r="F265" s="179">
        <v>1</v>
      </c>
      <c r="G265" s="195">
        <v>2.3218017181332715E-4</v>
      </c>
      <c r="H265" s="14">
        <v>1251</v>
      </c>
      <c r="I265" s="14">
        <v>1460</v>
      </c>
      <c r="J265" s="455">
        <v>0.85684931506849316</v>
      </c>
      <c r="K265" s="456">
        <v>0.45834061581414354</v>
      </c>
      <c r="L265" s="239">
        <v>242118.52183999997</v>
      </c>
      <c r="M265" s="183">
        <v>0</v>
      </c>
      <c r="N265" s="183">
        <v>135638.55805012427</v>
      </c>
      <c r="O265" s="417">
        <f t="shared" ref="O265:O300" si="4">SUM(L265:N265)</f>
        <v>377757.07989012427</v>
      </c>
      <c r="P265" s="47"/>
      <c r="Q265" s="47"/>
      <c r="R265" s="114"/>
      <c r="S265" s="114"/>
      <c r="T265" s="115"/>
    </row>
    <row r="266" spans="1:20" s="48" customFormat="1" x14ac:dyDescent="0.3">
      <c r="A266" s="151">
        <v>849</v>
      </c>
      <c r="B266" s="32" t="s">
        <v>184</v>
      </c>
      <c r="C266" s="239">
        <v>2966</v>
      </c>
      <c r="D266" s="467">
        <v>0.14269999999999999</v>
      </c>
      <c r="E266" s="179">
        <v>0</v>
      </c>
      <c r="F266" s="179">
        <v>0</v>
      </c>
      <c r="G266" s="195">
        <v>0</v>
      </c>
      <c r="H266" s="14">
        <v>1015</v>
      </c>
      <c r="I266" s="14">
        <v>1111</v>
      </c>
      <c r="J266" s="455">
        <v>0.91359135913591361</v>
      </c>
      <c r="K266" s="456">
        <v>0.51508265988156399</v>
      </c>
      <c r="L266" s="239">
        <v>95823.392479999995</v>
      </c>
      <c r="M266" s="183">
        <v>0</v>
      </c>
      <c r="N266" s="183">
        <v>104970.68347633106</v>
      </c>
      <c r="O266" s="417">
        <f t="shared" si="4"/>
        <v>200794.07595633104</v>
      </c>
      <c r="P266" s="47"/>
      <c r="Q266" s="47"/>
      <c r="R266" s="114"/>
      <c r="S266" s="114"/>
      <c r="T266" s="115"/>
    </row>
    <row r="267" spans="1:20" s="48" customFormat="1" x14ac:dyDescent="0.3">
      <c r="A267" s="151">
        <v>850</v>
      </c>
      <c r="B267" s="32" t="s">
        <v>185</v>
      </c>
      <c r="C267" s="239">
        <v>2401</v>
      </c>
      <c r="D267" s="467">
        <v>0</v>
      </c>
      <c r="E267" s="179">
        <v>0</v>
      </c>
      <c r="F267" s="179">
        <v>0</v>
      </c>
      <c r="G267" s="195">
        <v>0</v>
      </c>
      <c r="H267" s="14">
        <v>548</v>
      </c>
      <c r="I267" s="14">
        <v>901</v>
      </c>
      <c r="J267" s="455">
        <v>0.6082130965593785</v>
      </c>
      <c r="K267" s="456">
        <v>0.20970439730502888</v>
      </c>
      <c r="L267" s="239">
        <v>0</v>
      </c>
      <c r="M267" s="183">
        <v>0</v>
      </c>
      <c r="N267" s="183">
        <v>34595.502722327306</v>
      </c>
      <c r="O267" s="417">
        <f t="shared" si="4"/>
        <v>34595.502722327306</v>
      </c>
      <c r="P267" s="47"/>
      <c r="Q267" s="47"/>
      <c r="R267" s="114"/>
      <c r="S267" s="114"/>
      <c r="T267" s="115"/>
    </row>
    <row r="268" spans="1:20" s="48" customFormat="1" x14ac:dyDescent="0.3">
      <c r="A268" s="151">
        <v>851</v>
      </c>
      <c r="B268" s="32" t="s">
        <v>361</v>
      </c>
      <c r="C268" s="239">
        <v>21467</v>
      </c>
      <c r="D268" s="467">
        <v>8.6300000000000002E-2</v>
      </c>
      <c r="E268" s="179">
        <v>0</v>
      </c>
      <c r="F268" s="179">
        <v>13</v>
      </c>
      <c r="G268" s="195">
        <v>6.0558065868542412E-4</v>
      </c>
      <c r="H268" s="14">
        <v>8697</v>
      </c>
      <c r="I268" s="14">
        <v>8670</v>
      </c>
      <c r="J268" s="455">
        <v>1.003114186851211</v>
      </c>
      <c r="K268" s="456">
        <v>0.60460548759686139</v>
      </c>
      <c r="L268" s="239">
        <v>419429.11544000002</v>
      </c>
      <c r="M268" s="183">
        <v>0</v>
      </c>
      <c r="N268" s="183">
        <v>891791.62501403561</v>
      </c>
      <c r="O268" s="417">
        <f t="shared" si="4"/>
        <v>1311220.7404540356</v>
      </c>
      <c r="P268" s="47"/>
      <c r="Q268" s="47"/>
      <c r="R268" s="114"/>
      <c r="S268" s="114"/>
      <c r="T268" s="115"/>
    </row>
    <row r="269" spans="1:20" s="48" customFormat="1" x14ac:dyDescent="0.3">
      <c r="A269" s="151">
        <v>853</v>
      </c>
      <c r="B269" s="32" t="s">
        <v>362</v>
      </c>
      <c r="C269" s="239">
        <v>194391</v>
      </c>
      <c r="D269" s="467">
        <v>0</v>
      </c>
      <c r="E269" s="179">
        <v>0</v>
      </c>
      <c r="F269" s="179">
        <v>12</v>
      </c>
      <c r="G269" s="195">
        <v>6.1731252990107564E-5</v>
      </c>
      <c r="H269" s="14">
        <v>105364</v>
      </c>
      <c r="I269" s="14">
        <v>85171</v>
      </c>
      <c r="J269" s="455">
        <v>1.2370877411325452</v>
      </c>
      <c r="K269" s="456">
        <v>0.83857904187819554</v>
      </c>
      <c r="L269" s="239">
        <v>0</v>
      </c>
      <c r="M269" s="183">
        <v>0</v>
      </c>
      <c r="N269" s="183">
        <v>11200569.53517873</v>
      </c>
      <c r="O269" s="417">
        <f t="shared" si="4"/>
        <v>11200569.53517873</v>
      </c>
      <c r="P269" s="47"/>
      <c r="Q269" s="47"/>
      <c r="R269" s="114"/>
      <c r="S269" s="114"/>
      <c r="T269" s="115"/>
    </row>
    <row r="270" spans="1:20" s="48" customFormat="1" x14ac:dyDescent="0.3">
      <c r="A270" s="151">
        <v>854</v>
      </c>
      <c r="B270" s="32" t="s">
        <v>186</v>
      </c>
      <c r="C270" s="239">
        <v>3304</v>
      </c>
      <c r="D270" s="467">
        <v>1.6960999999999999</v>
      </c>
      <c r="E270" s="179">
        <v>0</v>
      </c>
      <c r="F270" s="179">
        <v>1</v>
      </c>
      <c r="G270" s="195">
        <v>3.0266343825665861E-4</v>
      </c>
      <c r="H270" s="14">
        <v>1100</v>
      </c>
      <c r="I270" s="14">
        <v>1102</v>
      </c>
      <c r="J270" s="455">
        <v>0.99818511796733211</v>
      </c>
      <c r="K270" s="456">
        <v>0.5996764187129825</v>
      </c>
      <c r="L270" s="239">
        <v>3806178.6604800001</v>
      </c>
      <c r="M270" s="183">
        <v>0</v>
      </c>
      <c r="N270" s="183">
        <v>136137.24527515683</v>
      </c>
      <c r="O270" s="417">
        <f t="shared" si="4"/>
        <v>3942315.9057551571</v>
      </c>
      <c r="P270" s="47"/>
      <c r="Q270" s="47"/>
      <c r="R270" s="114"/>
      <c r="S270" s="114"/>
      <c r="T270" s="115"/>
    </row>
    <row r="271" spans="1:20" s="48" customFormat="1" x14ac:dyDescent="0.3">
      <c r="A271" s="151">
        <v>857</v>
      </c>
      <c r="B271" s="32" t="s">
        <v>187</v>
      </c>
      <c r="C271" s="239">
        <v>2433</v>
      </c>
      <c r="D271" s="467">
        <v>0.40810000000000002</v>
      </c>
      <c r="E271" s="179">
        <v>0</v>
      </c>
      <c r="F271" s="179">
        <v>1</v>
      </c>
      <c r="G271" s="195">
        <v>4.1101520756267981E-4</v>
      </c>
      <c r="H271" s="14">
        <v>611</v>
      </c>
      <c r="I271" s="14">
        <v>798</v>
      </c>
      <c r="J271" s="455">
        <v>0.76566416040100249</v>
      </c>
      <c r="K271" s="456">
        <v>0.36715546114665287</v>
      </c>
      <c r="L271" s="239">
        <v>224794.21272000001</v>
      </c>
      <c r="M271" s="183">
        <v>0</v>
      </c>
      <c r="N271" s="183">
        <v>61377.903472195394</v>
      </c>
      <c r="O271" s="417">
        <f t="shared" si="4"/>
        <v>286172.11619219539</v>
      </c>
      <c r="P271" s="47"/>
      <c r="Q271" s="47"/>
      <c r="R271" s="114"/>
      <c r="S271" s="114"/>
      <c r="T271" s="115"/>
    </row>
    <row r="272" spans="1:20" s="48" customFormat="1" x14ac:dyDescent="0.3">
      <c r="A272" s="151">
        <v>858</v>
      </c>
      <c r="B272" s="32" t="s">
        <v>363</v>
      </c>
      <c r="C272" s="239">
        <v>38783</v>
      </c>
      <c r="D272" s="467">
        <v>0</v>
      </c>
      <c r="E272" s="179">
        <v>0</v>
      </c>
      <c r="F272" s="179">
        <v>2</v>
      </c>
      <c r="G272" s="195">
        <v>5.1568986411572078E-5</v>
      </c>
      <c r="H272" s="14">
        <v>14847</v>
      </c>
      <c r="I272" s="14">
        <v>18419</v>
      </c>
      <c r="J272" s="455">
        <v>0.80606981920842613</v>
      </c>
      <c r="K272" s="456">
        <v>0.40756111995407651</v>
      </c>
      <c r="L272" s="239">
        <v>0</v>
      </c>
      <c r="M272" s="183">
        <v>0</v>
      </c>
      <c r="N272" s="183">
        <v>1086060.6927019455</v>
      </c>
      <c r="O272" s="417">
        <f t="shared" si="4"/>
        <v>1086060.6927019455</v>
      </c>
      <c r="P272" s="47"/>
      <c r="Q272" s="47"/>
      <c r="R272" s="114"/>
      <c r="S272" s="114"/>
      <c r="T272" s="115"/>
    </row>
    <row r="273" spans="1:20" s="48" customFormat="1" x14ac:dyDescent="0.3">
      <c r="A273" s="151">
        <v>859</v>
      </c>
      <c r="B273" s="32" t="s">
        <v>188</v>
      </c>
      <c r="C273" s="239">
        <v>6603</v>
      </c>
      <c r="D273" s="467">
        <v>0</v>
      </c>
      <c r="E273" s="179">
        <v>0</v>
      </c>
      <c r="F273" s="179">
        <v>1</v>
      </c>
      <c r="G273" s="195">
        <v>1.5144631228229593E-4</v>
      </c>
      <c r="H273" s="14">
        <v>1386</v>
      </c>
      <c r="I273" s="14">
        <v>2522</v>
      </c>
      <c r="J273" s="455">
        <v>0.54956383822363208</v>
      </c>
      <c r="K273" s="456">
        <v>0.15105513896928247</v>
      </c>
      <c r="L273" s="239">
        <v>0</v>
      </c>
      <c r="M273" s="183">
        <v>0</v>
      </c>
      <c r="N273" s="183">
        <v>68532.527746419757</v>
      </c>
      <c r="O273" s="417">
        <f t="shared" si="4"/>
        <v>68532.527746419757</v>
      </c>
      <c r="P273" s="47"/>
      <c r="Q273" s="47"/>
      <c r="R273" s="114"/>
      <c r="S273" s="114"/>
      <c r="T273" s="115"/>
    </row>
    <row r="274" spans="1:20" s="48" customFormat="1" x14ac:dyDescent="0.3">
      <c r="A274" s="151">
        <v>886</v>
      </c>
      <c r="B274" s="32" t="s">
        <v>364</v>
      </c>
      <c r="C274" s="239">
        <v>12735</v>
      </c>
      <c r="D274" s="467">
        <v>0</v>
      </c>
      <c r="E274" s="179">
        <v>0</v>
      </c>
      <c r="F274" s="179">
        <v>1</v>
      </c>
      <c r="G274" s="195">
        <v>7.8523753435414217E-5</v>
      </c>
      <c r="H274" s="14">
        <v>3915</v>
      </c>
      <c r="I274" s="14">
        <v>5248</v>
      </c>
      <c r="J274" s="455">
        <v>0.74599847560975607</v>
      </c>
      <c r="K274" s="456">
        <v>0.34748977635540645</v>
      </c>
      <c r="L274" s="239">
        <v>0</v>
      </c>
      <c r="M274" s="183">
        <v>0</v>
      </c>
      <c r="N274" s="183">
        <v>304061.14696259395</v>
      </c>
      <c r="O274" s="417">
        <f t="shared" si="4"/>
        <v>304061.14696259395</v>
      </c>
      <c r="P274" s="47"/>
      <c r="Q274" s="47"/>
      <c r="R274" s="114"/>
      <c r="S274" s="114"/>
      <c r="T274" s="115"/>
    </row>
    <row r="275" spans="1:20" s="48" customFormat="1" x14ac:dyDescent="0.3">
      <c r="A275" s="151">
        <v>887</v>
      </c>
      <c r="B275" s="32" t="s">
        <v>189</v>
      </c>
      <c r="C275" s="239">
        <v>4644</v>
      </c>
      <c r="D275" s="467">
        <v>0</v>
      </c>
      <c r="E275" s="179">
        <v>0</v>
      </c>
      <c r="F275" s="179">
        <v>0</v>
      </c>
      <c r="G275" s="195">
        <v>0</v>
      </c>
      <c r="H275" s="14">
        <v>1455</v>
      </c>
      <c r="I275" s="14">
        <v>1753</v>
      </c>
      <c r="J275" s="455">
        <v>0.83000570450656019</v>
      </c>
      <c r="K275" s="456">
        <v>0.43149700525221057</v>
      </c>
      <c r="L275" s="239">
        <v>0</v>
      </c>
      <c r="M275" s="183">
        <v>0</v>
      </c>
      <c r="N275" s="183">
        <v>137686.05146820386</v>
      </c>
      <c r="O275" s="417">
        <f t="shared" si="4"/>
        <v>137686.05146820386</v>
      </c>
      <c r="P275" s="47"/>
      <c r="Q275" s="47"/>
      <c r="R275" s="114"/>
      <c r="S275" s="114"/>
      <c r="T275" s="115"/>
    </row>
    <row r="276" spans="1:20" s="48" customFormat="1" x14ac:dyDescent="0.3">
      <c r="A276" s="151">
        <v>889</v>
      </c>
      <c r="B276" s="32" t="s">
        <v>190</v>
      </c>
      <c r="C276" s="239">
        <v>2619</v>
      </c>
      <c r="D276" s="467">
        <v>0.436</v>
      </c>
      <c r="E276" s="179">
        <v>0</v>
      </c>
      <c r="F276" s="179">
        <v>0</v>
      </c>
      <c r="G276" s="195">
        <v>0</v>
      </c>
      <c r="H276" s="14">
        <v>831</v>
      </c>
      <c r="I276" s="14">
        <v>885</v>
      </c>
      <c r="J276" s="455">
        <v>0.93898305084745759</v>
      </c>
      <c r="K276" s="456">
        <v>0.54047435159310797</v>
      </c>
      <c r="L276" s="239">
        <v>258522.53760000001</v>
      </c>
      <c r="M276" s="183">
        <v>0</v>
      </c>
      <c r="N276" s="183">
        <v>97259.164875963645</v>
      </c>
      <c r="O276" s="417">
        <f t="shared" si="4"/>
        <v>355781.70247596363</v>
      </c>
      <c r="P276" s="47"/>
      <c r="Q276" s="47"/>
      <c r="R276" s="114"/>
      <c r="S276" s="114"/>
      <c r="T276" s="115"/>
    </row>
    <row r="277" spans="1:20" s="48" customFormat="1" x14ac:dyDescent="0.3">
      <c r="A277" s="151">
        <v>890</v>
      </c>
      <c r="B277" s="32" t="s">
        <v>191</v>
      </c>
      <c r="C277" s="239">
        <v>1219</v>
      </c>
      <c r="D277" s="467">
        <v>1.9467000000000001</v>
      </c>
      <c r="E277" s="179">
        <v>1</v>
      </c>
      <c r="F277" s="179">
        <v>511</v>
      </c>
      <c r="G277" s="195">
        <v>0.41919606234618539</v>
      </c>
      <c r="H277" s="14">
        <v>474</v>
      </c>
      <c r="I277" s="14">
        <v>502</v>
      </c>
      <c r="J277" s="455">
        <v>0.94422310756972117</v>
      </c>
      <c r="K277" s="456">
        <v>0.54571440831537155</v>
      </c>
      <c r="L277" s="239">
        <v>1611760.14216</v>
      </c>
      <c r="M277" s="183">
        <v>1469380.5</v>
      </c>
      <c r="N277" s="183">
        <v>45707.669097330639</v>
      </c>
      <c r="O277" s="417">
        <f t="shared" si="4"/>
        <v>3126848.3112573307</v>
      </c>
      <c r="P277" s="47"/>
      <c r="Q277" s="47"/>
      <c r="R277" s="114"/>
      <c r="S277" s="114"/>
      <c r="T277" s="115"/>
    </row>
    <row r="278" spans="1:20" s="48" customFormat="1" x14ac:dyDescent="0.3">
      <c r="A278" s="151">
        <v>892</v>
      </c>
      <c r="B278" s="32" t="s">
        <v>192</v>
      </c>
      <c r="C278" s="239">
        <v>3646</v>
      </c>
      <c r="D278" s="467">
        <v>0</v>
      </c>
      <c r="E278" s="179">
        <v>0</v>
      </c>
      <c r="F278" s="179">
        <v>0</v>
      </c>
      <c r="G278" s="195">
        <v>0</v>
      </c>
      <c r="H278" s="14">
        <v>845</v>
      </c>
      <c r="I278" s="14">
        <v>1388</v>
      </c>
      <c r="J278" s="455">
        <v>0.60878962536023051</v>
      </c>
      <c r="K278" s="456">
        <v>0.21028092610588089</v>
      </c>
      <c r="L278" s="239">
        <v>0</v>
      </c>
      <c r="M278" s="183">
        <v>0</v>
      </c>
      <c r="N278" s="183">
        <v>52678.875269752083</v>
      </c>
      <c r="O278" s="417">
        <f t="shared" si="4"/>
        <v>52678.875269752083</v>
      </c>
      <c r="P278" s="47"/>
      <c r="Q278" s="47"/>
      <c r="R278" s="114"/>
      <c r="S278" s="114"/>
      <c r="T278" s="115"/>
    </row>
    <row r="279" spans="1:20" s="48" customFormat="1" x14ac:dyDescent="0.3">
      <c r="A279" s="151">
        <v>893</v>
      </c>
      <c r="B279" s="32" t="s">
        <v>365</v>
      </c>
      <c r="C279" s="239">
        <v>7479</v>
      </c>
      <c r="D279" s="467">
        <v>0</v>
      </c>
      <c r="E279" s="179">
        <v>0</v>
      </c>
      <c r="F279" s="179">
        <v>0</v>
      </c>
      <c r="G279" s="195">
        <v>0</v>
      </c>
      <c r="H279" s="14">
        <v>3306</v>
      </c>
      <c r="I279" s="14">
        <v>3269</v>
      </c>
      <c r="J279" s="455">
        <v>1.0113184460079534</v>
      </c>
      <c r="K279" s="456">
        <v>0.61280974675360378</v>
      </c>
      <c r="L279" s="239">
        <v>0</v>
      </c>
      <c r="M279" s="183">
        <v>0</v>
      </c>
      <c r="N279" s="183">
        <v>314911.9534341126</v>
      </c>
      <c r="O279" s="417">
        <f t="shared" si="4"/>
        <v>314911.9534341126</v>
      </c>
      <c r="P279" s="47"/>
      <c r="Q279" s="47"/>
      <c r="R279" s="114"/>
      <c r="S279" s="114"/>
      <c r="T279" s="115"/>
    </row>
    <row r="280" spans="1:20" s="48" customFormat="1" x14ac:dyDescent="0.3">
      <c r="A280" s="151">
        <v>895</v>
      </c>
      <c r="B280" s="32" t="s">
        <v>366</v>
      </c>
      <c r="C280" s="239">
        <v>15378</v>
      </c>
      <c r="D280" s="467">
        <v>0</v>
      </c>
      <c r="E280" s="179">
        <v>0</v>
      </c>
      <c r="F280" s="179">
        <v>1</v>
      </c>
      <c r="G280" s="195">
        <v>6.5027962023670184E-5</v>
      </c>
      <c r="H280" s="14">
        <v>7359</v>
      </c>
      <c r="I280" s="14">
        <v>6108</v>
      </c>
      <c r="J280" s="455">
        <v>1.2048133595284873</v>
      </c>
      <c r="K280" s="456">
        <v>0.80630466027413772</v>
      </c>
      <c r="L280" s="239">
        <v>0</v>
      </c>
      <c r="M280" s="183">
        <v>0</v>
      </c>
      <c r="N280" s="183">
        <v>851959.5491439508</v>
      </c>
      <c r="O280" s="417">
        <f t="shared" si="4"/>
        <v>851959.5491439508</v>
      </c>
      <c r="P280" s="47"/>
      <c r="Q280" s="47"/>
      <c r="R280" s="114"/>
      <c r="S280" s="114"/>
      <c r="T280" s="115"/>
    </row>
    <row r="281" spans="1:20" s="48" customFormat="1" x14ac:dyDescent="0.3">
      <c r="A281" s="151">
        <v>905</v>
      </c>
      <c r="B281" s="32" t="s">
        <v>367</v>
      </c>
      <c r="C281" s="239">
        <v>67551</v>
      </c>
      <c r="D281" s="467">
        <v>0</v>
      </c>
      <c r="E281" s="179">
        <v>0</v>
      </c>
      <c r="F281" s="179">
        <v>5</v>
      </c>
      <c r="G281" s="195">
        <v>7.4018149250196154E-5</v>
      </c>
      <c r="H281" s="14">
        <v>37070</v>
      </c>
      <c r="I281" s="14">
        <v>29899</v>
      </c>
      <c r="J281" s="455">
        <v>1.2398407973510819</v>
      </c>
      <c r="K281" s="456">
        <v>0.84133209809673226</v>
      </c>
      <c r="L281" s="239">
        <v>0</v>
      </c>
      <c r="M281" s="183">
        <v>0</v>
      </c>
      <c r="N281" s="183">
        <v>3904983.375416758</v>
      </c>
      <c r="O281" s="417">
        <f t="shared" si="4"/>
        <v>3904983.375416758</v>
      </c>
      <c r="P281" s="47"/>
      <c r="Q281" s="47"/>
      <c r="R281" s="114"/>
      <c r="S281" s="114"/>
      <c r="T281" s="115"/>
    </row>
    <row r="282" spans="1:20" s="48" customFormat="1" x14ac:dyDescent="0.3">
      <c r="A282" s="151">
        <v>908</v>
      </c>
      <c r="B282" s="32" t="s">
        <v>193</v>
      </c>
      <c r="C282" s="239">
        <v>20765</v>
      </c>
      <c r="D282" s="467">
        <v>0</v>
      </c>
      <c r="E282" s="179">
        <v>0</v>
      </c>
      <c r="F282" s="179">
        <v>2</v>
      </c>
      <c r="G282" s="195">
        <v>9.6315916205152899E-5</v>
      </c>
      <c r="H282" s="14">
        <v>6716</v>
      </c>
      <c r="I282" s="14">
        <v>8172</v>
      </c>
      <c r="J282" s="455">
        <v>0.82183064121390115</v>
      </c>
      <c r="K282" s="456">
        <v>0.42332194195955153</v>
      </c>
      <c r="L282" s="239">
        <v>0</v>
      </c>
      <c r="M282" s="183">
        <v>0</v>
      </c>
      <c r="N282" s="183">
        <v>603980.14737432695</v>
      </c>
      <c r="O282" s="417">
        <f t="shared" si="4"/>
        <v>603980.14737432695</v>
      </c>
      <c r="P282" s="47"/>
      <c r="Q282" s="47"/>
      <c r="R282" s="114"/>
      <c r="S282" s="114"/>
      <c r="T282" s="115"/>
    </row>
    <row r="283" spans="1:20" s="48" customFormat="1" x14ac:dyDescent="0.3">
      <c r="A283" s="151">
        <v>915</v>
      </c>
      <c r="B283" s="32" t="s">
        <v>194</v>
      </c>
      <c r="C283" s="239">
        <v>20278</v>
      </c>
      <c r="D283" s="467">
        <v>0</v>
      </c>
      <c r="E283" s="179">
        <v>0</v>
      </c>
      <c r="F283" s="179">
        <v>0</v>
      </c>
      <c r="G283" s="195">
        <v>0</v>
      </c>
      <c r="H283" s="14">
        <v>8155</v>
      </c>
      <c r="I283" s="14">
        <v>7358</v>
      </c>
      <c r="J283" s="455">
        <v>1.1083174775754281</v>
      </c>
      <c r="K283" s="456">
        <v>0.70980877832107847</v>
      </c>
      <c r="L283" s="239">
        <v>0</v>
      </c>
      <c r="M283" s="183">
        <v>0</v>
      </c>
      <c r="N283" s="183">
        <v>988977.5503708726</v>
      </c>
      <c r="O283" s="417">
        <f t="shared" si="4"/>
        <v>988977.5503708726</v>
      </c>
      <c r="P283" s="47"/>
      <c r="Q283" s="47"/>
      <c r="R283" s="114"/>
      <c r="S283" s="114"/>
      <c r="T283" s="115"/>
    </row>
    <row r="284" spans="1:20" s="48" customFormat="1" x14ac:dyDescent="0.3">
      <c r="A284" s="151">
        <v>918</v>
      </c>
      <c r="B284" s="32" t="s">
        <v>195</v>
      </c>
      <c r="C284" s="239">
        <v>2292</v>
      </c>
      <c r="D284" s="467">
        <v>0</v>
      </c>
      <c r="E284" s="179">
        <v>0</v>
      </c>
      <c r="F284" s="179">
        <v>0</v>
      </c>
      <c r="G284" s="195">
        <v>0</v>
      </c>
      <c r="H284" s="14">
        <v>679</v>
      </c>
      <c r="I284" s="14">
        <v>948</v>
      </c>
      <c r="J284" s="455">
        <v>0.71624472573839659</v>
      </c>
      <c r="K284" s="456">
        <v>0.31773602648404697</v>
      </c>
      <c r="L284" s="239">
        <v>0</v>
      </c>
      <c r="M284" s="183">
        <v>0</v>
      </c>
      <c r="N284" s="183">
        <v>50038.124334315638</v>
      </c>
      <c r="O284" s="417">
        <f>SUM(L284:N284)</f>
        <v>50038.124334315638</v>
      </c>
      <c r="P284" s="47"/>
      <c r="Q284" s="47"/>
      <c r="R284" s="114"/>
      <c r="S284" s="114"/>
      <c r="T284" s="115"/>
    </row>
    <row r="285" spans="1:20" s="48" customFormat="1" x14ac:dyDescent="0.3">
      <c r="A285" s="151">
        <v>921</v>
      </c>
      <c r="B285" s="32" t="s">
        <v>196</v>
      </c>
      <c r="C285" s="239">
        <v>1972</v>
      </c>
      <c r="D285" s="467">
        <v>0.89370000000000005</v>
      </c>
      <c r="E285" s="179">
        <v>0</v>
      </c>
      <c r="F285" s="179">
        <v>0</v>
      </c>
      <c r="G285" s="195">
        <v>0</v>
      </c>
      <c r="H285" s="14">
        <v>543</v>
      </c>
      <c r="I285" s="14">
        <v>659</v>
      </c>
      <c r="J285" s="455">
        <v>0.82397572078907433</v>
      </c>
      <c r="K285" s="456">
        <v>0.42546702153472471</v>
      </c>
      <c r="L285" s="239">
        <v>399002.01696000004</v>
      </c>
      <c r="M285" s="183">
        <v>0</v>
      </c>
      <c r="N285" s="183">
        <v>57649.13060591164</v>
      </c>
      <c r="O285" s="417">
        <f t="shared" si="4"/>
        <v>456651.1475659117</v>
      </c>
      <c r="P285" s="47"/>
      <c r="Q285" s="47"/>
      <c r="R285" s="114"/>
      <c r="S285" s="114"/>
      <c r="T285" s="115"/>
    </row>
    <row r="286" spans="1:20" s="48" customFormat="1" x14ac:dyDescent="0.3">
      <c r="A286" s="151">
        <v>922</v>
      </c>
      <c r="B286" s="32" t="s">
        <v>197</v>
      </c>
      <c r="C286" s="239">
        <v>4367</v>
      </c>
      <c r="D286" s="467">
        <v>0</v>
      </c>
      <c r="E286" s="179">
        <v>0</v>
      </c>
      <c r="F286" s="179">
        <v>0</v>
      </c>
      <c r="G286" s="195">
        <v>0</v>
      </c>
      <c r="H286" s="14">
        <v>844</v>
      </c>
      <c r="I286" s="14">
        <v>1914</v>
      </c>
      <c r="J286" s="455">
        <v>0.44096133751306166</v>
      </c>
      <c r="K286" s="456">
        <v>4.2452638258712039E-2</v>
      </c>
      <c r="L286" s="239">
        <v>0</v>
      </c>
      <c r="M286" s="183">
        <v>0</v>
      </c>
      <c r="N286" s="183">
        <v>12738.193023359907</v>
      </c>
      <c r="O286" s="417">
        <f t="shared" si="4"/>
        <v>12738.193023359907</v>
      </c>
      <c r="P286" s="47"/>
      <c r="Q286" s="47"/>
      <c r="R286" s="114"/>
      <c r="S286" s="114"/>
      <c r="T286" s="115"/>
    </row>
    <row r="287" spans="1:20" s="48" customFormat="1" x14ac:dyDescent="0.3">
      <c r="A287" s="151">
        <v>924</v>
      </c>
      <c r="B287" s="32" t="s">
        <v>368</v>
      </c>
      <c r="C287" s="239">
        <v>3065</v>
      </c>
      <c r="D287" s="467">
        <v>0.28370000000000001</v>
      </c>
      <c r="E287" s="179">
        <v>0</v>
      </c>
      <c r="F287" s="179">
        <v>0</v>
      </c>
      <c r="G287" s="195">
        <v>0</v>
      </c>
      <c r="H287" s="14">
        <v>1035</v>
      </c>
      <c r="I287" s="14">
        <v>1232</v>
      </c>
      <c r="J287" s="455">
        <v>0.84009740259740262</v>
      </c>
      <c r="K287" s="456">
        <v>0.441588703343053</v>
      </c>
      <c r="L287" s="239">
        <v>196863.96920000002</v>
      </c>
      <c r="M287" s="183">
        <v>0</v>
      </c>
      <c r="N287" s="183">
        <v>92996.880807539084</v>
      </c>
      <c r="O287" s="417">
        <f t="shared" si="4"/>
        <v>289860.85000753909</v>
      </c>
      <c r="P287" s="47"/>
      <c r="Q287" s="47"/>
      <c r="R287" s="114"/>
      <c r="S287" s="114"/>
      <c r="T287" s="115"/>
    </row>
    <row r="288" spans="1:20" s="48" customFormat="1" x14ac:dyDescent="0.3">
      <c r="A288" s="151">
        <v>925</v>
      </c>
      <c r="B288" s="32" t="s">
        <v>198</v>
      </c>
      <c r="C288" s="239">
        <v>3522</v>
      </c>
      <c r="D288" s="467">
        <v>0.23280000000000001</v>
      </c>
      <c r="E288" s="179">
        <v>0</v>
      </c>
      <c r="F288" s="179">
        <v>0</v>
      </c>
      <c r="G288" s="195">
        <v>0</v>
      </c>
      <c r="H288" s="14">
        <v>2158</v>
      </c>
      <c r="I288" s="14">
        <v>1523</v>
      </c>
      <c r="J288" s="455">
        <v>1.4169402495075509</v>
      </c>
      <c r="K288" s="456">
        <v>1.0184315502532013</v>
      </c>
      <c r="L288" s="239">
        <v>185630.25023999999</v>
      </c>
      <c r="M288" s="183">
        <v>0</v>
      </c>
      <c r="N288" s="183">
        <v>246456.99286263483</v>
      </c>
      <c r="O288" s="417">
        <f t="shared" si="4"/>
        <v>432087.24310263479</v>
      </c>
      <c r="P288" s="47"/>
      <c r="Q288" s="47"/>
      <c r="R288" s="114"/>
      <c r="S288" s="114"/>
      <c r="T288" s="115"/>
    </row>
    <row r="289" spans="1:20" s="48" customFormat="1" x14ac:dyDescent="0.3">
      <c r="A289" s="151">
        <v>927</v>
      </c>
      <c r="B289" s="32" t="s">
        <v>369</v>
      </c>
      <c r="C289" s="239">
        <v>29160</v>
      </c>
      <c r="D289" s="467">
        <v>0</v>
      </c>
      <c r="E289" s="179">
        <v>0</v>
      </c>
      <c r="F289" s="179">
        <v>1</v>
      </c>
      <c r="G289" s="195">
        <v>3.4293552812071332E-5</v>
      </c>
      <c r="H289" s="14">
        <v>8141</v>
      </c>
      <c r="I289" s="14">
        <v>13431</v>
      </c>
      <c r="J289" s="455">
        <v>0.60613506068051526</v>
      </c>
      <c r="K289" s="456">
        <v>0.20762636142616564</v>
      </c>
      <c r="L289" s="239">
        <v>0</v>
      </c>
      <c r="M289" s="183">
        <v>0</v>
      </c>
      <c r="N289" s="183">
        <v>415996.77268113807</v>
      </c>
      <c r="O289" s="417">
        <f t="shared" si="4"/>
        <v>415996.77268113807</v>
      </c>
      <c r="P289" s="47"/>
      <c r="Q289" s="47"/>
      <c r="R289" s="114"/>
      <c r="S289" s="114"/>
      <c r="T289" s="115"/>
    </row>
    <row r="290" spans="1:20" s="48" customFormat="1" x14ac:dyDescent="0.3">
      <c r="A290" s="151">
        <v>931</v>
      </c>
      <c r="B290" s="32" t="s">
        <v>199</v>
      </c>
      <c r="C290" s="239">
        <v>6097</v>
      </c>
      <c r="D290" s="467">
        <v>1.1221000000000001</v>
      </c>
      <c r="E290" s="179">
        <v>0</v>
      </c>
      <c r="F290" s="179">
        <v>0</v>
      </c>
      <c r="G290" s="195">
        <v>0</v>
      </c>
      <c r="H290" s="14">
        <v>2252</v>
      </c>
      <c r="I290" s="14">
        <v>2129</v>
      </c>
      <c r="J290" s="455">
        <v>1.0577736026303428</v>
      </c>
      <c r="K290" s="456">
        <v>0.65926490337599319</v>
      </c>
      <c r="L290" s="239">
        <v>2323354.2805200005</v>
      </c>
      <c r="M290" s="183">
        <v>0</v>
      </c>
      <c r="N290" s="183">
        <v>276182.46394235047</v>
      </c>
      <c r="O290" s="417">
        <f t="shared" si="4"/>
        <v>2599536.7444623508</v>
      </c>
      <c r="P290" s="47"/>
      <c r="Q290" s="47"/>
      <c r="R290" s="114"/>
      <c r="S290" s="114"/>
      <c r="T290" s="115"/>
    </row>
    <row r="291" spans="1:20" s="48" customFormat="1" x14ac:dyDescent="0.3">
      <c r="A291" s="151">
        <v>934</v>
      </c>
      <c r="B291" s="32" t="s">
        <v>200</v>
      </c>
      <c r="C291" s="239">
        <v>2784</v>
      </c>
      <c r="D291" s="467">
        <v>8.9999999999999998E-4</v>
      </c>
      <c r="E291" s="179">
        <v>0</v>
      </c>
      <c r="F291" s="179">
        <v>0</v>
      </c>
      <c r="G291" s="195">
        <v>0</v>
      </c>
      <c r="H291" s="14">
        <v>950</v>
      </c>
      <c r="I291" s="14">
        <v>1101</v>
      </c>
      <c r="J291" s="455">
        <v>0.86285195277020887</v>
      </c>
      <c r="K291" s="456">
        <v>0.46434325351585926</v>
      </c>
      <c r="L291" s="239">
        <v>567.26783999999998</v>
      </c>
      <c r="M291" s="183">
        <v>0</v>
      </c>
      <c r="N291" s="183">
        <v>88823.589458223927</v>
      </c>
      <c r="O291" s="417">
        <f t="shared" si="4"/>
        <v>89390.857298223928</v>
      </c>
      <c r="P291" s="47"/>
      <c r="Q291" s="47"/>
      <c r="R291" s="114"/>
      <c r="S291" s="114"/>
      <c r="T291" s="115"/>
    </row>
    <row r="292" spans="1:20" s="48" customFormat="1" x14ac:dyDescent="0.3">
      <c r="A292" s="151">
        <v>935</v>
      </c>
      <c r="B292" s="32" t="s">
        <v>201</v>
      </c>
      <c r="C292" s="239">
        <v>3087</v>
      </c>
      <c r="D292" s="467">
        <v>0</v>
      </c>
      <c r="E292" s="179">
        <v>0</v>
      </c>
      <c r="F292" s="179">
        <v>0</v>
      </c>
      <c r="G292" s="195">
        <v>0</v>
      </c>
      <c r="H292" s="14">
        <v>1214</v>
      </c>
      <c r="I292" s="14">
        <v>1173</v>
      </c>
      <c r="J292" s="455">
        <v>1.0349531116794544</v>
      </c>
      <c r="K292" s="456">
        <v>0.63644441242510474</v>
      </c>
      <c r="L292" s="239">
        <v>0</v>
      </c>
      <c r="M292" s="183">
        <v>0</v>
      </c>
      <c r="N292" s="183">
        <v>134994.80504844926</v>
      </c>
      <c r="O292" s="417">
        <f t="shared" si="4"/>
        <v>134994.80504844926</v>
      </c>
      <c r="P292" s="47"/>
      <c r="Q292" s="47"/>
      <c r="R292" s="114"/>
      <c r="S292" s="114"/>
      <c r="T292" s="115"/>
    </row>
    <row r="293" spans="1:20" s="48" customFormat="1" x14ac:dyDescent="0.3">
      <c r="A293" s="151">
        <v>936</v>
      </c>
      <c r="B293" s="32" t="s">
        <v>370</v>
      </c>
      <c r="C293" s="239">
        <v>6510</v>
      </c>
      <c r="D293" s="467">
        <v>0.58430000000000004</v>
      </c>
      <c r="E293" s="179">
        <v>0</v>
      </c>
      <c r="F293" s="179">
        <v>0</v>
      </c>
      <c r="G293" s="195">
        <v>0</v>
      </c>
      <c r="H293" s="14">
        <v>2267</v>
      </c>
      <c r="I293" s="14">
        <v>2266</v>
      </c>
      <c r="J293" s="455">
        <v>1.0004413062665489</v>
      </c>
      <c r="K293" s="456">
        <v>0.60193260701219931</v>
      </c>
      <c r="L293" s="239">
        <v>861178.7352</v>
      </c>
      <c r="M293" s="183">
        <v>0</v>
      </c>
      <c r="N293" s="183">
        <v>269245.71917503147</v>
      </c>
      <c r="O293" s="417">
        <f t="shared" si="4"/>
        <v>1130424.4543750314</v>
      </c>
      <c r="P293" s="47"/>
      <c r="Q293" s="47"/>
      <c r="R293" s="114"/>
      <c r="S293" s="114"/>
      <c r="T293" s="115"/>
    </row>
    <row r="294" spans="1:20" s="48" customFormat="1" x14ac:dyDescent="0.3">
      <c r="A294" s="151">
        <v>946</v>
      </c>
      <c r="B294" s="32" t="s">
        <v>371</v>
      </c>
      <c r="C294" s="239">
        <v>6388</v>
      </c>
      <c r="D294" s="467">
        <v>0</v>
      </c>
      <c r="E294" s="179">
        <v>0</v>
      </c>
      <c r="F294" s="179">
        <v>0</v>
      </c>
      <c r="G294" s="195">
        <v>0</v>
      </c>
      <c r="H294" s="14">
        <v>2431</v>
      </c>
      <c r="I294" s="14">
        <v>2814</v>
      </c>
      <c r="J294" s="455">
        <v>0.86389481165600568</v>
      </c>
      <c r="K294" s="456">
        <v>0.46538611240165606</v>
      </c>
      <c r="L294" s="239">
        <v>0</v>
      </c>
      <c r="M294" s="183">
        <v>0</v>
      </c>
      <c r="N294" s="183">
        <v>204267.03045455643</v>
      </c>
      <c r="O294" s="417">
        <f t="shared" si="4"/>
        <v>204267.03045455643</v>
      </c>
      <c r="P294" s="47"/>
      <c r="Q294" s="47"/>
      <c r="R294" s="114"/>
      <c r="S294" s="114"/>
      <c r="T294" s="115"/>
    </row>
    <row r="295" spans="1:20" s="48" customFormat="1" x14ac:dyDescent="0.3">
      <c r="A295" s="151">
        <v>976</v>
      </c>
      <c r="B295" s="32" t="s">
        <v>372</v>
      </c>
      <c r="C295" s="239">
        <v>3890</v>
      </c>
      <c r="D295" s="467">
        <v>1.6127</v>
      </c>
      <c r="E295" s="179">
        <v>0</v>
      </c>
      <c r="F295" s="179">
        <v>4</v>
      </c>
      <c r="G295" s="195">
        <v>1.0282776349614395E-3</v>
      </c>
      <c r="H295" s="14">
        <v>1206</v>
      </c>
      <c r="I295" s="14">
        <v>1315</v>
      </c>
      <c r="J295" s="455">
        <v>0.91711026615969582</v>
      </c>
      <c r="K295" s="456">
        <v>0.5186015669053462</v>
      </c>
      <c r="L295" s="239">
        <v>4260895.3176000006</v>
      </c>
      <c r="M295" s="183">
        <v>0</v>
      </c>
      <c r="N295" s="183">
        <v>138612.81214543805</v>
      </c>
      <c r="O295" s="417">
        <f t="shared" si="4"/>
        <v>4399508.1297454387</v>
      </c>
      <c r="P295" s="47"/>
      <c r="Q295" s="47"/>
      <c r="R295" s="114"/>
      <c r="S295" s="114"/>
      <c r="T295" s="115"/>
    </row>
    <row r="296" spans="1:20" s="48" customFormat="1" x14ac:dyDescent="0.3">
      <c r="A296" s="151">
        <v>977</v>
      </c>
      <c r="B296" s="32" t="s">
        <v>202</v>
      </c>
      <c r="C296" s="239">
        <v>15304</v>
      </c>
      <c r="D296" s="467">
        <v>0</v>
      </c>
      <c r="E296" s="179">
        <v>0</v>
      </c>
      <c r="F296" s="179">
        <v>1</v>
      </c>
      <c r="G296" s="195">
        <v>6.5342394145321482E-5</v>
      </c>
      <c r="H296" s="14">
        <v>6537</v>
      </c>
      <c r="I296" s="14">
        <v>6181</v>
      </c>
      <c r="J296" s="455">
        <v>1.05759585827536</v>
      </c>
      <c r="K296" s="456">
        <v>0.65908715902101034</v>
      </c>
      <c r="L296" s="239">
        <v>0</v>
      </c>
      <c r="M296" s="183">
        <v>0</v>
      </c>
      <c r="N296" s="183">
        <v>693055.08756868972</v>
      </c>
      <c r="O296" s="417">
        <f t="shared" si="4"/>
        <v>693055.08756868972</v>
      </c>
      <c r="P296" s="47"/>
      <c r="Q296" s="47"/>
      <c r="R296" s="114"/>
      <c r="S296" s="114"/>
      <c r="T296" s="115"/>
    </row>
    <row r="297" spans="1:20" s="48" customFormat="1" x14ac:dyDescent="0.3">
      <c r="A297" s="151">
        <v>980</v>
      </c>
      <c r="B297" s="32" t="s">
        <v>203</v>
      </c>
      <c r="C297" s="239">
        <v>33352</v>
      </c>
      <c r="D297" s="467">
        <v>0</v>
      </c>
      <c r="E297" s="179">
        <v>0</v>
      </c>
      <c r="F297" s="179">
        <v>0</v>
      </c>
      <c r="G297" s="195">
        <v>0</v>
      </c>
      <c r="H297" s="14">
        <v>10099</v>
      </c>
      <c r="I297" s="14">
        <v>14938</v>
      </c>
      <c r="J297" s="455">
        <v>0.67606105234971214</v>
      </c>
      <c r="K297" s="456">
        <v>0.27755235309536253</v>
      </c>
      <c r="L297" s="239">
        <v>0</v>
      </c>
      <c r="M297" s="183">
        <v>0</v>
      </c>
      <c r="N297" s="183">
        <v>636043.39098679402</v>
      </c>
      <c r="O297" s="417">
        <f t="shared" si="4"/>
        <v>636043.39098679402</v>
      </c>
      <c r="P297" s="47"/>
      <c r="Q297" s="47"/>
      <c r="R297" s="114"/>
      <c r="S297" s="114"/>
      <c r="T297" s="115"/>
    </row>
    <row r="298" spans="1:20" s="48" customFormat="1" x14ac:dyDescent="0.3">
      <c r="A298" s="151">
        <v>981</v>
      </c>
      <c r="B298" s="32" t="s">
        <v>204</v>
      </c>
      <c r="C298" s="239">
        <v>2314</v>
      </c>
      <c r="D298" s="467">
        <v>0</v>
      </c>
      <c r="E298" s="179">
        <v>0</v>
      </c>
      <c r="F298" s="179">
        <v>0</v>
      </c>
      <c r="G298" s="195">
        <v>0</v>
      </c>
      <c r="H298" s="14">
        <v>615</v>
      </c>
      <c r="I298" s="14">
        <v>973</v>
      </c>
      <c r="J298" s="455">
        <v>0.63206577595066804</v>
      </c>
      <c r="K298" s="456">
        <v>0.23355707669631842</v>
      </c>
      <c r="L298" s="239">
        <v>0</v>
      </c>
      <c r="M298" s="183">
        <v>0</v>
      </c>
      <c r="N298" s="183">
        <v>37134.393395906547</v>
      </c>
      <c r="O298" s="417">
        <f t="shared" si="4"/>
        <v>37134.393395906547</v>
      </c>
      <c r="P298" s="47"/>
      <c r="Q298" s="47"/>
      <c r="R298" s="114"/>
      <c r="S298" s="114"/>
      <c r="T298" s="115"/>
    </row>
    <row r="299" spans="1:20" s="48" customFormat="1" x14ac:dyDescent="0.3">
      <c r="A299" s="151">
        <v>989</v>
      </c>
      <c r="B299" s="32" t="s">
        <v>373</v>
      </c>
      <c r="C299" s="239">
        <v>5522</v>
      </c>
      <c r="D299" s="467">
        <v>0.3221</v>
      </c>
      <c r="E299" s="179">
        <v>0</v>
      </c>
      <c r="F299" s="179">
        <v>0</v>
      </c>
      <c r="G299" s="195">
        <v>0</v>
      </c>
      <c r="H299" s="14">
        <v>2041</v>
      </c>
      <c r="I299" s="14">
        <v>2052</v>
      </c>
      <c r="J299" s="455">
        <v>0.99463937621832355</v>
      </c>
      <c r="K299" s="456">
        <v>0.59613067696397393</v>
      </c>
      <c r="L299" s="239">
        <v>402683.23567999998</v>
      </c>
      <c r="M299" s="183">
        <v>0</v>
      </c>
      <c r="N299" s="183">
        <v>226181.88653198283</v>
      </c>
      <c r="O299" s="417">
        <f t="shared" si="4"/>
        <v>628865.12221198285</v>
      </c>
      <c r="P299" s="47"/>
      <c r="Q299" s="47"/>
      <c r="R299" s="114"/>
      <c r="S299" s="114"/>
      <c r="T299" s="115"/>
    </row>
    <row r="300" spans="1:20" s="48" customFormat="1" x14ac:dyDescent="0.3">
      <c r="A300" s="151">
        <v>992</v>
      </c>
      <c r="B300" s="32" t="s">
        <v>205</v>
      </c>
      <c r="C300" s="239">
        <v>18577</v>
      </c>
      <c r="D300" s="467">
        <v>0</v>
      </c>
      <c r="E300" s="179">
        <v>0</v>
      </c>
      <c r="F300" s="179">
        <v>6</v>
      </c>
      <c r="G300" s="195">
        <v>3.229800290682026E-4</v>
      </c>
      <c r="H300" s="14">
        <v>6791</v>
      </c>
      <c r="I300" s="14">
        <v>6562</v>
      </c>
      <c r="J300" s="455">
        <v>1.0348978969826272</v>
      </c>
      <c r="K300" s="456">
        <v>0.63638919772827762</v>
      </c>
      <c r="L300" s="239">
        <v>0</v>
      </c>
      <c r="M300" s="183">
        <v>0</v>
      </c>
      <c r="N300" s="183">
        <v>812303.50809107919</v>
      </c>
      <c r="O300" s="417">
        <f t="shared" si="4"/>
        <v>812303.50809107919</v>
      </c>
      <c r="P300" s="47"/>
      <c r="Q300" s="47"/>
      <c r="R300" s="114"/>
      <c r="S300" s="114"/>
      <c r="T300" s="115"/>
    </row>
  </sheetData>
  <pageMargins left="0.51181102362204722" right="0.51181102362204722" top="0.55118110236220474" bottom="0.55118110236220474" header="0.31496062992125984" footer="0.31496062992125984"/>
  <pageSetup paperSize="9" scale="80" orientation="landscape" r:id="rId1"/>
  <ignoredErrors>
    <ignoredError sqref="O7:O283 O285:O300 J5" formulaRange="1"/>
  </ignoredErrors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9"/>
  <sheetViews>
    <sheetView zoomScale="80" zoomScaleNormal="80" workbookViewId="0">
      <pane xSplit="2" ySplit="5" topLeftCell="C6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4" x14ac:dyDescent="0.3"/>
  <cols>
    <col min="1" max="1" width="10.58203125" style="289" customWidth="1"/>
    <col min="2" max="3" width="20.58203125" style="289" customWidth="1"/>
    <col min="4" max="4" width="28.83203125" style="156" customWidth="1"/>
    <col min="5" max="5" width="21.58203125" style="156" customWidth="1"/>
    <col min="6" max="6" width="30.33203125" style="156" bestFit="1" customWidth="1"/>
    <col min="7" max="7" width="24.58203125" style="156" customWidth="1"/>
    <col min="8" max="8" width="16.08203125" style="156" customWidth="1"/>
    <col min="9" max="9" width="22.33203125" style="37" bestFit="1" customWidth="1"/>
    <col min="10" max="10" width="15.83203125" style="37" bestFit="1" customWidth="1"/>
    <col min="11" max="11" width="14.33203125" style="37" customWidth="1"/>
    <col min="12" max="12" width="13.08203125" style="288" customWidth="1"/>
    <col min="13" max="13" width="21.58203125" style="164" bestFit="1" customWidth="1"/>
    <col min="14" max="14" width="18.58203125" style="156" customWidth="1"/>
    <col min="15" max="15" width="20.58203125" style="156" customWidth="1"/>
    <col min="16" max="18" width="30.83203125" style="156" customWidth="1"/>
    <col min="19" max="19" width="12.58203125" style="288" customWidth="1"/>
    <col min="20" max="20" width="25.08203125" style="304" bestFit="1" customWidth="1"/>
    <col min="21" max="21" width="8.58203125" style="21"/>
  </cols>
  <sheetData>
    <row r="1" spans="1:21" ht="22.5" x14ac:dyDescent="0.45">
      <c r="A1" s="436" t="s">
        <v>493</v>
      </c>
      <c r="B1" s="286"/>
      <c r="C1" s="286"/>
      <c r="D1" s="44"/>
      <c r="E1" s="44"/>
      <c r="G1" s="44"/>
      <c r="H1" s="44"/>
      <c r="I1" s="41"/>
      <c r="J1" s="41"/>
      <c r="K1" s="287"/>
      <c r="M1" s="160"/>
      <c r="N1" s="44"/>
      <c r="O1" s="44"/>
      <c r="P1" s="44"/>
      <c r="Q1" s="44"/>
      <c r="R1" s="44"/>
    </row>
    <row r="2" spans="1:21" ht="14.5" x14ac:dyDescent="0.35">
      <c r="A2" s="289" t="s">
        <v>390</v>
      </c>
      <c r="B2" s="290"/>
      <c r="C2" s="290"/>
      <c r="D2" s="44"/>
      <c r="E2" s="44"/>
      <c r="G2" s="153"/>
      <c r="I2" s="292"/>
      <c r="J2" s="291"/>
      <c r="K2" s="291"/>
      <c r="P2" s="450"/>
      <c r="Q2" s="450"/>
      <c r="R2" s="450"/>
      <c r="T2" s="305"/>
    </row>
    <row r="3" spans="1:21" ht="32.15" customHeight="1" x14ac:dyDescent="0.3">
      <c r="A3" s="316"/>
      <c r="B3" s="316"/>
      <c r="C3" s="317" t="s">
        <v>453</v>
      </c>
      <c r="D3" s="446"/>
      <c r="E3" s="318"/>
      <c r="F3" s="318"/>
      <c r="G3" s="318"/>
      <c r="H3" s="318"/>
      <c r="I3" s="448"/>
      <c r="J3" s="318"/>
      <c r="K3" s="318"/>
      <c r="L3" s="448"/>
      <c r="M3" s="314" t="s">
        <v>455</v>
      </c>
      <c r="N3" s="320"/>
      <c r="O3" s="315"/>
      <c r="P3" s="315"/>
      <c r="Q3" s="315"/>
      <c r="R3" s="315"/>
      <c r="S3" s="321"/>
      <c r="T3" s="449"/>
    </row>
    <row r="4" spans="1:21" s="256" customFormat="1" ht="98" x14ac:dyDescent="0.3">
      <c r="A4" s="301" t="s">
        <v>391</v>
      </c>
      <c r="B4" s="301" t="s">
        <v>286</v>
      </c>
      <c r="C4" s="301" t="s">
        <v>522</v>
      </c>
      <c r="D4" s="319" t="s">
        <v>521</v>
      </c>
      <c r="E4" s="319" t="s">
        <v>523</v>
      </c>
      <c r="F4" s="319" t="s">
        <v>524</v>
      </c>
      <c r="G4" s="319" t="s">
        <v>525</v>
      </c>
      <c r="H4" s="319" t="s">
        <v>543</v>
      </c>
      <c r="I4" s="319" t="s">
        <v>544</v>
      </c>
      <c r="J4" s="319" t="s">
        <v>526</v>
      </c>
      <c r="K4" s="319" t="s">
        <v>494</v>
      </c>
      <c r="L4" s="303" t="s">
        <v>454</v>
      </c>
      <c r="M4" s="307" t="s">
        <v>456</v>
      </c>
      <c r="N4" s="308" t="s">
        <v>527</v>
      </c>
      <c r="O4" s="308" t="s">
        <v>528</v>
      </c>
      <c r="P4" s="308" t="s">
        <v>457</v>
      </c>
      <c r="Q4" s="308" t="s">
        <v>529</v>
      </c>
      <c r="R4" s="308" t="s">
        <v>547</v>
      </c>
      <c r="S4" s="309" t="s">
        <v>458</v>
      </c>
      <c r="T4" s="310" t="s">
        <v>459</v>
      </c>
      <c r="U4" s="302"/>
    </row>
    <row r="5" spans="1:21" s="32" customFormat="1" x14ac:dyDescent="0.3">
      <c r="A5" s="285"/>
      <c r="B5" s="175" t="s">
        <v>389</v>
      </c>
      <c r="C5" s="291">
        <f>SUM(C6:C298)</f>
        <v>-10016668.48</v>
      </c>
      <c r="D5" s="291">
        <f>SUM(D6:D298)</f>
        <v>-10016668.48</v>
      </c>
      <c r="E5" s="291">
        <f t="shared" ref="E5:L5" si="0">SUM(E6:E298)</f>
        <v>-10016668.48</v>
      </c>
      <c r="F5" s="291">
        <f t="shared" si="0"/>
        <v>-10016668.48</v>
      </c>
      <c r="G5" s="291">
        <f t="shared" si="0"/>
        <v>-22565022.399999999</v>
      </c>
      <c r="H5" s="291">
        <f t="shared" si="0"/>
        <v>-110073.28000000001</v>
      </c>
      <c r="I5" s="291">
        <f>SUM(I6:I298)</f>
        <v>-105725385.43999992</v>
      </c>
      <c r="J5" s="291">
        <f t="shared" si="0"/>
        <v>-356958084.07385051</v>
      </c>
      <c r="K5" s="291">
        <f>SUM(K6:K298)</f>
        <v>-6989653.2799999956</v>
      </c>
      <c r="L5" s="291">
        <f t="shared" si="0"/>
        <v>-532414892.39384979</v>
      </c>
      <c r="M5" s="296">
        <f>SUM(M6:M298)</f>
        <v>29549300</v>
      </c>
      <c r="N5" s="291">
        <f>SUM(N6:N298)</f>
        <v>497338.83621304948</v>
      </c>
      <c r="O5" s="291">
        <f t="shared" ref="O5:P5" si="1">SUM(O6:O298)</f>
        <v>495329.76000000036</v>
      </c>
      <c r="P5" s="291">
        <f t="shared" si="1"/>
        <v>-8.0501195043325424E-8</v>
      </c>
      <c r="Q5" s="452">
        <f>SUM(Q6:Q298)</f>
        <v>1981319.0400000014</v>
      </c>
      <c r="R5" s="452">
        <f>SUM(R6:R298)</f>
        <v>8585715.8399999924</v>
      </c>
      <c r="S5" s="313">
        <f>SUM(S6:S298)</f>
        <v>41109003.476212963</v>
      </c>
      <c r="T5" s="311">
        <f>SUM(T6:T298)</f>
        <v>-491305888.91763699</v>
      </c>
      <c r="U5" s="119"/>
    </row>
    <row r="6" spans="1:21" s="48" customFormat="1" x14ac:dyDescent="0.3">
      <c r="A6" s="289">
        <v>5</v>
      </c>
      <c r="B6" s="32" t="s">
        <v>0</v>
      </c>
      <c r="C6" s="447">
        <v>-17142.580000000002</v>
      </c>
      <c r="D6" s="138">
        <v>-17142.580000000002</v>
      </c>
      <c r="E6" s="138">
        <v>-17142.580000000002</v>
      </c>
      <c r="F6" s="138">
        <v>-17142.580000000002</v>
      </c>
      <c r="G6" s="138">
        <v>-38617.899999999994</v>
      </c>
      <c r="H6" s="138">
        <v>-188.38</v>
      </c>
      <c r="I6" s="138">
        <v>-180938.99000000002</v>
      </c>
      <c r="J6" s="138">
        <v>-265562.09250000003</v>
      </c>
      <c r="K6" s="138">
        <v>-11962.130000000001</v>
      </c>
      <c r="L6" s="312">
        <f>SUM(MinskningarHöjningar[[#This Row],[Överföring till sammanslagnings-understöd enligt prövning (-1,82 €/inv)]:[Minskning av pensionsstödet (-1,27 €/inv)]])</f>
        <v>-565839.81250000012</v>
      </c>
      <c r="M6" s="297">
        <v>-188872</v>
      </c>
      <c r="N6" s="35">
        <v>191146.63372095674</v>
      </c>
      <c r="O6" s="138">
        <v>847.70999999999992</v>
      </c>
      <c r="P6" s="138">
        <v>-11106.588389629876</v>
      </c>
      <c r="Q6" s="138">
        <v>3390.8399999999997</v>
      </c>
      <c r="R6" s="138">
        <v>14693.640000000001</v>
      </c>
      <c r="S6" s="313">
        <f>SUM(MinskningarHöjningar[[#This Row],[Kompensation för arbetsmarknadsstöd (arbetsmarknadsstöd år 2006)]:[Återföring av outnyttjade sammanslagningsunderstöd från 2021]])</f>
        <v>10100.235331326867</v>
      </c>
      <c r="T6" s="311">
        <f>MinskningarHöjningar[[#This Row],[Höjningar sammanlagt]]+MinskningarHöjningar[[#This Row],[Minskningar sammanlagt]]</f>
        <v>-555739.57716867328</v>
      </c>
      <c r="U6" s="116"/>
    </row>
    <row r="7" spans="1:21" s="48" customFormat="1" x14ac:dyDescent="0.3">
      <c r="A7" s="289">
        <v>9</v>
      </c>
      <c r="B7" s="32" t="s">
        <v>1</v>
      </c>
      <c r="C7" s="447">
        <v>-4580.9400000000005</v>
      </c>
      <c r="D7" s="138">
        <v>-4580.9400000000005</v>
      </c>
      <c r="E7" s="138">
        <v>-4580.9400000000005</v>
      </c>
      <c r="F7" s="138">
        <v>-4580.9400000000005</v>
      </c>
      <c r="G7" s="138">
        <v>-10319.699999999999</v>
      </c>
      <c r="H7" s="138">
        <v>-50.34</v>
      </c>
      <c r="I7" s="138">
        <v>-48351.57</v>
      </c>
      <c r="J7" s="138">
        <v>-51328.915000000001</v>
      </c>
      <c r="K7" s="138">
        <v>-3196.59</v>
      </c>
      <c r="L7" s="312">
        <f>SUM(MinskningarHöjningar[[#This Row],[Överföring till sammanslagnings-understöd enligt prövning (-1,82 €/inv)]:[Minskning av pensionsstödet (-1,27 €/inv)]])</f>
        <v>-131570.875</v>
      </c>
      <c r="M7" s="297">
        <v>8706</v>
      </c>
      <c r="N7" s="35">
        <v>-17372.005542550236</v>
      </c>
      <c r="O7" s="138">
        <v>226.53</v>
      </c>
      <c r="P7" s="138">
        <v>24611.014362801172</v>
      </c>
      <c r="Q7" s="138">
        <v>906.12</v>
      </c>
      <c r="R7" s="138">
        <v>3926.52</v>
      </c>
      <c r="S7" s="313">
        <f>SUM(MinskningarHöjningar[[#This Row],[Kompensation för arbetsmarknadsstöd (arbetsmarknadsstöd år 2006)]:[Återföring av outnyttjade sammanslagningsunderstöd från 2021]])</f>
        <v>21004.178820250938</v>
      </c>
      <c r="T7" s="311">
        <f>MinskningarHöjningar[[#This Row],[Höjningar sammanlagt]]+MinskningarHöjningar[[#This Row],[Minskningar sammanlagt]]</f>
        <v>-110566.69617974907</v>
      </c>
      <c r="U7" s="116"/>
    </row>
    <row r="8" spans="1:21" s="48" customFormat="1" x14ac:dyDescent="0.3">
      <c r="A8" s="289">
        <v>10</v>
      </c>
      <c r="B8" s="32" t="s">
        <v>2</v>
      </c>
      <c r="C8" s="447">
        <v>-20624.240000000002</v>
      </c>
      <c r="D8" s="138">
        <v>-20624.240000000002</v>
      </c>
      <c r="E8" s="138">
        <v>-20624.240000000002</v>
      </c>
      <c r="F8" s="138">
        <v>-20624.240000000002</v>
      </c>
      <c r="G8" s="138">
        <v>-46461.2</v>
      </c>
      <c r="H8" s="138">
        <v>-226.64000000000001</v>
      </c>
      <c r="I8" s="138">
        <v>-217687.72</v>
      </c>
      <c r="J8" s="138">
        <v>-414217.78899999999</v>
      </c>
      <c r="K8" s="138">
        <v>-14391.64</v>
      </c>
      <c r="L8" s="312">
        <f>SUM(MinskningarHöjningar[[#This Row],[Överföring till sammanslagnings-understöd enligt prövning (-1,82 €/inv)]:[Minskning av pensionsstödet (-1,27 €/inv)]])</f>
        <v>-775481.94900000002</v>
      </c>
      <c r="M8" s="297">
        <v>-11550</v>
      </c>
      <c r="N8" s="35">
        <v>-158146.87229172699</v>
      </c>
      <c r="O8" s="138">
        <v>1019.88</v>
      </c>
      <c r="P8" s="138">
        <v>-7948.6675233324931</v>
      </c>
      <c r="Q8" s="138">
        <v>4079.52</v>
      </c>
      <c r="R8" s="138">
        <v>17677.920000000002</v>
      </c>
      <c r="S8" s="313">
        <f>SUM(MinskningarHöjningar[[#This Row],[Kompensation för arbetsmarknadsstöd (arbetsmarknadsstöd år 2006)]:[Återföring av outnyttjade sammanslagningsunderstöd från 2021]])</f>
        <v>-154868.21981505948</v>
      </c>
      <c r="T8" s="311">
        <f>MinskningarHöjningar[[#This Row],[Höjningar sammanlagt]]+MinskningarHöjningar[[#This Row],[Minskningar sammanlagt]]</f>
        <v>-930350.16881505947</v>
      </c>
      <c r="U8" s="116"/>
    </row>
    <row r="9" spans="1:21" s="48" customFormat="1" x14ac:dyDescent="0.3">
      <c r="A9" s="289">
        <v>16</v>
      </c>
      <c r="B9" s="32" t="s">
        <v>3</v>
      </c>
      <c r="C9" s="447">
        <v>-14667.380000000001</v>
      </c>
      <c r="D9" s="138">
        <v>-14667.380000000001</v>
      </c>
      <c r="E9" s="138">
        <v>-14667.380000000001</v>
      </c>
      <c r="F9" s="138">
        <v>-14667.380000000001</v>
      </c>
      <c r="G9" s="138">
        <v>-33041.899999999994</v>
      </c>
      <c r="H9" s="138">
        <v>-161.18</v>
      </c>
      <c r="I9" s="138">
        <v>-154813.39000000001</v>
      </c>
      <c r="J9" s="138">
        <v>-272260.90000000002</v>
      </c>
      <c r="K9" s="138">
        <v>-10234.93</v>
      </c>
      <c r="L9" s="312">
        <f>SUM(MinskningarHöjningar[[#This Row],[Överföring till sammanslagnings-understöd enligt prövning (-1,82 €/inv)]:[Minskning av pensionsstödet (-1,27 €/inv)]])</f>
        <v>-529181.82000000007</v>
      </c>
      <c r="M9" s="297">
        <v>198106</v>
      </c>
      <c r="N9" s="35">
        <v>98970.001682538539</v>
      </c>
      <c r="O9" s="138">
        <v>725.31</v>
      </c>
      <c r="P9" s="138">
        <v>-3079.3416647349222</v>
      </c>
      <c r="Q9" s="138">
        <v>2901.24</v>
      </c>
      <c r="R9" s="138">
        <v>12572.04</v>
      </c>
      <c r="S9" s="313">
        <f>SUM(MinskningarHöjningar[[#This Row],[Kompensation för arbetsmarknadsstöd (arbetsmarknadsstöd år 2006)]:[Återföring av outnyttjade sammanslagningsunderstöd från 2021]])</f>
        <v>310195.25001780357</v>
      </c>
      <c r="T9" s="311">
        <f>MinskningarHöjningar[[#This Row],[Höjningar sammanlagt]]+MinskningarHöjningar[[#This Row],[Minskningar sammanlagt]]</f>
        <v>-218986.5699821965</v>
      </c>
      <c r="U9" s="116"/>
    </row>
    <row r="10" spans="1:21" s="48" customFormat="1" x14ac:dyDescent="0.3">
      <c r="A10" s="289">
        <v>18</v>
      </c>
      <c r="B10" s="32" t="s">
        <v>4</v>
      </c>
      <c r="C10" s="447">
        <v>-8877.9600000000009</v>
      </c>
      <c r="D10" s="138">
        <v>-8877.9600000000009</v>
      </c>
      <c r="E10" s="138">
        <v>-8877.9600000000009</v>
      </c>
      <c r="F10" s="138">
        <v>-8877.9600000000009</v>
      </c>
      <c r="G10" s="138">
        <v>-19999.8</v>
      </c>
      <c r="H10" s="138">
        <v>-97.56</v>
      </c>
      <c r="I10" s="138">
        <v>-93706.38</v>
      </c>
      <c r="J10" s="138">
        <v>-147153.94500000001</v>
      </c>
      <c r="K10" s="138">
        <v>-6195.06</v>
      </c>
      <c r="L10" s="312">
        <f>SUM(MinskningarHöjningar[[#This Row],[Överföring till sammanslagnings-understöd enligt prövning (-1,82 €/inv)]:[Minskning av pensionsstödet (-1,27 €/inv)]])</f>
        <v>-302664.58500000002</v>
      </c>
      <c r="M10" s="297">
        <v>4308</v>
      </c>
      <c r="N10" s="35">
        <v>113498.53809232544</v>
      </c>
      <c r="O10" s="138">
        <v>439.02</v>
      </c>
      <c r="P10" s="138">
        <v>-11102.150712581009</v>
      </c>
      <c r="Q10" s="138">
        <v>1756.08</v>
      </c>
      <c r="R10" s="138">
        <v>7609.68</v>
      </c>
      <c r="S10" s="313">
        <f>SUM(MinskningarHöjningar[[#This Row],[Kompensation för arbetsmarknadsstöd (arbetsmarknadsstöd år 2006)]:[Återföring av outnyttjade sammanslagningsunderstöd från 2021]])</f>
        <v>116509.16737974444</v>
      </c>
      <c r="T10" s="311">
        <f>MinskningarHöjningar[[#This Row],[Höjningar sammanlagt]]+MinskningarHöjningar[[#This Row],[Minskningar sammanlagt]]</f>
        <v>-186155.41762025558</v>
      </c>
      <c r="U10" s="116"/>
    </row>
    <row r="11" spans="1:21" s="48" customFormat="1" x14ac:dyDescent="0.3">
      <c r="A11" s="289">
        <v>19</v>
      </c>
      <c r="B11" s="32" t="s">
        <v>5</v>
      </c>
      <c r="C11" s="447">
        <v>-7205.38</v>
      </c>
      <c r="D11" s="138">
        <v>-7205.38</v>
      </c>
      <c r="E11" s="138">
        <v>-7205.38</v>
      </c>
      <c r="F11" s="138">
        <v>-7205.38</v>
      </c>
      <c r="G11" s="138">
        <v>-16231.899999999998</v>
      </c>
      <c r="H11" s="138">
        <v>-79.180000000000007</v>
      </c>
      <c r="I11" s="138">
        <v>-76052.39</v>
      </c>
      <c r="J11" s="138">
        <v>-111807.13499999999</v>
      </c>
      <c r="K11" s="138">
        <v>-5027.93</v>
      </c>
      <c r="L11" s="312">
        <f>SUM(MinskningarHöjningar[[#This Row],[Överföring till sammanslagnings-understöd enligt prövning (-1,82 €/inv)]:[Minskning av pensionsstödet (-1,27 €/inv)]])</f>
        <v>-238020.05499999999</v>
      </c>
      <c r="M11" s="297">
        <v>-66508</v>
      </c>
      <c r="N11" s="35">
        <v>-55272.213284444064</v>
      </c>
      <c r="O11" s="138">
        <v>356.31</v>
      </c>
      <c r="P11" s="138">
        <v>6284.139892957548</v>
      </c>
      <c r="Q11" s="138">
        <v>1425.24</v>
      </c>
      <c r="R11" s="138">
        <v>6176.04</v>
      </c>
      <c r="S11" s="313">
        <f>SUM(MinskningarHöjningar[[#This Row],[Kompensation för arbetsmarknadsstöd (arbetsmarknadsstöd år 2006)]:[Återföring av outnyttjade sammanslagningsunderstöd från 2021]])</f>
        <v>-107538.48339148652</v>
      </c>
      <c r="T11" s="311">
        <f>MinskningarHöjningar[[#This Row],[Höjningar sammanlagt]]+MinskningarHöjningar[[#This Row],[Minskningar sammanlagt]]</f>
        <v>-345558.53839148651</v>
      </c>
      <c r="U11" s="116"/>
    </row>
    <row r="12" spans="1:21" s="48" customFormat="1" x14ac:dyDescent="0.3">
      <c r="A12" s="289">
        <v>20</v>
      </c>
      <c r="B12" s="32" t="s">
        <v>6</v>
      </c>
      <c r="C12" s="447">
        <v>-29831.620000000003</v>
      </c>
      <c r="D12" s="138">
        <v>-29831.620000000003</v>
      </c>
      <c r="E12" s="138">
        <v>-29831.620000000003</v>
      </c>
      <c r="F12" s="138">
        <v>-29831.620000000003</v>
      </c>
      <c r="G12" s="138">
        <v>-67203.099999999991</v>
      </c>
      <c r="H12" s="138">
        <v>-327.82</v>
      </c>
      <c r="I12" s="138">
        <v>-314871.11</v>
      </c>
      <c r="J12" s="138">
        <v>-999936.60499999998</v>
      </c>
      <c r="K12" s="138">
        <v>-20816.57</v>
      </c>
      <c r="L12" s="312">
        <f>SUM(MinskningarHöjningar[[#This Row],[Överföring till sammanslagnings-understöd enligt prövning (-1,82 €/inv)]:[Minskning av pensionsstödet (-1,27 €/inv)]])</f>
        <v>-1522481.6850000001</v>
      </c>
      <c r="M12" s="297">
        <v>140004</v>
      </c>
      <c r="N12" s="35">
        <v>-115745.45612722076</v>
      </c>
      <c r="O12" s="138">
        <v>1475.19</v>
      </c>
      <c r="P12" s="138">
        <v>149281.52027416526</v>
      </c>
      <c r="Q12" s="138">
        <v>5900.76</v>
      </c>
      <c r="R12" s="138">
        <v>25569.96</v>
      </c>
      <c r="S12" s="313">
        <f>SUM(MinskningarHöjningar[[#This Row],[Kompensation för arbetsmarknadsstöd (arbetsmarknadsstöd år 2006)]:[Återföring av outnyttjade sammanslagningsunderstöd från 2021]])</f>
        <v>206485.9741469445</v>
      </c>
      <c r="T12" s="311">
        <f>MinskningarHöjningar[[#This Row],[Höjningar sammanlagt]]+MinskningarHöjningar[[#This Row],[Minskningar sammanlagt]]</f>
        <v>-1315995.7108530556</v>
      </c>
      <c r="U12" s="116"/>
    </row>
    <row r="13" spans="1:21" s="48" customFormat="1" x14ac:dyDescent="0.3">
      <c r="A13" s="289">
        <v>46</v>
      </c>
      <c r="B13" s="32" t="s">
        <v>7</v>
      </c>
      <c r="C13" s="447">
        <v>-2491.58</v>
      </c>
      <c r="D13" s="138">
        <v>-2491.58</v>
      </c>
      <c r="E13" s="138">
        <v>-2491.58</v>
      </c>
      <c r="F13" s="138">
        <v>-2491.58</v>
      </c>
      <c r="G13" s="138">
        <v>-5612.9</v>
      </c>
      <c r="H13" s="138">
        <v>-27.38</v>
      </c>
      <c r="I13" s="138">
        <v>-26298.49</v>
      </c>
      <c r="J13" s="138">
        <v>-33018.85</v>
      </c>
      <c r="K13" s="138">
        <v>-1738.63</v>
      </c>
      <c r="L13" s="312">
        <f>SUM(MinskningarHöjningar[[#This Row],[Överföring till sammanslagnings-understöd enligt prövning (-1,82 €/inv)]:[Minskning av pensionsstödet (-1,27 €/inv)]])</f>
        <v>-76662.570000000007</v>
      </c>
      <c r="M13" s="297">
        <v>30511</v>
      </c>
      <c r="N13" s="35">
        <v>129093.88504570909</v>
      </c>
      <c r="O13" s="138">
        <v>123.21</v>
      </c>
      <c r="P13" s="138">
        <v>-6938.808319913951</v>
      </c>
      <c r="Q13" s="138">
        <v>492.84</v>
      </c>
      <c r="R13" s="138">
        <v>2135.64</v>
      </c>
      <c r="S13" s="313">
        <f>SUM(MinskningarHöjningar[[#This Row],[Kompensation för arbetsmarknadsstöd (arbetsmarknadsstöd år 2006)]:[Återföring av outnyttjade sammanslagningsunderstöd från 2021]])</f>
        <v>155417.76672579514</v>
      </c>
      <c r="T13" s="311">
        <f>MinskningarHöjningar[[#This Row],[Höjningar sammanlagt]]+MinskningarHöjningar[[#This Row],[Minskningar sammanlagt]]</f>
        <v>78755.196725795133</v>
      </c>
      <c r="U13" s="116"/>
    </row>
    <row r="14" spans="1:21" s="48" customFormat="1" x14ac:dyDescent="0.3">
      <c r="A14" s="289">
        <v>47</v>
      </c>
      <c r="B14" s="32" t="s">
        <v>287</v>
      </c>
      <c r="C14" s="447">
        <v>-3290.56</v>
      </c>
      <c r="D14" s="138">
        <v>-3290.56</v>
      </c>
      <c r="E14" s="138">
        <v>-3290.56</v>
      </c>
      <c r="F14" s="138">
        <v>-3290.56</v>
      </c>
      <c r="G14" s="138">
        <v>-7412.7999999999993</v>
      </c>
      <c r="H14" s="138">
        <v>-36.160000000000004</v>
      </c>
      <c r="I14" s="138">
        <v>-34731.68</v>
      </c>
      <c r="J14" s="138">
        <v>-47652.87</v>
      </c>
      <c r="K14" s="138">
        <v>-2296.16</v>
      </c>
      <c r="L14" s="312">
        <f>SUM(MinskningarHöjningar[[#This Row],[Överföring till sammanslagnings-understöd enligt prövning (-1,82 €/inv)]:[Minskning av pensionsstödet (-1,27 €/inv)]])</f>
        <v>-105291.91</v>
      </c>
      <c r="M14" s="297">
        <v>95738</v>
      </c>
      <c r="N14" s="35">
        <v>358000.45348710008</v>
      </c>
      <c r="O14" s="138">
        <v>162.72</v>
      </c>
      <c r="P14" s="138">
        <v>12918.564900160985</v>
      </c>
      <c r="Q14" s="138">
        <v>650.88</v>
      </c>
      <c r="R14" s="138">
        <v>2820.48</v>
      </c>
      <c r="S14" s="313">
        <f>SUM(MinskningarHöjningar[[#This Row],[Kompensation för arbetsmarknadsstöd (arbetsmarknadsstöd år 2006)]:[Återföring av outnyttjade sammanslagningsunderstöd från 2021]])</f>
        <v>470291.09838726104</v>
      </c>
      <c r="T14" s="311">
        <f>MinskningarHöjningar[[#This Row],[Höjningar sammanlagt]]+MinskningarHöjningar[[#This Row],[Minskningar sammanlagt]]</f>
        <v>364999.18838726101</v>
      </c>
      <c r="U14" s="116"/>
    </row>
    <row r="15" spans="1:21" s="48" customFormat="1" x14ac:dyDescent="0.3">
      <c r="A15" s="289">
        <v>49</v>
      </c>
      <c r="B15" s="32" t="s">
        <v>288</v>
      </c>
      <c r="C15" s="447">
        <v>-532888.72</v>
      </c>
      <c r="D15" s="138">
        <v>-532888.72</v>
      </c>
      <c r="E15" s="138">
        <v>-532888.72</v>
      </c>
      <c r="F15" s="138">
        <v>-532888.72</v>
      </c>
      <c r="G15" s="138">
        <v>-1200463.5999999999</v>
      </c>
      <c r="H15" s="138">
        <v>-5855.92</v>
      </c>
      <c r="I15" s="138">
        <v>-5624611.1600000001</v>
      </c>
      <c r="J15" s="138">
        <v>-23384242.83295</v>
      </c>
      <c r="K15" s="138">
        <v>-371850.92</v>
      </c>
      <c r="L15" s="312">
        <f>SUM(MinskningarHöjningar[[#This Row],[Överföring till sammanslagnings-understöd enligt prövning (-1,82 €/inv)]:[Minskning av pensionsstödet (-1,27 €/inv)]])</f>
        <v>-32718579.31295</v>
      </c>
      <c r="M15" s="297">
        <v>-2408909</v>
      </c>
      <c r="N15" s="35">
        <v>-266216.56588500738</v>
      </c>
      <c r="O15" s="138">
        <v>26351.64</v>
      </c>
      <c r="P15" s="138">
        <v>-3741837.6192723219</v>
      </c>
      <c r="Q15" s="138">
        <v>105406.56</v>
      </c>
      <c r="R15" s="138">
        <v>456761.76</v>
      </c>
      <c r="S15" s="313">
        <f>SUM(MinskningarHöjningar[[#This Row],[Kompensation för arbetsmarknadsstöd (arbetsmarknadsstöd år 2006)]:[Återföring av outnyttjade sammanslagningsunderstöd från 2021]])</f>
        <v>-5828443.2251573298</v>
      </c>
      <c r="T15" s="311">
        <f>MinskningarHöjningar[[#This Row],[Höjningar sammanlagt]]+MinskningarHöjningar[[#This Row],[Minskningar sammanlagt]]</f>
        <v>-38547022.538107328</v>
      </c>
      <c r="U15" s="116"/>
    </row>
    <row r="16" spans="1:21" s="48" customFormat="1" x14ac:dyDescent="0.3">
      <c r="A16" s="289">
        <v>50</v>
      </c>
      <c r="B16" s="32" t="s">
        <v>8</v>
      </c>
      <c r="C16" s="447">
        <v>-20899.060000000001</v>
      </c>
      <c r="D16" s="138">
        <v>-20899.060000000001</v>
      </c>
      <c r="E16" s="138">
        <v>-20899.060000000001</v>
      </c>
      <c r="F16" s="138">
        <v>-20899.060000000001</v>
      </c>
      <c r="G16" s="138">
        <v>-47080.299999999996</v>
      </c>
      <c r="H16" s="138">
        <v>-229.66</v>
      </c>
      <c r="I16" s="138">
        <v>-220588.43000000002</v>
      </c>
      <c r="J16" s="138">
        <v>-300373.50750000001</v>
      </c>
      <c r="K16" s="138">
        <v>-14583.41</v>
      </c>
      <c r="L16" s="312">
        <f>SUM(MinskningarHöjningar[[#This Row],[Överföring till sammanslagnings-understöd enligt prövning (-1,82 €/inv)]:[Minskning av pensionsstödet (-1,27 €/inv)]])</f>
        <v>-666451.54749999999</v>
      </c>
      <c r="M16" s="297">
        <v>-119829</v>
      </c>
      <c r="N16" s="35">
        <v>147021.0045784153</v>
      </c>
      <c r="O16" s="138">
        <v>1033.47</v>
      </c>
      <c r="P16" s="138">
        <v>-29772.788956303324</v>
      </c>
      <c r="Q16" s="138">
        <v>4133.88</v>
      </c>
      <c r="R16" s="138">
        <v>17913.48</v>
      </c>
      <c r="S16" s="313">
        <f>SUM(MinskningarHöjningar[[#This Row],[Kompensation för arbetsmarknadsstöd (arbetsmarknadsstöd år 2006)]:[Återföring av outnyttjade sammanslagningsunderstöd från 2021]])</f>
        <v>20500.045622111982</v>
      </c>
      <c r="T16" s="311">
        <f>MinskningarHöjningar[[#This Row],[Höjningar sammanlagt]]+MinskningarHöjningar[[#This Row],[Minskningar sammanlagt]]</f>
        <v>-645951.50187788799</v>
      </c>
      <c r="U16" s="116"/>
    </row>
    <row r="17" spans="1:21" s="108" customFormat="1" x14ac:dyDescent="0.3">
      <c r="A17" s="289">
        <v>51</v>
      </c>
      <c r="B17" s="32" t="s">
        <v>289</v>
      </c>
      <c r="C17" s="447">
        <v>-17202.64</v>
      </c>
      <c r="D17" s="138">
        <v>-17202.64</v>
      </c>
      <c r="E17" s="138">
        <v>-17202.64</v>
      </c>
      <c r="F17" s="138">
        <v>-17202.64</v>
      </c>
      <c r="G17" s="138">
        <v>-38753.199999999997</v>
      </c>
      <c r="H17" s="138">
        <v>-189.04</v>
      </c>
      <c r="I17" s="138">
        <v>-181572.92</v>
      </c>
      <c r="J17" s="138">
        <v>-179303.98</v>
      </c>
      <c r="K17" s="138">
        <v>-12004.04</v>
      </c>
      <c r="L17" s="312">
        <f>SUM(MinskningarHöjningar[[#This Row],[Överföring till sammanslagnings-understöd enligt prövning (-1,82 €/inv)]:[Minskning av pensionsstödet (-1,27 €/inv)]])</f>
        <v>-480633.73999999993</v>
      </c>
      <c r="M17" s="297">
        <v>166456</v>
      </c>
      <c r="N17" s="138">
        <v>531912.26497319434</v>
      </c>
      <c r="O17" s="138">
        <v>850.68</v>
      </c>
      <c r="P17" s="138">
        <v>-151311.67856672432</v>
      </c>
      <c r="Q17" s="138">
        <v>3402.72</v>
      </c>
      <c r="R17" s="138">
        <v>14745.12</v>
      </c>
      <c r="S17" s="313">
        <f>SUM(MinskningarHöjningar[[#This Row],[Kompensation för arbetsmarknadsstöd (arbetsmarknadsstöd år 2006)]:[Återföring av outnyttjade sammanslagningsunderstöd från 2021]])</f>
        <v>566055.10640647006</v>
      </c>
      <c r="T17" s="311">
        <f>MinskningarHöjningar[[#This Row],[Höjningar sammanlagt]]+MinskningarHöjningar[[#This Row],[Minskningar sammanlagt]]</f>
        <v>85421.36640647013</v>
      </c>
      <c r="U17" s="64"/>
    </row>
    <row r="18" spans="1:21" s="48" customFormat="1" x14ac:dyDescent="0.3">
      <c r="A18" s="289">
        <v>52</v>
      </c>
      <c r="B18" s="32" t="s">
        <v>9</v>
      </c>
      <c r="C18" s="447">
        <v>-4382.5600000000004</v>
      </c>
      <c r="D18" s="138">
        <v>-4382.5600000000004</v>
      </c>
      <c r="E18" s="138">
        <v>-4382.5600000000004</v>
      </c>
      <c r="F18" s="138">
        <v>-4382.5600000000004</v>
      </c>
      <c r="G18" s="138">
        <v>-9872.7999999999993</v>
      </c>
      <c r="H18" s="138">
        <v>-48.160000000000004</v>
      </c>
      <c r="I18" s="138">
        <v>-46257.68</v>
      </c>
      <c r="J18" s="138">
        <v>-31602.535</v>
      </c>
      <c r="K18" s="138">
        <v>-3058.16</v>
      </c>
      <c r="L18" s="312">
        <f>SUM(MinskningarHöjningar[[#This Row],[Överföring till sammanslagnings-understöd enligt prövning (-1,82 €/inv)]:[Minskning av pensionsstödet (-1,27 €/inv)]])</f>
        <v>-108369.57500000001</v>
      </c>
      <c r="M18" s="297">
        <v>-100747</v>
      </c>
      <c r="N18" s="35">
        <v>216915.19371011201</v>
      </c>
      <c r="O18" s="138">
        <v>216.72</v>
      </c>
      <c r="P18" s="138">
        <v>-34768.766380729779</v>
      </c>
      <c r="Q18" s="138">
        <v>866.88</v>
      </c>
      <c r="R18" s="138">
        <v>3756.48</v>
      </c>
      <c r="S18" s="313">
        <f>SUM(MinskningarHöjningar[[#This Row],[Kompensation för arbetsmarknadsstöd (arbetsmarknadsstöd år 2006)]:[Återföring av outnyttjade sammanslagningsunderstöd från 2021]])</f>
        <v>86239.507329382235</v>
      </c>
      <c r="T18" s="311">
        <f>MinskningarHöjningar[[#This Row],[Höjningar sammanlagt]]+MinskningarHöjningar[[#This Row],[Minskningar sammanlagt]]</f>
        <v>-22130.067670617776</v>
      </c>
      <c r="U18" s="116"/>
    </row>
    <row r="19" spans="1:21" s="48" customFormat="1" x14ac:dyDescent="0.3">
      <c r="A19" s="289">
        <v>61</v>
      </c>
      <c r="B19" s="32" t="s">
        <v>10</v>
      </c>
      <c r="C19" s="447">
        <v>-30576</v>
      </c>
      <c r="D19" s="138">
        <v>-30576</v>
      </c>
      <c r="E19" s="138">
        <v>-30576</v>
      </c>
      <c r="F19" s="138">
        <v>-30576</v>
      </c>
      <c r="G19" s="138">
        <v>-68880</v>
      </c>
      <c r="H19" s="138">
        <v>-336</v>
      </c>
      <c r="I19" s="138">
        <v>-322728</v>
      </c>
      <c r="J19" s="138">
        <v>-1157152.2592499999</v>
      </c>
      <c r="K19" s="138">
        <v>-21336</v>
      </c>
      <c r="L19" s="312">
        <f>SUM(MinskningarHöjningar[[#This Row],[Överföring till sammanslagnings-understöd enligt prövning (-1,82 €/inv)]:[Minskning av pensionsstödet (-1,27 €/inv)]])</f>
        <v>-1692736.2592499999</v>
      </c>
      <c r="M19" s="297">
        <v>482824</v>
      </c>
      <c r="N19" s="35">
        <v>86203.587498761714</v>
      </c>
      <c r="O19" s="138">
        <v>1512</v>
      </c>
      <c r="P19" s="138">
        <v>174267.8604379583</v>
      </c>
      <c r="Q19" s="138">
        <v>6048</v>
      </c>
      <c r="R19" s="138">
        <v>26208</v>
      </c>
      <c r="S19" s="313">
        <f>SUM(MinskningarHöjningar[[#This Row],[Kompensation för arbetsmarknadsstöd (arbetsmarknadsstöd år 2006)]:[Återföring av outnyttjade sammanslagningsunderstöd från 2021]])</f>
        <v>777063.44793671998</v>
      </c>
      <c r="T19" s="311">
        <f>MinskningarHöjningar[[#This Row],[Höjningar sammanlagt]]+MinskningarHöjningar[[#This Row],[Minskningar sammanlagt]]</f>
        <v>-915672.8113132799</v>
      </c>
      <c r="U19" s="116"/>
    </row>
    <row r="20" spans="1:21" s="48" customFormat="1" x14ac:dyDescent="0.3">
      <c r="A20" s="289">
        <v>69</v>
      </c>
      <c r="B20" s="32" t="s">
        <v>11</v>
      </c>
      <c r="C20" s="447">
        <v>-12550.720000000001</v>
      </c>
      <c r="D20" s="138">
        <v>-12550.720000000001</v>
      </c>
      <c r="E20" s="138">
        <v>-12550.720000000001</v>
      </c>
      <c r="F20" s="138">
        <v>-12550.720000000001</v>
      </c>
      <c r="G20" s="138">
        <v>-28273.599999999999</v>
      </c>
      <c r="H20" s="138">
        <v>-137.92000000000002</v>
      </c>
      <c r="I20" s="138">
        <v>-132472.16</v>
      </c>
      <c r="J20" s="138">
        <v>-199013.95499999999</v>
      </c>
      <c r="K20" s="138">
        <v>-8757.92</v>
      </c>
      <c r="L20" s="312">
        <f>SUM(MinskningarHöjningar[[#This Row],[Överföring till sammanslagnings-understöd enligt prövning (-1,82 €/inv)]:[Minskning av pensionsstödet (-1,27 €/inv)]])</f>
        <v>-418858.435</v>
      </c>
      <c r="M20" s="297">
        <v>4482</v>
      </c>
      <c r="N20" s="35">
        <v>-113460.30353241414</v>
      </c>
      <c r="O20" s="138">
        <v>620.64</v>
      </c>
      <c r="P20" s="138">
        <v>4625.1035462742657</v>
      </c>
      <c r="Q20" s="138">
        <v>2482.56</v>
      </c>
      <c r="R20" s="138">
        <v>10757.76</v>
      </c>
      <c r="S20" s="313">
        <f>SUM(MinskningarHöjningar[[#This Row],[Kompensation för arbetsmarknadsstöd (arbetsmarknadsstöd år 2006)]:[Återföring av outnyttjade sammanslagningsunderstöd från 2021]])</f>
        <v>-90492.239986139888</v>
      </c>
      <c r="T20" s="311">
        <f>MinskningarHöjningar[[#This Row],[Höjningar sammanlagt]]+MinskningarHöjningar[[#This Row],[Minskningar sammanlagt]]</f>
        <v>-509350.67498613987</v>
      </c>
      <c r="U20" s="116"/>
    </row>
    <row r="21" spans="1:21" s="48" customFormat="1" x14ac:dyDescent="0.3">
      <c r="A21" s="289">
        <v>71</v>
      </c>
      <c r="B21" s="32" t="s">
        <v>12</v>
      </c>
      <c r="C21" s="447">
        <v>-12133.94</v>
      </c>
      <c r="D21" s="138">
        <v>-12133.94</v>
      </c>
      <c r="E21" s="138">
        <v>-12133.94</v>
      </c>
      <c r="F21" s="138">
        <v>-12133.94</v>
      </c>
      <c r="G21" s="138">
        <v>-27334.699999999997</v>
      </c>
      <c r="H21" s="138">
        <v>-133.34</v>
      </c>
      <c r="I21" s="138">
        <v>-128073.07</v>
      </c>
      <c r="J21" s="138">
        <v>-202146.12</v>
      </c>
      <c r="K21" s="138">
        <v>-8467.09</v>
      </c>
      <c r="L21" s="312">
        <f>SUM(MinskningarHöjningar[[#This Row],[Överföring till sammanslagnings-understöd enligt prövning (-1,82 €/inv)]:[Minskning av pensionsstödet (-1,27 €/inv)]])</f>
        <v>-414690.08</v>
      </c>
      <c r="M21" s="297">
        <v>-163632</v>
      </c>
      <c r="N21" s="35">
        <v>-11546.944741975516</v>
      </c>
      <c r="O21" s="138">
        <v>600.03</v>
      </c>
      <c r="P21" s="138">
        <v>19359.717604683428</v>
      </c>
      <c r="Q21" s="138">
        <v>2400.12</v>
      </c>
      <c r="R21" s="138">
        <v>10400.52</v>
      </c>
      <c r="S21" s="313">
        <f>SUM(MinskningarHöjningar[[#This Row],[Kompensation för arbetsmarknadsstöd (arbetsmarknadsstöd år 2006)]:[Återföring av outnyttjade sammanslagningsunderstöd från 2021]])</f>
        <v>-142418.55713729211</v>
      </c>
      <c r="T21" s="311">
        <f>MinskningarHöjningar[[#This Row],[Höjningar sammanlagt]]+MinskningarHöjningar[[#This Row],[Minskningar sammanlagt]]</f>
        <v>-557108.63713729219</v>
      </c>
      <c r="U21" s="116"/>
    </row>
    <row r="22" spans="1:21" s="48" customFormat="1" x14ac:dyDescent="0.3">
      <c r="A22" s="289">
        <v>72</v>
      </c>
      <c r="B22" s="32" t="s">
        <v>290</v>
      </c>
      <c r="C22" s="447">
        <v>-1727.18</v>
      </c>
      <c r="D22" s="138">
        <v>-1727.18</v>
      </c>
      <c r="E22" s="138">
        <v>-1727.18</v>
      </c>
      <c r="F22" s="138">
        <v>-1727.18</v>
      </c>
      <c r="G22" s="138">
        <v>-3890.8999999999996</v>
      </c>
      <c r="H22" s="138">
        <v>-18.98</v>
      </c>
      <c r="I22" s="138">
        <v>-18230.29</v>
      </c>
      <c r="J22" s="138">
        <v>-19675.3</v>
      </c>
      <c r="K22" s="138">
        <v>-1205.23</v>
      </c>
      <c r="L22" s="312">
        <f>SUM(MinskningarHöjningar[[#This Row],[Överföring till sammanslagnings-understöd enligt prövning (-1,82 €/inv)]:[Minskning av pensionsstödet (-1,27 €/inv)]])</f>
        <v>-49929.420000000006</v>
      </c>
      <c r="M22" s="297">
        <v>15733</v>
      </c>
      <c r="N22" s="35">
        <v>41680.046812600922</v>
      </c>
      <c r="O22" s="138">
        <v>85.41</v>
      </c>
      <c r="P22" s="138">
        <v>8104.0214690510284</v>
      </c>
      <c r="Q22" s="138">
        <v>341.64</v>
      </c>
      <c r="R22" s="138">
        <v>1480.44</v>
      </c>
      <c r="S22" s="313">
        <f>SUM(MinskningarHöjningar[[#This Row],[Kompensation för arbetsmarknadsstöd (arbetsmarknadsstöd år 2006)]:[Återföring av outnyttjade sammanslagningsunderstöd från 2021]])</f>
        <v>67424.55828165196</v>
      </c>
      <c r="T22" s="311">
        <f>MinskningarHöjningar[[#This Row],[Höjningar sammanlagt]]+MinskningarHöjningar[[#This Row],[Minskningar sammanlagt]]</f>
        <v>17495.138281651954</v>
      </c>
      <c r="U22" s="116"/>
    </row>
    <row r="23" spans="1:21" s="48" customFormat="1" x14ac:dyDescent="0.3">
      <c r="A23" s="289">
        <v>74</v>
      </c>
      <c r="B23" s="32" t="s">
        <v>13</v>
      </c>
      <c r="C23" s="447">
        <v>-2007.46</v>
      </c>
      <c r="D23" s="138">
        <v>-2007.46</v>
      </c>
      <c r="E23" s="138">
        <v>-2007.46</v>
      </c>
      <c r="F23" s="138">
        <v>-2007.46</v>
      </c>
      <c r="G23" s="138">
        <v>-4522.2999999999993</v>
      </c>
      <c r="H23" s="138">
        <v>-22.06</v>
      </c>
      <c r="I23" s="138">
        <v>-21188.63</v>
      </c>
      <c r="J23" s="138">
        <v>-17771.375</v>
      </c>
      <c r="K23" s="138">
        <v>-1400.81</v>
      </c>
      <c r="L23" s="312">
        <f>SUM(MinskningarHöjningar[[#This Row],[Överföring till sammanslagnings-understöd enligt prövning (-1,82 €/inv)]:[Minskning av pensionsstödet (-1,27 €/inv)]])</f>
        <v>-52935.014999999999</v>
      </c>
      <c r="M23" s="297">
        <v>-19165</v>
      </c>
      <c r="N23" s="35">
        <v>55446.229112515226</v>
      </c>
      <c r="O23" s="138">
        <v>99.27</v>
      </c>
      <c r="P23" s="138">
        <v>-15533.024305639843</v>
      </c>
      <c r="Q23" s="138">
        <v>397.08</v>
      </c>
      <c r="R23" s="138">
        <v>1720.68</v>
      </c>
      <c r="S23" s="313">
        <f>SUM(MinskningarHöjningar[[#This Row],[Kompensation för arbetsmarknadsstöd (arbetsmarknadsstöd år 2006)]:[Återföring av outnyttjade sammanslagningsunderstöd från 2021]])</f>
        <v>22965.234806875382</v>
      </c>
      <c r="T23" s="311">
        <f>MinskningarHöjningar[[#This Row],[Höjningar sammanlagt]]+MinskningarHöjningar[[#This Row],[Minskningar sammanlagt]]</f>
        <v>-29969.780193124618</v>
      </c>
      <c r="U23" s="116"/>
    </row>
    <row r="24" spans="1:21" s="48" customFormat="1" x14ac:dyDescent="0.3">
      <c r="A24" s="289">
        <v>75</v>
      </c>
      <c r="B24" s="32" t="s">
        <v>291</v>
      </c>
      <c r="C24" s="447">
        <v>-36176.14</v>
      </c>
      <c r="D24" s="138">
        <v>-36176.14</v>
      </c>
      <c r="E24" s="138">
        <v>-36176.14</v>
      </c>
      <c r="F24" s="138">
        <v>-36176.14</v>
      </c>
      <c r="G24" s="138">
        <v>-81495.7</v>
      </c>
      <c r="H24" s="138">
        <v>-397.54</v>
      </c>
      <c r="I24" s="138">
        <v>-381837.17000000004</v>
      </c>
      <c r="J24" s="138">
        <v>-790653.73</v>
      </c>
      <c r="K24" s="138">
        <v>-25243.79</v>
      </c>
      <c r="L24" s="312">
        <f>SUM(MinskningarHöjningar[[#This Row],[Överföring till sammanslagnings-understöd enligt prövning (-1,82 €/inv)]:[Minskning av pensionsstödet (-1,27 €/inv)]])</f>
        <v>-1424332.4900000002</v>
      </c>
      <c r="M24" s="297">
        <v>392114</v>
      </c>
      <c r="N24" s="35">
        <v>23925.741769038141</v>
      </c>
      <c r="O24" s="138">
        <v>1788.9299999999998</v>
      </c>
      <c r="P24" s="138">
        <v>69772.505319882766</v>
      </c>
      <c r="Q24" s="138">
        <v>7155.7199999999993</v>
      </c>
      <c r="R24" s="138">
        <v>31008.120000000003</v>
      </c>
      <c r="S24" s="313">
        <f>SUM(MinskningarHöjningar[[#This Row],[Kompensation för arbetsmarknadsstöd (arbetsmarknadsstöd år 2006)]:[Återföring av outnyttjade sammanslagningsunderstöd från 2021]])</f>
        <v>525765.01708892093</v>
      </c>
      <c r="T24" s="311">
        <f>MinskningarHöjningar[[#This Row],[Höjningar sammanlagt]]+MinskningarHöjningar[[#This Row],[Minskningar sammanlagt]]</f>
        <v>-898567.4729110793</v>
      </c>
      <c r="U24" s="116"/>
    </row>
    <row r="25" spans="1:21" s="48" customFormat="1" x14ac:dyDescent="0.3">
      <c r="A25" s="289">
        <v>77</v>
      </c>
      <c r="B25" s="32" t="s">
        <v>14</v>
      </c>
      <c r="C25" s="447">
        <v>-8703.24</v>
      </c>
      <c r="D25" s="138">
        <v>-8703.24</v>
      </c>
      <c r="E25" s="138">
        <v>-8703.24</v>
      </c>
      <c r="F25" s="138">
        <v>-8703.24</v>
      </c>
      <c r="G25" s="138">
        <v>-19606.199999999997</v>
      </c>
      <c r="H25" s="138">
        <v>-95.64</v>
      </c>
      <c r="I25" s="138">
        <v>-91862.22</v>
      </c>
      <c r="J25" s="138">
        <v>-185993.76500000001</v>
      </c>
      <c r="K25" s="138">
        <v>-6073.14</v>
      </c>
      <c r="L25" s="312">
        <f>SUM(MinskningarHöjningar[[#This Row],[Överföring till sammanslagnings-understöd enligt prövning (-1,82 €/inv)]:[Minskning av pensionsstödet (-1,27 €/inv)]])</f>
        <v>-338443.92500000005</v>
      </c>
      <c r="M25" s="297">
        <v>96106</v>
      </c>
      <c r="N25" s="35">
        <v>157787.49098494463</v>
      </c>
      <c r="O25" s="138">
        <v>430.38</v>
      </c>
      <c r="P25" s="138">
        <v>46018.388653244678</v>
      </c>
      <c r="Q25" s="138">
        <v>1721.52</v>
      </c>
      <c r="R25" s="138">
        <v>7459.92</v>
      </c>
      <c r="S25" s="313">
        <f>SUM(MinskningarHöjningar[[#This Row],[Kompensation för arbetsmarknadsstöd (arbetsmarknadsstöd år 2006)]:[Återföring av outnyttjade sammanslagningsunderstöd från 2021]])</f>
        <v>309523.69963818934</v>
      </c>
      <c r="T25" s="311">
        <f>MinskningarHöjningar[[#This Row],[Höjningar sammanlagt]]+MinskningarHöjningar[[#This Row],[Minskningar sammanlagt]]</f>
        <v>-28920.225361810706</v>
      </c>
      <c r="U25" s="116"/>
    </row>
    <row r="26" spans="1:21" s="48" customFormat="1" x14ac:dyDescent="0.3">
      <c r="A26" s="289">
        <v>78</v>
      </c>
      <c r="B26" s="32" t="s">
        <v>292</v>
      </c>
      <c r="C26" s="447">
        <v>-14636.44</v>
      </c>
      <c r="D26" s="138">
        <v>-14636.44</v>
      </c>
      <c r="E26" s="138">
        <v>-14636.44</v>
      </c>
      <c r="F26" s="138">
        <v>-14636.44</v>
      </c>
      <c r="G26" s="138">
        <v>-32972.199999999997</v>
      </c>
      <c r="H26" s="138">
        <v>-160.84</v>
      </c>
      <c r="I26" s="138">
        <v>-154486.82</v>
      </c>
      <c r="J26" s="138">
        <v>-375702.46</v>
      </c>
      <c r="K26" s="138">
        <v>-10213.34</v>
      </c>
      <c r="L26" s="312">
        <f>SUM(MinskningarHöjningar[[#This Row],[Överföring till sammanslagnings-understöd enligt prövning (-1,82 €/inv)]:[Minskning av pensionsstödet (-1,27 €/inv)]])</f>
        <v>-632081.42000000004</v>
      </c>
      <c r="M26" s="297">
        <v>286074</v>
      </c>
      <c r="N26" s="35">
        <v>82923.98256242089</v>
      </c>
      <c r="O26" s="138">
        <v>723.78</v>
      </c>
      <c r="P26" s="138">
        <v>-38262.019603702414</v>
      </c>
      <c r="Q26" s="138">
        <v>2895.12</v>
      </c>
      <c r="R26" s="138">
        <v>12545.52</v>
      </c>
      <c r="S26" s="313">
        <f>SUM(MinskningarHöjningar[[#This Row],[Kompensation för arbetsmarknadsstöd (arbetsmarknadsstöd år 2006)]:[Återföring av outnyttjade sammanslagningsunderstöd från 2021]])</f>
        <v>346900.38295871852</v>
      </c>
      <c r="T26" s="311">
        <f>MinskningarHöjningar[[#This Row],[Höjningar sammanlagt]]+MinskningarHöjningar[[#This Row],[Minskningar sammanlagt]]</f>
        <v>-285181.03704128152</v>
      </c>
      <c r="U26" s="116"/>
    </row>
    <row r="27" spans="1:21" s="48" customFormat="1" x14ac:dyDescent="0.3">
      <c r="A27" s="289">
        <v>79</v>
      </c>
      <c r="B27" s="32" t="s">
        <v>15</v>
      </c>
      <c r="C27" s="447">
        <v>-12501.58</v>
      </c>
      <c r="D27" s="138">
        <v>-12501.58</v>
      </c>
      <c r="E27" s="138">
        <v>-12501.58</v>
      </c>
      <c r="F27" s="138">
        <v>-12501.58</v>
      </c>
      <c r="G27" s="138">
        <v>-28162.899999999998</v>
      </c>
      <c r="H27" s="138">
        <v>-137.38</v>
      </c>
      <c r="I27" s="138">
        <v>-131953.49000000002</v>
      </c>
      <c r="J27" s="138">
        <v>-375114.03700000001</v>
      </c>
      <c r="K27" s="138">
        <v>-8723.630000000001</v>
      </c>
      <c r="L27" s="312">
        <f>SUM(MinskningarHöjningar[[#This Row],[Överföring till sammanslagnings-understöd enligt prövning (-1,82 €/inv)]:[Minskning av pensionsstödet (-1,27 €/inv)]])</f>
        <v>-594097.7570000001</v>
      </c>
      <c r="M27" s="297">
        <v>199711</v>
      </c>
      <c r="N27" s="35">
        <v>93941.898180285469</v>
      </c>
      <c r="O27" s="138">
        <v>618.20999999999992</v>
      </c>
      <c r="P27" s="138">
        <v>-188782.4740726802</v>
      </c>
      <c r="Q27" s="138">
        <v>2472.8399999999997</v>
      </c>
      <c r="R27" s="138">
        <v>10715.640000000001</v>
      </c>
      <c r="S27" s="313">
        <f>SUM(MinskningarHöjningar[[#This Row],[Kompensation för arbetsmarknadsstöd (arbetsmarknadsstöd år 2006)]:[Återföring av outnyttjade sammanslagningsunderstöd från 2021]])</f>
        <v>118677.11410760529</v>
      </c>
      <c r="T27" s="311">
        <f>MinskningarHöjningar[[#This Row],[Höjningar sammanlagt]]+MinskningarHöjningar[[#This Row],[Minskningar sammanlagt]]</f>
        <v>-475420.6428923948</v>
      </c>
      <c r="U27" s="116"/>
    </row>
    <row r="28" spans="1:21" s="48" customFormat="1" x14ac:dyDescent="0.3">
      <c r="A28" s="289">
        <v>81</v>
      </c>
      <c r="B28" s="32" t="s">
        <v>16</v>
      </c>
      <c r="C28" s="447">
        <v>-4832.1000000000004</v>
      </c>
      <c r="D28" s="138">
        <v>-4832.1000000000004</v>
      </c>
      <c r="E28" s="138">
        <v>-4832.1000000000004</v>
      </c>
      <c r="F28" s="138">
        <v>-4832.1000000000004</v>
      </c>
      <c r="G28" s="138">
        <v>-10885.499999999998</v>
      </c>
      <c r="H28" s="138">
        <v>-53.1</v>
      </c>
      <c r="I28" s="138">
        <v>-51002.55</v>
      </c>
      <c r="J28" s="138">
        <v>-88466.005000000005</v>
      </c>
      <c r="K28" s="138">
        <v>-3371.85</v>
      </c>
      <c r="L28" s="312">
        <f>SUM(MinskningarHöjningar[[#This Row],[Överföring till sammanslagnings-understöd enligt prövning (-1,82 €/inv)]:[Minskning av pensionsstödet (-1,27 €/inv)]])</f>
        <v>-173107.405</v>
      </c>
      <c r="M28" s="297">
        <v>6856</v>
      </c>
      <c r="N28" s="35">
        <v>-49133.134169910103</v>
      </c>
      <c r="O28" s="138">
        <v>238.95</v>
      </c>
      <c r="P28" s="138">
        <v>-24733.304301816635</v>
      </c>
      <c r="Q28" s="138">
        <v>955.8</v>
      </c>
      <c r="R28" s="138">
        <v>4141.8</v>
      </c>
      <c r="S28" s="313">
        <f>SUM(MinskningarHöjningar[[#This Row],[Kompensation för arbetsmarknadsstöd (arbetsmarknadsstöd år 2006)]:[Återföring av outnyttjade sammanslagningsunderstöd från 2021]])</f>
        <v>-61673.888471726736</v>
      </c>
      <c r="T28" s="311">
        <f>MinskningarHöjningar[[#This Row],[Höjningar sammanlagt]]+MinskningarHöjningar[[#This Row],[Minskningar sammanlagt]]</f>
        <v>-234781.29347172673</v>
      </c>
      <c r="U28" s="116"/>
    </row>
    <row r="29" spans="1:21" s="48" customFormat="1" x14ac:dyDescent="0.3">
      <c r="A29" s="289">
        <v>82</v>
      </c>
      <c r="B29" s="32" t="s">
        <v>17</v>
      </c>
      <c r="C29" s="447">
        <v>-17087.98</v>
      </c>
      <c r="D29" s="138">
        <v>-17087.98</v>
      </c>
      <c r="E29" s="138">
        <v>-17087.98</v>
      </c>
      <c r="F29" s="138">
        <v>-17087.98</v>
      </c>
      <c r="G29" s="138">
        <v>-38494.899999999994</v>
      </c>
      <c r="H29" s="138">
        <v>-187.78</v>
      </c>
      <c r="I29" s="138">
        <v>-180362.69</v>
      </c>
      <c r="J29" s="138">
        <v>-228143.77</v>
      </c>
      <c r="K29" s="138">
        <v>-11924.03</v>
      </c>
      <c r="L29" s="312">
        <f>SUM(MinskningarHöjningar[[#This Row],[Överföring till sammanslagnings-understöd enligt prövning (-1,82 €/inv)]:[Minskning av pensionsstödet (-1,27 €/inv)]])</f>
        <v>-527465.09</v>
      </c>
      <c r="M29" s="297">
        <v>88078</v>
      </c>
      <c r="N29" s="35">
        <v>-115651.5479556378</v>
      </c>
      <c r="O29" s="138">
        <v>845.01</v>
      </c>
      <c r="P29" s="138">
        <v>9218.701449155189</v>
      </c>
      <c r="Q29" s="138">
        <v>3380.04</v>
      </c>
      <c r="R29" s="138">
        <v>14646.84</v>
      </c>
      <c r="S29" s="313">
        <f>SUM(MinskningarHöjningar[[#This Row],[Kompensation för arbetsmarknadsstöd (arbetsmarknadsstöd år 2006)]:[Återföring av outnyttjade sammanslagningsunderstöd från 2021]])</f>
        <v>517.04349351739074</v>
      </c>
      <c r="T29" s="311">
        <f>MinskningarHöjningar[[#This Row],[Höjningar sammanlagt]]+MinskningarHöjningar[[#This Row],[Minskningar sammanlagt]]</f>
        <v>-526948.04650648253</v>
      </c>
      <c r="U29" s="116"/>
    </row>
    <row r="30" spans="1:21" s="48" customFormat="1" x14ac:dyDescent="0.3">
      <c r="A30" s="289">
        <v>86</v>
      </c>
      <c r="B30" s="32" t="s">
        <v>18</v>
      </c>
      <c r="C30" s="447">
        <v>-14878.5</v>
      </c>
      <c r="D30" s="138">
        <v>-14878.5</v>
      </c>
      <c r="E30" s="138">
        <v>-14878.5</v>
      </c>
      <c r="F30" s="138">
        <v>-14878.5</v>
      </c>
      <c r="G30" s="138">
        <v>-33517.5</v>
      </c>
      <c r="H30" s="138">
        <v>-163.5</v>
      </c>
      <c r="I30" s="138">
        <v>-157041.75</v>
      </c>
      <c r="J30" s="138">
        <v>-258267.43145</v>
      </c>
      <c r="K30" s="138">
        <v>-10382.25</v>
      </c>
      <c r="L30" s="312">
        <f>SUM(MinskningarHöjningar[[#This Row],[Överföring till sammanslagnings-understöd enligt prövning (-1,82 €/inv)]:[Minskning av pensionsstödet (-1,27 €/inv)]])</f>
        <v>-518886.43145000003</v>
      </c>
      <c r="M30" s="297">
        <v>50241</v>
      </c>
      <c r="N30" s="35">
        <v>26314.203572351485</v>
      </c>
      <c r="O30" s="138">
        <v>735.75</v>
      </c>
      <c r="P30" s="138">
        <v>29652.068323478816</v>
      </c>
      <c r="Q30" s="138">
        <v>2943</v>
      </c>
      <c r="R30" s="138">
        <v>12753</v>
      </c>
      <c r="S30" s="313">
        <f>SUM(MinskningarHöjningar[[#This Row],[Kompensation för arbetsmarknadsstöd (arbetsmarknadsstöd år 2006)]:[Återföring av outnyttjade sammanslagningsunderstöd från 2021]])</f>
        <v>122639.0218958303</v>
      </c>
      <c r="T30" s="311">
        <f>MinskningarHöjningar[[#This Row],[Höjningar sammanlagt]]+MinskningarHöjningar[[#This Row],[Minskningar sammanlagt]]</f>
        <v>-396247.40955416975</v>
      </c>
      <c r="U30" s="116"/>
    </row>
    <row r="31" spans="1:21" s="48" customFormat="1" x14ac:dyDescent="0.3">
      <c r="A31" s="289">
        <v>90</v>
      </c>
      <c r="B31" s="32" t="s">
        <v>19</v>
      </c>
      <c r="C31" s="447">
        <v>-5816.72</v>
      </c>
      <c r="D31" s="138">
        <v>-5816.72</v>
      </c>
      <c r="E31" s="138">
        <v>-5816.72</v>
      </c>
      <c r="F31" s="138">
        <v>-5816.72</v>
      </c>
      <c r="G31" s="138">
        <v>-13103.599999999999</v>
      </c>
      <c r="H31" s="138">
        <v>-63.92</v>
      </c>
      <c r="I31" s="138">
        <v>-61395.16</v>
      </c>
      <c r="J31" s="138">
        <v>-111110.97</v>
      </c>
      <c r="K31" s="138">
        <v>-4058.92</v>
      </c>
      <c r="L31" s="312">
        <f>SUM(MinskningarHöjningar[[#This Row],[Överföring till sammanslagnings-understöd enligt prövning (-1,82 €/inv)]:[Minskning av pensionsstödet (-1,27 €/inv)]])</f>
        <v>-212999.45</v>
      </c>
      <c r="M31" s="297">
        <v>-138429</v>
      </c>
      <c r="N31" s="35">
        <v>50519.797797961161</v>
      </c>
      <c r="O31" s="138">
        <v>287.64</v>
      </c>
      <c r="P31" s="138">
        <v>-60612.370683347137</v>
      </c>
      <c r="Q31" s="138">
        <v>1150.56</v>
      </c>
      <c r="R31" s="138">
        <v>4985.76</v>
      </c>
      <c r="S31" s="313">
        <f>SUM(MinskningarHöjningar[[#This Row],[Kompensation för arbetsmarknadsstöd (arbetsmarknadsstöd år 2006)]:[Återföring av outnyttjade sammanslagningsunderstöd från 2021]])</f>
        <v>-142097.61288538598</v>
      </c>
      <c r="T31" s="311">
        <f>MinskningarHöjningar[[#This Row],[Höjningar sammanlagt]]+MinskningarHöjningar[[#This Row],[Minskningar sammanlagt]]</f>
        <v>-355097.062885386</v>
      </c>
      <c r="U31" s="116"/>
    </row>
    <row r="32" spans="1:21" s="48" customFormat="1" x14ac:dyDescent="0.3">
      <c r="A32" s="289">
        <v>91</v>
      </c>
      <c r="B32" s="32" t="s">
        <v>293</v>
      </c>
      <c r="C32" s="447">
        <v>-1195594.4000000001</v>
      </c>
      <c r="D32" s="138">
        <v>-1195594.4000000001</v>
      </c>
      <c r="E32" s="138">
        <v>-1195594.4000000001</v>
      </c>
      <c r="F32" s="138">
        <v>-1195594.4000000001</v>
      </c>
      <c r="G32" s="138">
        <v>-2693371.9999999995</v>
      </c>
      <c r="H32" s="138">
        <v>-13138.4</v>
      </c>
      <c r="I32" s="138">
        <v>-12619433.200000001</v>
      </c>
      <c r="J32" s="138">
        <v>-65381145.585550003</v>
      </c>
      <c r="K32" s="138">
        <v>-834288.4</v>
      </c>
      <c r="L32" s="312">
        <f>SUM(MinskningarHöjningar[[#This Row],[Överföring till sammanslagnings-understöd enligt prövning (-1,82 €/inv)]:[Minskning av pensionsstödet (-1,27 €/inv)]])</f>
        <v>-86323755.185550004</v>
      </c>
      <c r="M32" s="297">
        <v>-6090483</v>
      </c>
      <c r="N32" s="35">
        <v>-5538615.3036533296</v>
      </c>
      <c r="O32" s="138">
        <v>59122.799999999996</v>
      </c>
      <c r="P32" s="138">
        <v>-7089851.2558124699</v>
      </c>
      <c r="Q32" s="138">
        <v>236491.19999999998</v>
      </c>
      <c r="R32" s="138">
        <v>1024795.2000000001</v>
      </c>
      <c r="S32" s="313">
        <f>SUM(MinskningarHöjningar[[#This Row],[Kompensation för arbetsmarknadsstöd (arbetsmarknadsstöd år 2006)]:[Återföring av outnyttjade sammanslagningsunderstöd från 2021]])</f>
        <v>-17398540.3594658</v>
      </c>
      <c r="T32" s="311">
        <f>MinskningarHöjningar[[#This Row],[Höjningar sammanlagt]]+MinskningarHöjningar[[#This Row],[Minskningar sammanlagt]]</f>
        <v>-103722295.54501581</v>
      </c>
      <c r="U32" s="116"/>
    </row>
    <row r="33" spans="1:21" s="48" customFormat="1" x14ac:dyDescent="0.3">
      <c r="A33" s="289">
        <v>92</v>
      </c>
      <c r="B33" s="32" t="s">
        <v>294</v>
      </c>
      <c r="C33" s="447">
        <v>-431760.42000000004</v>
      </c>
      <c r="D33" s="138">
        <v>-431760.42000000004</v>
      </c>
      <c r="E33" s="138">
        <v>-431760.42000000004</v>
      </c>
      <c r="F33" s="138">
        <v>-431760.42000000004</v>
      </c>
      <c r="G33" s="138">
        <v>-972647.09999999986</v>
      </c>
      <c r="H33" s="138">
        <v>-4744.62</v>
      </c>
      <c r="I33" s="138">
        <v>-4557207.51</v>
      </c>
      <c r="J33" s="138">
        <v>-26140290.341899998</v>
      </c>
      <c r="K33" s="138">
        <v>-301283.37</v>
      </c>
      <c r="L33" s="312">
        <f>SUM(MinskningarHöjningar[[#This Row],[Överföring till sammanslagnings-understöd enligt prövning (-1,82 €/inv)]:[Minskning av pensionsstödet (-1,27 €/inv)]])</f>
        <v>-33703214.6219</v>
      </c>
      <c r="M33" s="297">
        <v>-3024032</v>
      </c>
      <c r="N33" s="35">
        <v>-133128.08959154785</v>
      </c>
      <c r="O33" s="138">
        <v>21350.79</v>
      </c>
      <c r="P33" s="138">
        <v>-536734.70480547473</v>
      </c>
      <c r="Q33" s="138">
        <v>85403.16</v>
      </c>
      <c r="R33" s="138">
        <v>370080.36</v>
      </c>
      <c r="S33" s="313">
        <f>SUM(MinskningarHöjningar[[#This Row],[Kompensation för arbetsmarknadsstöd (arbetsmarknadsstöd år 2006)]:[Återföring av outnyttjade sammanslagningsunderstöd från 2021]])</f>
        <v>-3217060.4843970225</v>
      </c>
      <c r="T33" s="311">
        <f>MinskningarHöjningar[[#This Row],[Höjningar sammanlagt]]+MinskningarHöjningar[[#This Row],[Minskningar sammanlagt]]</f>
        <v>-36920275.106297024</v>
      </c>
      <c r="U33" s="116"/>
    </row>
    <row r="34" spans="1:21" s="48" customFormat="1" x14ac:dyDescent="0.3">
      <c r="A34" s="289">
        <v>97</v>
      </c>
      <c r="B34" s="32" t="s">
        <v>20</v>
      </c>
      <c r="C34" s="447">
        <v>-3923.92</v>
      </c>
      <c r="D34" s="138">
        <v>-3923.92</v>
      </c>
      <c r="E34" s="138">
        <v>-3923.92</v>
      </c>
      <c r="F34" s="138">
        <v>-3923.92</v>
      </c>
      <c r="G34" s="138">
        <v>-8839.5999999999985</v>
      </c>
      <c r="H34" s="138">
        <v>-43.12</v>
      </c>
      <c r="I34" s="138">
        <v>-41416.76</v>
      </c>
      <c r="J34" s="138">
        <v>-70168.61</v>
      </c>
      <c r="K34" s="138">
        <v>-2738.12</v>
      </c>
      <c r="L34" s="312">
        <f>SUM(MinskningarHöjningar[[#This Row],[Överföring till sammanslagnings-understöd enligt prövning (-1,82 €/inv)]:[Minskning av pensionsstödet (-1,27 €/inv)]])</f>
        <v>-138901.89000000001</v>
      </c>
      <c r="M34" s="297">
        <v>79164</v>
      </c>
      <c r="N34" s="35">
        <v>86034.379295087419</v>
      </c>
      <c r="O34" s="138">
        <v>194.04</v>
      </c>
      <c r="P34" s="138">
        <v>1220.7786941067607</v>
      </c>
      <c r="Q34" s="138">
        <v>776.16</v>
      </c>
      <c r="R34" s="138">
        <v>3363.36</v>
      </c>
      <c r="S34" s="313">
        <f>SUM(MinskningarHöjningar[[#This Row],[Kompensation för arbetsmarknadsstöd (arbetsmarknadsstöd år 2006)]:[Återföring av outnyttjade sammanslagningsunderstöd från 2021]])</f>
        <v>170752.71798919418</v>
      </c>
      <c r="T34" s="311">
        <f>MinskningarHöjningar[[#This Row],[Höjningar sammanlagt]]+MinskningarHöjningar[[#This Row],[Minskningar sammanlagt]]</f>
        <v>31850.827989194164</v>
      </c>
      <c r="U34" s="116"/>
    </row>
    <row r="35" spans="1:21" s="108" customFormat="1" x14ac:dyDescent="0.3">
      <c r="A35" s="285">
        <v>98</v>
      </c>
      <c r="B35" s="32" t="s">
        <v>21</v>
      </c>
      <c r="C35" s="447">
        <v>-42316.82</v>
      </c>
      <c r="D35" s="138">
        <v>-42316.82</v>
      </c>
      <c r="E35" s="138">
        <v>-42316.82</v>
      </c>
      <c r="F35" s="138">
        <v>-42316.82</v>
      </c>
      <c r="G35" s="138">
        <v>-95329.099999999991</v>
      </c>
      <c r="H35" s="138">
        <v>-465.02</v>
      </c>
      <c r="I35" s="138">
        <v>-446651.71</v>
      </c>
      <c r="J35" s="138">
        <v>-837822.73499999999</v>
      </c>
      <c r="K35" s="138">
        <v>-29528.77</v>
      </c>
      <c r="L35" s="312">
        <f>SUM(MinskningarHöjningar[[#This Row],[Överföring till sammanslagnings-understöd enligt prövning (-1,82 €/inv)]:[Minskning av pensionsstödet (-1,27 €/inv)]])</f>
        <v>-1579064.6150000002</v>
      </c>
      <c r="M35" s="297">
        <v>560493</v>
      </c>
      <c r="N35" s="297">
        <v>-44.645317622460425</v>
      </c>
      <c r="O35" s="138">
        <v>2092.59</v>
      </c>
      <c r="P35" s="138">
        <v>61503.497005647485</v>
      </c>
      <c r="Q35" s="138">
        <v>8370.36</v>
      </c>
      <c r="R35" s="138">
        <v>36271.56</v>
      </c>
      <c r="S35" s="313">
        <f>SUM(MinskningarHöjningar[[#This Row],[Kompensation för arbetsmarknadsstöd (arbetsmarknadsstöd år 2006)]:[Återföring av outnyttjade sammanslagningsunderstöd från 2021]])</f>
        <v>668686.36168802506</v>
      </c>
      <c r="T35" s="311">
        <f>MinskningarHöjningar[[#This Row],[Höjningar sammanlagt]]+MinskningarHöjningar[[#This Row],[Minskningar sammanlagt]]</f>
        <v>-910378.25331197516</v>
      </c>
      <c r="U35" s="64"/>
    </row>
    <row r="36" spans="1:21" s="48" customFormat="1" x14ac:dyDescent="0.3">
      <c r="A36" s="289">
        <v>102</v>
      </c>
      <c r="B36" s="32" t="s">
        <v>22</v>
      </c>
      <c r="C36" s="447">
        <v>-18085.34</v>
      </c>
      <c r="D36" s="138">
        <v>-18085.34</v>
      </c>
      <c r="E36" s="138">
        <v>-18085.34</v>
      </c>
      <c r="F36" s="138">
        <v>-18085.34</v>
      </c>
      <c r="G36" s="138">
        <v>-40741.699999999997</v>
      </c>
      <c r="H36" s="138">
        <v>-198.74</v>
      </c>
      <c r="I36" s="138">
        <v>-190889.77000000002</v>
      </c>
      <c r="J36" s="138">
        <v>-296749.61</v>
      </c>
      <c r="K36" s="138">
        <v>-12619.99</v>
      </c>
      <c r="L36" s="312">
        <f>SUM(MinskningarHöjningar[[#This Row],[Överföring till sammanslagnings-understöd enligt prövning (-1,82 €/inv)]:[Minskning av pensionsstödet (-1,27 €/inv)]])</f>
        <v>-613541.16999999993</v>
      </c>
      <c r="M36" s="297">
        <v>10018</v>
      </c>
      <c r="N36" s="35">
        <v>66100.355223804712</v>
      </c>
      <c r="O36" s="138">
        <v>894.32999999999993</v>
      </c>
      <c r="P36" s="138">
        <v>-3513.2418305016763</v>
      </c>
      <c r="Q36" s="138">
        <v>3577.3199999999997</v>
      </c>
      <c r="R36" s="138">
        <v>15501.720000000001</v>
      </c>
      <c r="S36" s="313">
        <f>SUM(MinskningarHöjningar[[#This Row],[Kompensation för arbetsmarknadsstöd (arbetsmarknadsstöd år 2006)]:[Återföring av outnyttjade sammanslagningsunderstöd från 2021]])</f>
        <v>92578.483393303031</v>
      </c>
      <c r="T36" s="311">
        <f>MinskningarHöjningar[[#This Row],[Höjningar sammanlagt]]+MinskningarHöjningar[[#This Row],[Minskningar sammanlagt]]</f>
        <v>-520962.68660669692</v>
      </c>
      <c r="U36" s="116"/>
    </row>
    <row r="37" spans="1:21" s="48" customFormat="1" x14ac:dyDescent="0.3">
      <c r="A37" s="289">
        <v>103</v>
      </c>
      <c r="B37" s="32" t="s">
        <v>23</v>
      </c>
      <c r="C37" s="447">
        <v>-3956.6800000000003</v>
      </c>
      <c r="D37" s="138">
        <v>-3956.6800000000003</v>
      </c>
      <c r="E37" s="138">
        <v>-3956.6800000000003</v>
      </c>
      <c r="F37" s="138">
        <v>-3956.6800000000003</v>
      </c>
      <c r="G37" s="138">
        <v>-8913.4</v>
      </c>
      <c r="H37" s="138">
        <v>-43.480000000000004</v>
      </c>
      <c r="I37" s="138">
        <v>-41762.54</v>
      </c>
      <c r="J37" s="138">
        <v>-83695.399999999994</v>
      </c>
      <c r="K37" s="138">
        <v>-2760.98</v>
      </c>
      <c r="L37" s="312">
        <f>SUM(MinskningarHöjningar[[#This Row],[Överföring till sammanslagnings-understöd enligt prövning (-1,82 €/inv)]:[Minskning av pensionsstödet (-1,27 €/inv)]])</f>
        <v>-153002.51999999999</v>
      </c>
      <c r="M37" s="297">
        <v>-12271</v>
      </c>
      <c r="N37" s="35">
        <v>46918.217164198868</v>
      </c>
      <c r="O37" s="138">
        <v>195.66</v>
      </c>
      <c r="P37" s="138">
        <v>13758.340708318348</v>
      </c>
      <c r="Q37" s="138">
        <v>782.64</v>
      </c>
      <c r="R37" s="138">
        <v>3391.44</v>
      </c>
      <c r="S37" s="313">
        <f>SUM(MinskningarHöjningar[[#This Row],[Kompensation för arbetsmarknadsstöd (arbetsmarknadsstöd år 2006)]:[Återföring av outnyttjade sammanslagningsunderstöd från 2021]])</f>
        <v>52775.297872517222</v>
      </c>
      <c r="T37" s="311">
        <f>MinskningarHöjningar[[#This Row],[Höjningar sammanlagt]]+MinskningarHöjningar[[#This Row],[Minskningar sammanlagt]]</f>
        <v>-100227.22212748276</v>
      </c>
      <c r="U37" s="116"/>
    </row>
    <row r="38" spans="1:21" s="48" customFormat="1" x14ac:dyDescent="0.3">
      <c r="A38" s="289">
        <v>105</v>
      </c>
      <c r="B38" s="32" t="s">
        <v>24</v>
      </c>
      <c r="C38" s="447">
        <v>-4002.1800000000003</v>
      </c>
      <c r="D38" s="138">
        <v>-4002.1800000000003</v>
      </c>
      <c r="E38" s="138">
        <v>-4002.1800000000003</v>
      </c>
      <c r="F38" s="138">
        <v>-4002.1800000000003</v>
      </c>
      <c r="G38" s="138">
        <v>-9015.9</v>
      </c>
      <c r="H38" s="138">
        <v>-43.980000000000004</v>
      </c>
      <c r="I38" s="138">
        <v>-42242.79</v>
      </c>
      <c r="J38" s="138">
        <v>-60000.065000000002</v>
      </c>
      <c r="K38" s="138">
        <v>-2792.73</v>
      </c>
      <c r="L38" s="312">
        <f>SUM(MinskningarHöjningar[[#This Row],[Överföring till sammanslagnings-understöd enligt prövning (-1,82 €/inv)]:[Minskning av pensionsstödet (-1,27 €/inv)]])</f>
        <v>-130104.185</v>
      </c>
      <c r="M38" s="297">
        <v>22819</v>
      </c>
      <c r="N38" s="35">
        <v>133478.10414634459</v>
      </c>
      <c r="O38" s="138">
        <v>197.91</v>
      </c>
      <c r="P38" s="138">
        <v>-15027.77627256823</v>
      </c>
      <c r="Q38" s="138">
        <v>791.64</v>
      </c>
      <c r="R38" s="138">
        <v>3430.44</v>
      </c>
      <c r="S38" s="313">
        <f>SUM(MinskningarHöjningar[[#This Row],[Kompensation för arbetsmarknadsstöd (arbetsmarknadsstöd år 2006)]:[Återföring av outnyttjade sammanslagningsunderstöd från 2021]])</f>
        <v>145689.31787377637</v>
      </c>
      <c r="T38" s="311">
        <f>MinskningarHöjningar[[#This Row],[Höjningar sammanlagt]]+MinskningarHöjningar[[#This Row],[Minskningar sammanlagt]]</f>
        <v>15585.132873776369</v>
      </c>
      <c r="U38" s="116"/>
    </row>
    <row r="39" spans="1:21" s="48" customFormat="1" x14ac:dyDescent="0.3">
      <c r="A39" s="289">
        <v>106</v>
      </c>
      <c r="B39" s="32" t="s">
        <v>295</v>
      </c>
      <c r="C39" s="447">
        <v>-84768.320000000007</v>
      </c>
      <c r="D39" s="138">
        <v>-84768.320000000007</v>
      </c>
      <c r="E39" s="138">
        <v>-84768.320000000007</v>
      </c>
      <c r="F39" s="138">
        <v>-84768.320000000007</v>
      </c>
      <c r="G39" s="138">
        <v>-190961.59999999998</v>
      </c>
      <c r="H39" s="138">
        <v>-931.52</v>
      </c>
      <c r="I39" s="138">
        <v>-894724.96000000008</v>
      </c>
      <c r="J39" s="138">
        <v>-3418431.5830999999</v>
      </c>
      <c r="K39" s="138">
        <v>-59151.520000000004</v>
      </c>
      <c r="L39" s="312">
        <f>SUM(MinskningarHöjningar[[#This Row],[Överföring till sammanslagnings-understöd enligt prövning (-1,82 €/inv)]:[Minskning av pensionsstödet (-1,27 €/inv)]])</f>
        <v>-4903274.4630999994</v>
      </c>
      <c r="M39" s="297">
        <v>763367</v>
      </c>
      <c r="N39" s="35">
        <v>-44193.197689123452</v>
      </c>
      <c r="O39" s="138">
        <v>4191.84</v>
      </c>
      <c r="P39" s="138">
        <v>-64129.93352997792</v>
      </c>
      <c r="Q39" s="138">
        <v>16767.36</v>
      </c>
      <c r="R39" s="138">
        <v>72658.559999999998</v>
      </c>
      <c r="S39" s="313">
        <f>SUM(MinskningarHöjningar[[#This Row],[Kompensation för arbetsmarknadsstöd (arbetsmarknadsstöd år 2006)]:[Återföring av outnyttjade sammanslagningsunderstöd från 2021]])</f>
        <v>748661.62878089864</v>
      </c>
      <c r="T39" s="311">
        <f>MinskningarHöjningar[[#This Row],[Höjningar sammanlagt]]+MinskningarHöjningar[[#This Row],[Minskningar sammanlagt]]</f>
        <v>-4154612.8343191007</v>
      </c>
      <c r="U39" s="116"/>
    </row>
    <row r="40" spans="1:21" s="48" customFormat="1" x14ac:dyDescent="0.3">
      <c r="A40" s="289">
        <v>108</v>
      </c>
      <c r="B40" s="32" t="s">
        <v>296</v>
      </c>
      <c r="C40" s="447">
        <v>-18826.080000000002</v>
      </c>
      <c r="D40" s="138">
        <v>-18826.080000000002</v>
      </c>
      <c r="E40" s="138">
        <v>-18826.080000000002</v>
      </c>
      <c r="F40" s="138">
        <v>-18826.080000000002</v>
      </c>
      <c r="G40" s="138">
        <v>-42410.399999999994</v>
      </c>
      <c r="H40" s="138">
        <v>-206.88</v>
      </c>
      <c r="I40" s="138">
        <v>-198708.24000000002</v>
      </c>
      <c r="J40" s="138">
        <v>-360938.88250000001</v>
      </c>
      <c r="K40" s="138">
        <v>-13136.880000000001</v>
      </c>
      <c r="L40" s="312">
        <f>SUM(MinskningarHöjningar[[#This Row],[Överföring till sammanslagnings-understöd enligt prövning (-1,82 €/inv)]:[Minskning av pensionsstödet (-1,27 €/inv)]])</f>
        <v>-690705.60250000004</v>
      </c>
      <c r="M40" s="297">
        <v>-12046</v>
      </c>
      <c r="N40" s="35">
        <v>188528.23985093832</v>
      </c>
      <c r="O40" s="138">
        <v>930.95999999999992</v>
      </c>
      <c r="P40" s="138">
        <v>28688.683355826921</v>
      </c>
      <c r="Q40" s="138">
        <v>3723.8399999999997</v>
      </c>
      <c r="R40" s="138">
        <v>16136.640000000001</v>
      </c>
      <c r="S40" s="313">
        <f>SUM(MinskningarHöjningar[[#This Row],[Kompensation för arbetsmarknadsstöd (arbetsmarknadsstöd år 2006)]:[Återföring av outnyttjade sammanslagningsunderstöd från 2021]])</f>
        <v>225962.36320676524</v>
      </c>
      <c r="T40" s="311">
        <f>MinskningarHöjningar[[#This Row],[Höjningar sammanlagt]]+MinskningarHöjningar[[#This Row],[Minskningar sammanlagt]]</f>
        <v>-464743.23929323477</v>
      </c>
      <c r="U40" s="116"/>
    </row>
    <row r="41" spans="1:21" s="48" customFormat="1" x14ac:dyDescent="0.3">
      <c r="A41" s="289">
        <v>109</v>
      </c>
      <c r="B41" s="32" t="s">
        <v>297</v>
      </c>
      <c r="C41" s="447">
        <v>-123483.36</v>
      </c>
      <c r="D41" s="138">
        <v>-123483.36</v>
      </c>
      <c r="E41" s="138">
        <v>-123483.36</v>
      </c>
      <c r="F41" s="138">
        <v>-123483.36</v>
      </c>
      <c r="G41" s="138">
        <v>-278176.8</v>
      </c>
      <c r="H41" s="138">
        <v>-1356.96</v>
      </c>
      <c r="I41" s="138">
        <v>-1303360.08</v>
      </c>
      <c r="J41" s="138">
        <v>-5101304.7631000001</v>
      </c>
      <c r="K41" s="138">
        <v>-86166.96</v>
      </c>
      <c r="L41" s="312">
        <f>SUM(MinskningarHöjningar[[#This Row],[Överföring till sammanslagnings-understöd enligt prövning (-1,82 €/inv)]:[Minskning av pensionsstödet (-1,27 €/inv)]])</f>
        <v>-7264299.0031000003</v>
      </c>
      <c r="M41" s="297">
        <v>56873</v>
      </c>
      <c r="N41" s="35">
        <v>-768345.07700127363</v>
      </c>
      <c r="O41" s="138">
        <v>6106.32</v>
      </c>
      <c r="P41" s="138">
        <v>237186.82648057723</v>
      </c>
      <c r="Q41" s="138">
        <v>24425.279999999999</v>
      </c>
      <c r="R41" s="138">
        <v>105842.88</v>
      </c>
      <c r="S41" s="313">
        <f>SUM(MinskningarHöjningar[[#This Row],[Kompensation för arbetsmarknadsstöd (arbetsmarknadsstöd år 2006)]:[Återföring av outnyttjade sammanslagningsunderstöd från 2021]])</f>
        <v>-337910.77052069642</v>
      </c>
      <c r="T41" s="311">
        <f>MinskningarHöjningar[[#This Row],[Höjningar sammanlagt]]+MinskningarHöjningar[[#This Row],[Minskningar sammanlagt]]</f>
        <v>-7602209.7736206967</v>
      </c>
      <c r="U41" s="116"/>
    </row>
    <row r="42" spans="1:21" s="48" customFormat="1" x14ac:dyDescent="0.3">
      <c r="A42" s="289">
        <v>111</v>
      </c>
      <c r="B42" s="32" t="s">
        <v>25</v>
      </c>
      <c r="C42" s="447">
        <v>-33664.54</v>
      </c>
      <c r="D42" s="138">
        <v>-33664.54</v>
      </c>
      <c r="E42" s="138">
        <v>-33664.54</v>
      </c>
      <c r="F42" s="138">
        <v>-33664.54</v>
      </c>
      <c r="G42" s="138">
        <v>-75837.7</v>
      </c>
      <c r="H42" s="138">
        <v>-369.94</v>
      </c>
      <c r="I42" s="138">
        <v>-355327.37</v>
      </c>
      <c r="J42" s="138">
        <v>-1136141.1575</v>
      </c>
      <c r="K42" s="138">
        <v>-23491.19</v>
      </c>
      <c r="L42" s="312">
        <f>SUM(MinskningarHöjningar[[#This Row],[Överföring till sammanslagnings-understöd enligt prövning (-1,82 €/inv)]:[Minskning av pensionsstödet (-1,27 €/inv)]])</f>
        <v>-1725825.5174999998</v>
      </c>
      <c r="M42" s="297">
        <v>751929</v>
      </c>
      <c r="N42" s="35">
        <v>-211195.58279307187</v>
      </c>
      <c r="O42" s="138">
        <v>1664.73</v>
      </c>
      <c r="P42" s="138">
        <v>199714.13222891683</v>
      </c>
      <c r="Q42" s="138">
        <v>6658.92</v>
      </c>
      <c r="R42" s="138">
        <v>28855.32</v>
      </c>
      <c r="S42" s="313">
        <f>SUM(MinskningarHöjningar[[#This Row],[Kompensation för arbetsmarknadsstöd (arbetsmarknadsstöd år 2006)]:[Återföring av outnyttjade sammanslagningsunderstöd från 2021]])</f>
        <v>777626.51943584497</v>
      </c>
      <c r="T42" s="311">
        <f>MinskningarHöjningar[[#This Row],[Höjningar sammanlagt]]+MinskningarHöjningar[[#This Row],[Minskningar sammanlagt]]</f>
        <v>-948198.99806415488</v>
      </c>
      <c r="U42" s="116"/>
    </row>
    <row r="43" spans="1:21" s="48" customFormat="1" x14ac:dyDescent="0.3">
      <c r="A43" s="289">
        <v>139</v>
      </c>
      <c r="B43" s="32" t="s">
        <v>26</v>
      </c>
      <c r="C43" s="447">
        <v>-17923.36</v>
      </c>
      <c r="D43" s="138">
        <v>-17923.36</v>
      </c>
      <c r="E43" s="138">
        <v>-17923.36</v>
      </c>
      <c r="F43" s="138">
        <v>-17923.36</v>
      </c>
      <c r="G43" s="138">
        <v>-40376.799999999996</v>
      </c>
      <c r="H43" s="138">
        <v>-196.96</v>
      </c>
      <c r="I43" s="138">
        <v>-189180.08000000002</v>
      </c>
      <c r="J43" s="138">
        <v>-269357.32500000001</v>
      </c>
      <c r="K43" s="138">
        <v>-12506.960000000001</v>
      </c>
      <c r="L43" s="312">
        <f>SUM(MinskningarHöjningar[[#This Row],[Överföring till sammanslagnings-understöd enligt prövning (-1,82 €/inv)]:[Minskning av pensionsstödet (-1,27 €/inv)]])</f>
        <v>-583311.56499999994</v>
      </c>
      <c r="M43" s="297">
        <v>132064</v>
      </c>
      <c r="N43" s="35">
        <v>-103891.53774344549</v>
      </c>
      <c r="O43" s="138">
        <v>886.31999999999994</v>
      </c>
      <c r="P43" s="138">
        <v>46912.796097451865</v>
      </c>
      <c r="Q43" s="138">
        <v>3545.2799999999997</v>
      </c>
      <c r="R43" s="138">
        <v>15362.880000000001</v>
      </c>
      <c r="S43" s="313">
        <f>SUM(MinskningarHöjningar[[#This Row],[Kompensation för arbetsmarknadsstöd (arbetsmarknadsstöd år 2006)]:[Återföring av outnyttjade sammanslagningsunderstöd från 2021]])</f>
        <v>94879.738354006375</v>
      </c>
      <c r="T43" s="311">
        <f>MinskningarHöjningar[[#This Row],[Höjningar sammanlagt]]+MinskningarHöjningar[[#This Row],[Minskningar sammanlagt]]</f>
        <v>-488431.82664599357</v>
      </c>
      <c r="U43" s="116"/>
    </row>
    <row r="44" spans="1:21" s="48" customFormat="1" x14ac:dyDescent="0.3">
      <c r="A44" s="289">
        <v>140</v>
      </c>
      <c r="B44" s="32" t="s">
        <v>298</v>
      </c>
      <c r="C44" s="447">
        <v>-38445.68</v>
      </c>
      <c r="D44" s="138">
        <v>-38445.68</v>
      </c>
      <c r="E44" s="138">
        <v>-38445.68</v>
      </c>
      <c r="F44" s="138">
        <v>-38445.68</v>
      </c>
      <c r="G44" s="138">
        <v>-86608.4</v>
      </c>
      <c r="H44" s="138">
        <v>-422.48</v>
      </c>
      <c r="I44" s="138">
        <v>-405792.04000000004</v>
      </c>
      <c r="J44" s="138">
        <v>-1199847.1299999999</v>
      </c>
      <c r="K44" s="138">
        <v>-26827.48</v>
      </c>
      <c r="L44" s="312">
        <f>SUM(MinskningarHöjningar[[#This Row],[Överföring till sammanslagnings-understöd enligt prövning (-1,82 €/inv)]:[Minskning av pensionsstödet (-1,27 €/inv)]])</f>
        <v>-1873280.25</v>
      </c>
      <c r="M44" s="297">
        <v>2846</v>
      </c>
      <c r="N44" s="35">
        <v>-103509.28852503002</v>
      </c>
      <c r="O44" s="138">
        <v>1901.1599999999999</v>
      </c>
      <c r="P44" s="138">
        <v>-26953.712264420174</v>
      </c>
      <c r="Q44" s="138">
        <v>7604.6399999999994</v>
      </c>
      <c r="R44" s="138">
        <v>32953.440000000002</v>
      </c>
      <c r="S44" s="313">
        <f>SUM(MinskningarHöjningar[[#This Row],[Kompensation för arbetsmarknadsstöd (arbetsmarknadsstöd år 2006)]:[Återföring av outnyttjade sammanslagningsunderstöd från 2021]])</f>
        <v>-85157.760789450185</v>
      </c>
      <c r="T44" s="311">
        <f>MinskningarHöjningar[[#This Row],[Höjningar sammanlagt]]+MinskningarHöjningar[[#This Row],[Minskningar sammanlagt]]</f>
        <v>-1958438.0107894503</v>
      </c>
      <c r="U44" s="116"/>
    </row>
    <row r="45" spans="1:21" s="48" customFormat="1" x14ac:dyDescent="0.3">
      <c r="A45" s="289">
        <v>142</v>
      </c>
      <c r="B45" s="32" t="s">
        <v>27</v>
      </c>
      <c r="C45" s="447">
        <v>-12057.5</v>
      </c>
      <c r="D45" s="138">
        <v>-12057.5</v>
      </c>
      <c r="E45" s="138">
        <v>-12057.5</v>
      </c>
      <c r="F45" s="138">
        <v>-12057.5</v>
      </c>
      <c r="G45" s="138">
        <v>-27162.499999999996</v>
      </c>
      <c r="H45" s="138">
        <v>-132.5</v>
      </c>
      <c r="I45" s="138">
        <v>-127266.25</v>
      </c>
      <c r="J45" s="138">
        <v>-183044.745</v>
      </c>
      <c r="K45" s="138">
        <v>-8413.75</v>
      </c>
      <c r="L45" s="312">
        <f>SUM(MinskningarHöjningar[[#This Row],[Överföring till sammanslagnings-understöd enligt prövning (-1,82 €/inv)]:[Minskning av pensionsstödet (-1,27 €/inv)]])</f>
        <v>-394249.745</v>
      </c>
      <c r="M45" s="297">
        <v>36498</v>
      </c>
      <c r="N45" s="35">
        <v>7043.9867406785488</v>
      </c>
      <c r="O45" s="138">
        <v>596.25</v>
      </c>
      <c r="P45" s="138">
        <v>31822.198579660995</v>
      </c>
      <c r="Q45" s="138">
        <v>2385</v>
      </c>
      <c r="R45" s="138">
        <v>10335</v>
      </c>
      <c r="S45" s="313">
        <f>SUM(MinskningarHöjningar[[#This Row],[Kompensation för arbetsmarknadsstöd (arbetsmarknadsstöd år 2006)]:[Återföring av outnyttjade sammanslagningsunderstöd från 2021]])</f>
        <v>88680.435320339544</v>
      </c>
      <c r="T45" s="311">
        <f>MinskningarHöjningar[[#This Row],[Höjningar sammanlagt]]+MinskningarHöjningar[[#This Row],[Minskningar sammanlagt]]</f>
        <v>-305569.30967966048</v>
      </c>
      <c r="U45" s="116"/>
    </row>
    <row r="46" spans="1:21" s="48" customFormat="1" x14ac:dyDescent="0.3">
      <c r="A46" s="289">
        <v>143</v>
      </c>
      <c r="B46" s="32" t="s">
        <v>299</v>
      </c>
      <c r="C46" s="447">
        <v>-12496.12</v>
      </c>
      <c r="D46" s="138">
        <v>-12496.12</v>
      </c>
      <c r="E46" s="138">
        <v>-12496.12</v>
      </c>
      <c r="F46" s="138">
        <v>-12496.12</v>
      </c>
      <c r="G46" s="138">
        <v>-28150.6</v>
      </c>
      <c r="H46" s="138">
        <v>-137.32</v>
      </c>
      <c r="I46" s="138">
        <v>-131895.86000000002</v>
      </c>
      <c r="J46" s="138">
        <v>-320038.435</v>
      </c>
      <c r="K46" s="138">
        <v>-8719.82</v>
      </c>
      <c r="L46" s="312">
        <f>SUM(MinskningarHöjningar[[#This Row],[Överföring till sammanslagnings-understöd enligt prövning (-1,82 €/inv)]:[Minskning av pensionsstödet (-1,27 €/inv)]])</f>
        <v>-538926.51500000001</v>
      </c>
      <c r="M46" s="297">
        <v>138175</v>
      </c>
      <c r="N46" s="35">
        <v>79890.648009980097</v>
      </c>
      <c r="O46" s="138">
        <v>617.93999999999994</v>
      </c>
      <c r="P46" s="138">
        <v>-26067.61258350042</v>
      </c>
      <c r="Q46" s="138">
        <v>2471.7599999999998</v>
      </c>
      <c r="R46" s="138">
        <v>10710.960000000001</v>
      </c>
      <c r="S46" s="313">
        <f>SUM(MinskningarHöjningar[[#This Row],[Kompensation för arbetsmarknadsstöd (arbetsmarknadsstöd år 2006)]:[Återföring av outnyttjade sammanslagningsunderstöd från 2021]])</f>
        <v>205798.69542647968</v>
      </c>
      <c r="T46" s="311">
        <f>MinskningarHöjningar[[#This Row],[Höjningar sammanlagt]]+MinskningarHöjningar[[#This Row],[Minskningar sammanlagt]]</f>
        <v>-333127.81957352033</v>
      </c>
      <c r="U46" s="116"/>
    </row>
    <row r="47" spans="1:21" s="48" customFormat="1" x14ac:dyDescent="0.3">
      <c r="A47" s="289">
        <v>145</v>
      </c>
      <c r="B47" s="32" t="s">
        <v>28</v>
      </c>
      <c r="C47" s="447">
        <v>-22375.08</v>
      </c>
      <c r="D47" s="138">
        <v>-22375.08</v>
      </c>
      <c r="E47" s="138">
        <v>-22375.08</v>
      </c>
      <c r="F47" s="138">
        <v>-22375.08</v>
      </c>
      <c r="G47" s="138">
        <v>-50405.399999999994</v>
      </c>
      <c r="H47" s="138">
        <v>-245.88</v>
      </c>
      <c r="I47" s="138">
        <v>-236167.74000000002</v>
      </c>
      <c r="J47" s="138">
        <v>-337694.13</v>
      </c>
      <c r="K47" s="138">
        <v>-15613.380000000001</v>
      </c>
      <c r="L47" s="312">
        <f>SUM(MinskningarHöjningar[[#This Row],[Överföring till sammanslagnings-understöd enligt prövning (-1,82 €/inv)]:[Minskning av pensionsstödet (-1,27 €/inv)]])</f>
        <v>-729626.85</v>
      </c>
      <c r="M47" s="297">
        <v>-123623</v>
      </c>
      <c r="N47" s="35">
        <v>-102255.52143593878</v>
      </c>
      <c r="O47" s="138">
        <v>1106.46</v>
      </c>
      <c r="P47" s="138">
        <v>41864.57177702403</v>
      </c>
      <c r="Q47" s="138">
        <v>4425.84</v>
      </c>
      <c r="R47" s="138">
        <v>19178.64</v>
      </c>
      <c r="S47" s="313">
        <f>SUM(MinskningarHöjningar[[#This Row],[Kompensation för arbetsmarknadsstöd (arbetsmarknadsstöd år 2006)]:[Återföring av outnyttjade sammanslagningsunderstöd från 2021]])</f>
        <v>-159303.00965891476</v>
      </c>
      <c r="T47" s="311">
        <f>MinskningarHöjningar[[#This Row],[Höjningar sammanlagt]]+MinskningarHöjningar[[#This Row],[Minskningar sammanlagt]]</f>
        <v>-888929.85965891473</v>
      </c>
      <c r="U47" s="116"/>
    </row>
    <row r="48" spans="1:21" s="48" customFormat="1" x14ac:dyDescent="0.3">
      <c r="A48" s="289">
        <v>146</v>
      </c>
      <c r="B48" s="32" t="s">
        <v>300</v>
      </c>
      <c r="C48" s="447">
        <v>-8643.18</v>
      </c>
      <c r="D48" s="138">
        <v>-8643.18</v>
      </c>
      <c r="E48" s="138">
        <v>-8643.18</v>
      </c>
      <c r="F48" s="138">
        <v>-8643.18</v>
      </c>
      <c r="G48" s="138">
        <v>-19470.899999999998</v>
      </c>
      <c r="H48" s="138">
        <v>-94.98</v>
      </c>
      <c r="I48" s="138">
        <v>-91228.290000000008</v>
      </c>
      <c r="J48" s="138">
        <v>-113200.645</v>
      </c>
      <c r="K48" s="138">
        <v>-6031.2300000000005</v>
      </c>
      <c r="L48" s="312">
        <f>SUM(MinskningarHöjningar[[#This Row],[Överföring till sammanslagnings-understöd enligt prövning (-1,82 €/inv)]:[Minskning av pensionsstödet (-1,27 €/inv)]])</f>
        <v>-264598.76500000001</v>
      </c>
      <c r="M48" s="297">
        <v>258987</v>
      </c>
      <c r="N48" s="35">
        <v>-5688.9933670610189</v>
      </c>
      <c r="O48" s="138">
        <v>427.40999999999997</v>
      </c>
      <c r="P48" s="138">
        <v>-83139.712336092984</v>
      </c>
      <c r="Q48" s="138">
        <v>1709.6399999999999</v>
      </c>
      <c r="R48" s="138">
        <v>7408.4400000000005</v>
      </c>
      <c r="S48" s="313">
        <f>SUM(MinskningarHöjningar[[#This Row],[Kompensation för arbetsmarknadsstöd (arbetsmarknadsstöd år 2006)]:[Återföring av outnyttjade sammanslagningsunderstöd från 2021]])</f>
        <v>179703.78429684602</v>
      </c>
      <c r="T48" s="311">
        <f>MinskningarHöjningar[[#This Row],[Höjningar sammanlagt]]+MinskningarHöjningar[[#This Row],[Minskningar sammanlagt]]</f>
        <v>-84894.980703153997</v>
      </c>
      <c r="U48" s="116"/>
    </row>
    <row r="49" spans="1:21" s="48" customFormat="1" x14ac:dyDescent="0.3">
      <c r="A49" s="289">
        <v>148</v>
      </c>
      <c r="B49" s="32" t="s">
        <v>301</v>
      </c>
      <c r="C49" s="447">
        <v>-12488.84</v>
      </c>
      <c r="D49" s="138">
        <v>-12488.84</v>
      </c>
      <c r="E49" s="138">
        <v>-12488.84</v>
      </c>
      <c r="F49" s="138">
        <v>-12488.84</v>
      </c>
      <c r="G49" s="138">
        <v>-28134.199999999997</v>
      </c>
      <c r="H49" s="138">
        <v>-137.24</v>
      </c>
      <c r="I49" s="138">
        <v>-131819.02000000002</v>
      </c>
      <c r="J49" s="138">
        <v>-148475.66</v>
      </c>
      <c r="K49" s="138">
        <v>-8714.74</v>
      </c>
      <c r="L49" s="312">
        <f>SUM(MinskningarHöjningar[[#This Row],[Överföring till sammanslagnings-understöd enligt prövning (-1,82 €/inv)]:[Minskning av pensionsstödet (-1,27 €/inv)]])</f>
        <v>-367236.22</v>
      </c>
      <c r="M49" s="297">
        <v>479107</v>
      </c>
      <c r="N49" s="35">
        <v>241319.49110893905</v>
      </c>
      <c r="O49" s="138">
        <v>617.57999999999993</v>
      </c>
      <c r="P49" s="138">
        <v>4897.1918096080044</v>
      </c>
      <c r="Q49" s="138">
        <v>2470.3199999999997</v>
      </c>
      <c r="R49" s="138">
        <v>10704.720000000001</v>
      </c>
      <c r="S49" s="313">
        <f>SUM(MinskningarHöjningar[[#This Row],[Kompensation för arbetsmarknadsstöd (arbetsmarknadsstöd år 2006)]:[Återföring av outnyttjade sammanslagningsunderstöd från 2021]])</f>
        <v>739116.30291854695</v>
      </c>
      <c r="T49" s="311">
        <f>MinskningarHöjningar[[#This Row],[Höjningar sammanlagt]]+MinskningarHöjningar[[#This Row],[Minskningar sammanlagt]]</f>
        <v>371880.08291854698</v>
      </c>
      <c r="U49" s="116"/>
    </row>
    <row r="50" spans="1:21" s="48" customFormat="1" x14ac:dyDescent="0.3">
      <c r="A50" s="289">
        <v>149</v>
      </c>
      <c r="B50" s="32" t="s">
        <v>302</v>
      </c>
      <c r="C50" s="447">
        <v>-9684.2200000000012</v>
      </c>
      <c r="D50" s="138">
        <v>-9684.2200000000012</v>
      </c>
      <c r="E50" s="138">
        <v>-9684.2200000000012</v>
      </c>
      <c r="F50" s="138">
        <v>-9684.2200000000012</v>
      </c>
      <c r="G50" s="138">
        <v>-21816.1</v>
      </c>
      <c r="H50" s="138">
        <v>-106.42</v>
      </c>
      <c r="I50" s="138">
        <v>-102216.41</v>
      </c>
      <c r="J50" s="138">
        <v>-100744.02</v>
      </c>
      <c r="K50" s="138">
        <v>-6757.67</v>
      </c>
      <c r="L50" s="312">
        <f>SUM(MinskningarHöjningar[[#This Row],[Överföring till sammanslagnings-understöd enligt prövning (-1,82 €/inv)]:[Minskning av pensionsstödet (-1,27 €/inv)]])</f>
        <v>-270377.5</v>
      </c>
      <c r="M50" s="297">
        <v>2429</v>
      </c>
      <c r="N50" s="35">
        <v>-139329.01962335035</v>
      </c>
      <c r="O50" s="138">
        <v>478.89</v>
      </c>
      <c r="P50" s="138">
        <v>-50359.717099781425</v>
      </c>
      <c r="Q50" s="138">
        <v>1915.56</v>
      </c>
      <c r="R50" s="138">
        <v>8300.76</v>
      </c>
      <c r="S50" s="313">
        <f>SUM(MinskningarHöjningar[[#This Row],[Kompensation för arbetsmarknadsstöd (arbetsmarknadsstöd år 2006)]:[Återföring av outnyttjade sammanslagningsunderstöd från 2021]])</f>
        <v>-176564.52672313177</v>
      </c>
      <c r="T50" s="311">
        <f>MinskningarHöjningar[[#This Row],[Höjningar sammanlagt]]+MinskningarHöjningar[[#This Row],[Minskningar sammanlagt]]</f>
        <v>-446942.02672313177</v>
      </c>
      <c r="U50" s="116"/>
    </row>
    <row r="51" spans="1:21" s="48" customFormat="1" x14ac:dyDescent="0.3">
      <c r="A51" s="289">
        <v>151</v>
      </c>
      <c r="B51" s="32" t="s">
        <v>303</v>
      </c>
      <c r="C51" s="447">
        <v>-3503.5</v>
      </c>
      <c r="D51" s="138">
        <v>-3503.5</v>
      </c>
      <c r="E51" s="138">
        <v>-3503.5</v>
      </c>
      <c r="F51" s="138">
        <v>-3503.5</v>
      </c>
      <c r="G51" s="138">
        <v>-7892.4999999999991</v>
      </c>
      <c r="H51" s="138">
        <v>-38.5</v>
      </c>
      <c r="I51" s="138">
        <v>-36979.25</v>
      </c>
      <c r="J51" s="138">
        <v>-31486.955000000002</v>
      </c>
      <c r="K51" s="138">
        <v>-2444.75</v>
      </c>
      <c r="L51" s="312">
        <f>SUM(MinskningarHöjningar[[#This Row],[Överföring till sammanslagnings-understöd enligt prövning (-1,82 €/inv)]:[Minskning av pensionsstödet (-1,27 €/inv)]])</f>
        <v>-92855.955000000002</v>
      </c>
      <c r="M51" s="297">
        <v>14391</v>
      </c>
      <c r="N51" s="35">
        <v>-10711.074828449637</v>
      </c>
      <c r="O51" s="138">
        <v>173.25</v>
      </c>
      <c r="P51" s="138">
        <v>-11706.83174474837</v>
      </c>
      <c r="Q51" s="138">
        <v>693</v>
      </c>
      <c r="R51" s="138">
        <v>3003</v>
      </c>
      <c r="S51" s="313">
        <f>SUM(MinskningarHöjningar[[#This Row],[Kompensation för arbetsmarknadsstöd (arbetsmarknadsstöd år 2006)]:[Återföring av outnyttjade sammanslagningsunderstöd från 2021]])</f>
        <v>-4157.6565731980063</v>
      </c>
      <c r="T51" s="311">
        <f>MinskningarHöjningar[[#This Row],[Höjningar sammanlagt]]+MinskningarHöjningar[[#This Row],[Minskningar sammanlagt]]</f>
        <v>-97013.61157319801</v>
      </c>
      <c r="U51" s="116"/>
    </row>
    <row r="52" spans="1:21" s="48" customFormat="1" x14ac:dyDescent="0.3">
      <c r="A52" s="289">
        <v>152</v>
      </c>
      <c r="B52" s="32" t="s">
        <v>29</v>
      </c>
      <c r="C52" s="447">
        <v>-8137.22</v>
      </c>
      <c r="D52" s="138">
        <v>-8137.22</v>
      </c>
      <c r="E52" s="138">
        <v>-8137.22</v>
      </c>
      <c r="F52" s="138">
        <v>-8137.22</v>
      </c>
      <c r="G52" s="138">
        <v>-18331.099999999999</v>
      </c>
      <c r="H52" s="138">
        <v>-89.42</v>
      </c>
      <c r="I52" s="138">
        <v>-85887.91</v>
      </c>
      <c r="J52" s="138">
        <v>-162185.905</v>
      </c>
      <c r="K52" s="138">
        <v>-5678.17</v>
      </c>
      <c r="L52" s="312">
        <f>SUM(MinskningarHöjningar[[#This Row],[Överföring till sammanslagnings-understöd enligt prövning (-1,82 €/inv)]:[Minskning av pensionsstödet (-1,27 €/inv)]])</f>
        <v>-304721.38499999995</v>
      </c>
      <c r="M52" s="297">
        <v>-42666</v>
      </c>
      <c r="N52" s="35">
        <v>-4805.183234481141</v>
      </c>
      <c r="O52" s="138">
        <v>402.39</v>
      </c>
      <c r="P52" s="138">
        <v>4564.1415482841658</v>
      </c>
      <c r="Q52" s="138">
        <v>1609.56</v>
      </c>
      <c r="R52" s="138">
        <v>6974.76</v>
      </c>
      <c r="S52" s="313">
        <f>SUM(MinskningarHöjningar[[#This Row],[Kompensation för arbetsmarknadsstöd (arbetsmarknadsstöd år 2006)]:[Återföring av outnyttjade sammanslagningsunderstöd från 2021]])</f>
        <v>-33920.331686196972</v>
      </c>
      <c r="T52" s="311">
        <f>MinskningarHöjningar[[#This Row],[Höjningar sammanlagt]]+MinskningarHöjningar[[#This Row],[Minskningar sammanlagt]]</f>
        <v>-338641.71668619692</v>
      </c>
      <c r="U52" s="116"/>
    </row>
    <row r="53" spans="1:21" s="48" customFormat="1" x14ac:dyDescent="0.3">
      <c r="A53" s="289">
        <v>153</v>
      </c>
      <c r="B53" s="32" t="s">
        <v>30</v>
      </c>
      <c r="C53" s="447">
        <v>-47456.5</v>
      </c>
      <c r="D53" s="138">
        <v>-47456.5</v>
      </c>
      <c r="E53" s="138">
        <v>-47456.5</v>
      </c>
      <c r="F53" s="138">
        <v>-47456.5</v>
      </c>
      <c r="G53" s="138">
        <v>-106907.49999999999</v>
      </c>
      <c r="H53" s="138">
        <v>-521.5</v>
      </c>
      <c r="I53" s="138">
        <v>-500900.75</v>
      </c>
      <c r="J53" s="138">
        <v>-1685155.6537500001</v>
      </c>
      <c r="K53" s="138">
        <v>-33115.25</v>
      </c>
      <c r="L53" s="312">
        <f>SUM(MinskningarHöjningar[[#This Row],[Överföring till sammanslagnings-understöd enligt prövning (-1,82 €/inv)]:[Minskning av pensionsstödet (-1,27 €/inv)]])</f>
        <v>-2516426.6537500001</v>
      </c>
      <c r="M53" s="297">
        <v>230653</v>
      </c>
      <c r="N53" s="35">
        <v>-294628.57903369516</v>
      </c>
      <c r="O53" s="138">
        <v>2346.75</v>
      </c>
      <c r="P53" s="138">
        <v>213742.32464141358</v>
      </c>
      <c r="Q53" s="138">
        <v>9387</v>
      </c>
      <c r="R53" s="138">
        <v>40677</v>
      </c>
      <c r="S53" s="313">
        <f>SUM(MinskningarHöjningar[[#This Row],[Kompensation för arbetsmarknadsstöd (arbetsmarknadsstöd år 2006)]:[Återföring av outnyttjade sammanslagningsunderstöd från 2021]])</f>
        <v>202177.49560771842</v>
      </c>
      <c r="T53" s="311">
        <f>MinskningarHöjningar[[#This Row],[Höjningar sammanlagt]]+MinskningarHöjningar[[#This Row],[Minskningar sammanlagt]]</f>
        <v>-2314249.1581422817</v>
      </c>
      <c r="U53" s="116"/>
    </row>
    <row r="54" spans="1:21" s="48" customFormat="1" x14ac:dyDescent="0.3">
      <c r="A54" s="289">
        <v>165</v>
      </c>
      <c r="B54" s="32" t="s">
        <v>31</v>
      </c>
      <c r="C54" s="447">
        <v>-29551.34</v>
      </c>
      <c r="D54" s="138">
        <v>-29551.34</v>
      </c>
      <c r="E54" s="138">
        <v>-29551.34</v>
      </c>
      <c r="F54" s="138">
        <v>-29551.34</v>
      </c>
      <c r="G54" s="138">
        <v>-66571.7</v>
      </c>
      <c r="H54" s="138">
        <v>-324.74</v>
      </c>
      <c r="I54" s="138">
        <v>-311912.77</v>
      </c>
      <c r="J54" s="138">
        <v>-806228.27610000002</v>
      </c>
      <c r="K54" s="138">
        <v>-20620.990000000002</v>
      </c>
      <c r="L54" s="312">
        <f>SUM(MinskningarHöjningar[[#This Row],[Överföring till sammanslagnings-understöd enligt prövning (-1,82 €/inv)]:[Minskning av pensionsstödet (-1,27 €/inv)]])</f>
        <v>-1323863.8361</v>
      </c>
      <c r="M54" s="297">
        <v>-107529</v>
      </c>
      <c r="N54" s="35">
        <v>-98206.127846173942</v>
      </c>
      <c r="O54" s="138">
        <v>1461.33</v>
      </c>
      <c r="P54" s="138">
        <v>41943.760558050475</v>
      </c>
      <c r="Q54" s="138">
        <v>5845.32</v>
      </c>
      <c r="R54" s="138">
        <v>25329.72</v>
      </c>
      <c r="S54" s="313">
        <f>SUM(MinskningarHöjningar[[#This Row],[Kompensation för arbetsmarknadsstöd (arbetsmarknadsstöd år 2006)]:[Återföring av outnyttjade sammanslagningsunderstöd från 2021]])</f>
        <v>-131154.99728812347</v>
      </c>
      <c r="T54" s="311">
        <f>MinskningarHöjningar[[#This Row],[Höjningar sammanlagt]]+MinskningarHöjningar[[#This Row],[Minskningar sammanlagt]]</f>
        <v>-1455018.8333881234</v>
      </c>
      <c r="U54" s="116"/>
    </row>
    <row r="55" spans="1:21" s="48" customFormat="1" x14ac:dyDescent="0.3">
      <c r="A55" s="289">
        <v>167</v>
      </c>
      <c r="B55" s="32" t="s">
        <v>32</v>
      </c>
      <c r="C55" s="447">
        <v>-140021.70000000001</v>
      </c>
      <c r="D55" s="138">
        <v>-140021.70000000001</v>
      </c>
      <c r="E55" s="138">
        <v>-140021.70000000001</v>
      </c>
      <c r="F55" s="138">
        <v>-140021.70000000001</v>
      </c>
      <c r="G55" s="138">
        <v>-315433.5</v>
      </c>
      <c r="H55" s="138">
        <v>-1538.7</v>
      </c>
      <c r="I55" s="138">
        <v>-1477921.35</v>
      </c>
      <c r="J55" s="138">
        <v>-5623592.4875999996</v>
      </c>
      <c r="K55" s="138">
        <v>-97707.45</v>
      </c>
      <c r="L55" s="312">
        <f>SUM(MinskningarHöjningar[[#This Row],[Överföring till sammanslagnings-understöd enligt prövning (-1,82 €/inv)]:[Minskning av pensionsstödet (-1,27 €/inv)]])</f>
        <v>-8076280.2876000004</v>
      </c>
      <c r="M55" s="297">
        <v>1312533</v>
      </c>
      <c r="N55" s="35">
        <v>12210.197223514318</v>
      </c>
      <c r="O55" s="138">
        <v>6924.15</v>
      </c>
      <c r="P55" s="138">
        <v>702010.620022894</v>
      </c>
      <c r="Q55" s="138">
        <v>27696.6</v>
      </c>
      <c r="R55" s="138">
        <v>120018.6</v>
      </c>
      <c r="S55" s="313">
        <f>SUM(MinskningarHöjningar[[#This Row],[Kompensation för arbetsmarknadsstöd (arbetsmarknadsstöd år 2006)]:[Återföring av outnyttjade sammanslagningsunderstöd från 2021]])</f>
        <v>2181393.1672464083</v>
      </c>
      <c r="T55" s="311">
        <f>MinskningarHöjningar[[#This Row],[Höjningar sammanlagt]]+MinskningarHöjningar[[#This Row],[Minskningar sammanlagt]]</f>
        <v>-5894887.1203535926</v>
      </c>
      <c r="U55" s="116"/>
    </row>
    <row r="56" spans="1:21" s="48" customFormat="1" x14ac:dyDescent="0.3">
      <c r="A56" s="289">
        <v>169</v>
      </c>
      <c r="B56" s="32" t="s">
        <v>304</v>
      </c>
      <c r="C56" s="447">
        <v>-9211.02</v>
      </c>
      <c r="D56" s="138">
        <v>-9211.02</v>
      </c>
      <c r="E56" s="138">
        <v>-9211.02</v>
      </c>
      <c r="F56" s="138">
        <v>-9211.02</v>
      </c>
      <c r="G56" s="138">
        <v>-20750.099999999999</v>
      </c>
      <c r="H56" s="138">
        <v>-101.22</v>
      </c>
      <c r="I56" s="138">
        <v>-97221.81</v>
      </c>
      <c r="J56" s="138">
        <v>-161155.33499999999</v>
      </c>
      <c r="K56" s="138">
        <v>-6427.47</v>
      </c>
      <c r="L56" s="312">
        <f>SUM(MinskningarHöjningar[[#This Row],[Överföring till sammanslagnings-understöd enligt prövning (-1,82 €/inv)]:[Minskning av pensionsstödet (-1,27 €/inv)]])</f>
        <v>-322500.01499999996</v>
      </c>
      <c r="M56" s="297">
        <v>-15340</v>
      </c>
      <c r="N56" s="35">
        <v>222840.09286955744</v>
      </c>
      <c r="O56" s="138">
        <v>455.49</v>
      </c>
      <c r="P56" s="138">
        <v>12639.145820028927</v>
      </c>
      <c r="Q56" s="138">
        <v>1821.96</v>
      </c>
      <c r="R56" s="138">
        <v>7895.16</v>
      </c>
      <c r="S56" s="313">
        <f>SUM(MinskningarHöjningar[[#This Row],[Kompensation för arbetsmarknadsstöd (arbetsmarknadsstöd år 2006)]:[Återföring av outnyttjade sammanslagningsunderstöd från 2021]])</f>
        <v>230311.84868958636</v>
      </c>
      <c r="T56" s="311">
        <f>MinskningarHöjningar[[#This Row],[Höjningar sammanlagt]]+MinskningarHöjningar[[#This Row],[Minskningar sammanlagt]]</f>
        <v>-92188.166310413595</v>
      </c>
      <c r="U56" s="116"/>
    </row>
    <row r="57" spans="1:21" s="48" customFormat="1" x14ac:dyDescent="0.3">
      <c r="A57" s="289">
        <v>171</v>
      </c>
      <c r="B57" s="32" t="s">
        <v>305</v>
      </c>
      <c r="C57" s="447">
        <v>-8533.98</v>
      </c>
      <c r="D57" s="138">
        <v>-8533.98</v>
      </c>
      <c r="E57" s="138">
        <v>-8533.98</v>
      </c>
      <c r="F57" s="138">
        <v>-8533.98</v>
      </c>
      <c r="G57" s="138">
        <v>-19224.899999999998</v>
      </c>
      <c r="H57" s="138">
        <v>-93.78</v>
      </c>
      <c r="I57" s="138">
        <v>-90075.69</v>
      </c>
      <c r="J57" s="138">
        <v>-153562.315</v>
      </c>
      <c r="K57" s="138">
        <v>-5955.03</v>
      </c>
      <c r="L57" s="312">
        <f>SUM(MinskningarHöjningar[[#This Row],[Överföring till sammanslagnings-understöd enligt prövning (-1,82 €/inv)]:[Minskning av pensionsstödet (-1,27 €/inv)]])</f>
        <v>-303047.63500000001</v>
      </c>
      <c r="M57" s="297">
        <v>-25108</v>
      </c>
      <c r="N57" s="35">
        <v>-48409.148950390518</v>
      </c>
      <c r="O57" s="138">
        <v>422.01</v>
      </c>
      <c r="P57" s="138">
        <v>-1513.2737967293433</v>
      </c>
      <c r="Q57" s="138">
        <v>1688.04</v>
      </c>
      <c r="R57" s="138">
        <v>7314.84</v>
      </c>
      <c r="S57" s="313">
        <f>SUM(MinskningarHöjningar[[#This Row],[Kompensation för arbetsmarknadsstöd (arbetsmarknadsstöd år 2006)]:[Återföring av outnyttjade sammanslagningsunderstöd från 2021]])</f>
        <v>-65605.532747119883</v>
      </c>
      <c r="T57" s="311">
        <f>MinskningarHöjningar[[#This Row],[Höjningar sammanlagt]]+MinskningarHöjningar[[#This Row],[Minskningar sammanlagt]]</f>
        <v>-368653.16774711991</v>
      </c>
      <c r="U57" s="116"/>
    </row>
    <row r="58" spans="1:21" s="48" customFormat="1" x14ac:dyDescent="0.3">
      <c r="A58" s="289">
        <v>172</v>
      </c>
      <c r="B58" s="32" t="s">
        <v>33</v>
      </c>
      <c r="C58" s="447">
        <v>-7820.54</v>
      </c>
      <c r="D58" s="138">
        <v>-7820.54</v>
      </c>
      <c r="E58" s="138">
        <v>-7820.54</v>
      </c>
      <c r="F58" s="138">
        <v>-7820.54</v>
      </c>
      <c r="G58" s="138">
        <v>-17617.699999999997</v>
      </c>
      <c r="H58" s="138">
        <v>-85.94</v>
      </c>
      <c r="I58" s="138">
        <v>-82545.37000000001</v>
      </c>
      <c r="J58" s="138">
        <v>-192002.11499999999</v>
      </c>
      <c r="K58" s="138">
        <v>-5457.1900000000005</v>
      </c>
      <c r="L58" s="312">
        <f>SUM(MinskningarHöjningar[[#This Row],[Överföring till sammanslagnings-understöd enligt prövning (-1,82 €/inv)]:[Minskning av pensionsstödet (-1,27 €/inv)]])</f>
        <v>-328990.47500000003</v>
      </c>
      <c r="M58" s="297">
        <v>46067</v>
      </c>
      <c r="N58" s="35">
        <v>-40989.048367308453</v>
      </c>
      <c r="O58" s="138">
        <v>386.72999999999996</v>
      </c>
      <c r="P58" s="138">
        <v>18621.814603861239</v>
      </c>
      <c r="Q58" s="138">
        <v>1546.9199999999998</v>
      </c>
      <c r="R58" s="138">
        <v>6703.3200000000006</v>
      </c>
      <c r="S58" s="313">
        <f>SUM(MinskningarHöjningar[[#This Row],[Kompensation för arbetsmarknadsstöd (arbetsmarknadsstöd år 2006)]:[Återföring av outnyttjade sammanslagningsunderstöd från 2021]])</f>
        <v>32336.736236552784</v>
      </c>
      <c r="T58" s="311">
        <f>MinskningarHöjningar[[#This Row],[Höjningar sammanlagt]]+MinskningarHöjningar[[#This Row],[Minskningar sammanlagt]]</f>
        <v>-296653.73876344727</v>
      </c>
      <c r="U58" s="116"/>
    </row>
    <row r="59" spans="1:21" s="48" customFormat="1" x14ac:dyDescent="0.3">
      <c r="A59" s="289">
        <v>176</v>
      </c>
      <c r="B59" s="32" t="s">
        <v>34</v>
      </c>
      <c r="C59" s="447">
        <v>-8239.14</v>
      </c>
      <c r="D59" s="138">
        <v>-8239.14</v>
      </c>
      <c r="E59" s="138">
        <v>-8239.14</v>
      </c>
      <c r="F59" s="138">
        <v>-8239.14</v>
      </c>
      <c r="G59" s="138">
        <v>-18560.699999999997</v>
      </c>
      <c r="H59" s="138">
        <v>-90.54</v>
      </c>
      <c r="I59" s="138">
        <v>-86963.67</v>
      </c>
      <c r="J59" s="138">
        <v>-186255.17025</v>
      </c>
      <c r="K59" s="138">
        <v>-5749.29</v>
      </c>
      <c r="L59" s="312">
        <f>SUM(MinskningarHöjningar[[#This Row],[Överföring till sammanslagnings-understöd enligt prövning (-1,82 €/inv)]:[Minskning av pensionsstödet (-1,27 €/inv)]])</f>
        <v>-330575.93024999998</v>
      </c>
      <c r="M59" s="297">
        <v>323163</v>
      </c>
      <c r="N59" s="35">
        <v>155506.09383029118</v>
      </c>
      <c r="O59" s="138">
        <v>407.43</v>
      </c>
      <c r="P59" s="138">
        <v>38822.141898413305</v>
      </c>
      <c r="Q59" s="138">
        <v>1629.72</v>
      </c>
      <c r="R59" s="138">
        <v>7062.12</v>
      </c>
      <c r="S59" s="313">
        <f>SUM(MinskningarHöjningar[[#This Row],[Kompensation för arbetsmarknadsstöd (arbetsmarknadsstöd år 2006)]:[Återföring av outnyttjade sammanslagningsunderstöd från 2021]])</f>
        <v>526590.50572870451</v>
      </c>
      <c r="T59" s="311">
        <f>MinskningarHöjningar[[#This Row],[Höjningar sammanlagt]]+MinskningarHöjningar[[#This Row],[Minskningar sammanlagt]]</f>
        <v>196014.57547870453</v>
      </c>
      <c r="U59" s="116"/>
    </row>
    <row r="60" spans="1:21" s="48" customFormat="1" x14ac:dyDescent="0.3">
      <c r="A60" s="289">
        <v>177</v>
      </c>
      <c r="B60" s="32" t="s">
        <v>35</v>
      </c>
      <c r="C60" s="447">
        <v>-3276</v>
      </c>
      <c r="D60" s="138">
        <v>-3276</v>
      </c>
      <c r="E60" s="138">
        <v>-3276</v>
      </c>
      <c r="F60" s="138">
        <v>-3276</v>
      </c>
      <c r="G60" s="138">
        <v>-7379.9999999999991</v>
      </c>
      <c r="H60" s="138">
        <v>-36</v>
      </c>
      <c r="I60" s="138">
        <v>-34578</v>
      </c>
      <c r="J60" s="138">
        <v>-53487.39</v>
      </c>
      <c r="K60" s="138">
        <v>-2286</v>
      </c>
      <c r="L60" s="312">
        <f>SUM(MinskningarHöjningar[[#This Row],[Överföring till sammanslagnings-understöd enligt prövning (-1,82 €/inv)]:[Minskning av pensionsstödet (-1,27 €/inv)]])</f>
        <v>-110871.39</v>
      </c>
      <c r="M60" s="297">
        <v>74543</v>
      </c>
      <c r="N60" s="35">
        <v>63092.343402991071</v>
      </c>
      <c r="O60" s="138">
        <v>162</v>
      </c>
      <c r="P60" s="138">
        <v>-5277.876121368623</v>
      </c>
      <c r="Q60" s="138">
        <v>648</v>
      </c>
      <c r="R60" s="138">
        <v>2808</v>
      </c>
      <c r="S60" s="313">
        <f>SUM(MinskningarHöjningar[[#This Row],[Kompensation för arbetsmarknadsstöd (arbetsmarknadsstöd år 2006)]:[Återföring av outnyttjade sammanslagningsunderstöd från 2021]])</f>
        <v>135975.46728162246</v>
      </c>
      <c r="T60" s="311">
        <f>MinskningarHöjningar[[#This Row],[Höjningar sammanlagt]]+MinskningarHöjningar[[#This Row],[Minskningar sammanlagt]]</f>
        <v>25104.077281622463</v>
      </c>
      <c r="U60" s="116"/>
    </row>
    <row r="61" spans="1:21" s="48" customFormat="1" x14ac:dyDescent="0.3">
      <c r="A61" s="289">
        <v>178</v>
      </c>
      <c r="B61" s="32" t="s">
        <v>36</v>
      </c>
      <c r="C61" s="447">
        <v>-10796.24</v>
      </c>
      <c r="D61" s="138">
        <v>-10796.24</v>
      </c>
      <c r="E61" s="138">
        <v>-10796.24</v>
      </c>
      <c r="F61" s="138">
        <v>-10796.24</v>
      </c>
      <c r="G61" s="138">
        <v>-24321.199999999997</v>
      </c>
      <c r="H61" s="138">
        <v>-118.64</v>
      </c>
      <c r="I61" s="138">
        <v>-113953.72</v>
      </c>
      <c r="J61" s="138">
        <v>-154005.25</v>
      </c>
      <c r="K61" s="138">
        <v>-7533.64</v>
      </c>
      <c r="L61" s="312">
        <f>SUM(MinskningarHöjningar[[#This Row],[Överföring till sammanslagnings-understöd enligt prövning (-1,82 €/inv)]:[Minskning av pensionsstödet (-1,27 €/inv)]])</f>
        <v>-343117.41000000003</v>
      </c>
      <c r="M61" s="297">
        <v>-95379</v>
      </c>
      <c r="N61" s="35">
        <v>90682.627960447222</v>
      </c>
      <c r="O61" s="138">
        <v>533.88</v>
      </c>
      <c r="P61" s="138">
        <v>-46056.889938327506</v>
      </c>
      <c r="Q61" s="138">
        <v>2135.52</v>
      </c>
      <c r="R61" s="138">
        <v>9253.92</v>
      </c>
      <c r="S61" s="313">
        <f>SUM(MinskningarHöjningar[[#This Row],[Kompensation för arbetsmarknadsstöd (arbetsmarknadsstöd år 2006)]:[Återföring av outnyttjade sammanslagningsunderstöd från 2021]])</f>
        <v>-38829.941977880291</v>
      </c>
      <c r="T61" s="311">
        <f>MinskningarHöjningar[[#This Row],[Höjningar sammanlagt]]+MinskningarHöjningar[[#This Row],[Minskningar sammanlagt]]</f>
        <v>-381947.35197788035</v>
      </c>
      <c r="U61" s="116"/>
    </row>
    <row r="62" spans="1:21" s="48" customFormat="1" x14ac:dyDescent="0.3">
      <c r="A62" s="289">
        <v>179</v>
      </c>
      <c r="B62" s="32" t="s">
        <v>37</v>
      </c>
      <c r="C62" s="447">
        <v>-261024.40000000002</v>
      </c>
      <c r="D62" s="138">
        <v>-261024.40000000002</v>
      </c>
      <c r="E62" s="138">
        <v>-261024.40000000002</v>
      </c>
      <c r="F62" s="138">
        <v>-261024.40000000002</v>
      </c>
      <c r="G62" s="138">
        <v>-588022</v>
      </c>
      <c r="H62" s="138">
        <v>-2868.4</v>
      </c>
      <c r="I62" s="138">
        <v>-2755098.2</v>
      </c>
      <c r="J62" s="138">
        <v>-13813472.1952</v>
      </c>
      <c r="K62" s="138">
        <v>-182143.4</v>
      </c>
      <c r="L62" s="312">
        <f>SUM(MinskningarHöjningar[[#This Row],[Överföring till sammanslagnings-understöd enligt prövning (-1,82 €/inv)]:[Minskning av pensionsstödet (-1,27 €/inv)]])</f>
        <v>-18385701.795199998</v>
      </c>
      <c r="M62" s="297">
        <v>802550</v>
      </c>
      <c r="N62" s="35">
        <v>1194022.427228272</v>
      </c>
      <c r="O62" s="138">
        <v>12907.8</v>
      </c>
      <c r="P62" s="138">
        <v>1742652.8035279231</v>
      </c>
      <c r="Q62" s="138">
        <v>51631.199999999997</v>
      </c>
      <c r="R62" s="138">
        <v>223735.2</v>
      </c>
      <c r="S62" s="313">
        <f>SUM(MinskningarHöjningar[[#This Row],[Kompensation för arbetsmarknadsstöd (arbetsmarknadsstöd år 2006)]:[Återföring av outnyttjade sammanslagningsunderstöd från 2021]])</f>
        <v>4027499.4307561954</v>
      </c>
      <c r="T62" s="311">
        <f>MinskningarHöjningar[[#This Row],[Höjningar sammanlagt]]+MinskningarHöjningar[[#This Row],[Minskningar sammanlagt]]</f>
        <v>-14358202.364443801</v>
      </c>
      <c r="U62" s="116"/>
    </row>
    <row r="63" spans="1:21" s="48" customFormat="1" x14ac:dyDescent="0.3">
      <c r="A63" s="289">
        <v>181</v>
      </c>
      <c r="B63" s="32" t="s">
        <v>38</v>
      </c>
      <c r="C63" s="447">
        <v>-3106.7400000000002</v>
      </c>
      <c r="D63" s="138">
        <v>-3106.7400000000002</v>
      </c>
      <c r="E63" s="138">
        <v>-3106.7400000000002</v>
      </c>
      <c r="F63" s="138">
        <v>-3106.7400000000002</v>
      </c>
      <c r="G63" s="138">
        <v>-6998.7</v>
      </c>
      <c r="H63" s="138">
        <v>-34.14</v>
      </c>
      <c r="I63" s="138">
        <v>-32791.47</v>
      </c>
      <c r="J63" s="138">
        <v>-33165.175000000003</v>
      </c>
      <c r="K63" s="138">
        <v>-2167.89</v>
      </c>
      <c r="L63" s="312">
        <f>SUM(MinskningarHöjningar[[#This Row],[Överföring till sammanslagnings-understöd enligt prövning (-1,82 €/inv)]:[Minskning av pensionsstödet (-1,27 €/inv)]])</f>
        <v>-87584.335000000006</v>
      </c>
      <c r="M63" s="297">
        <v>110216</v>
      </c>
      <c r="N63" s="35">
        <v>3841.2930621225387</v>
      </c>
      <c r="O63" s="138">
        <v>153.63</v>
      </c>
      <c r="P63" s="138">
        <v>-3725.4196630100014</v>
      </c>
      <c r="Q63" s="138">
        <v>614.52</v>
      </c>
      <c r="R63" s="138">
        <v>2662.92</v>
      </c>
      <c r="S63" s="313">
        <f>SUM(MinskningarHöjningar[[#This Row],[Kompensation för arbetsmarknadsstöd (arbetsmarknadsstöd år 2006)]:[Återföring av outnyttjade sammanslagningsunderstöd från 2021]])</f>
        <v>113762.94339911254</v>
      </c>
      <c r="T63" s="311">
        <f>MinskningarHöjningar[[#This Row],[Höjningar sammanlagt]]+MinskningarHöjningar[[#This Row],[Minskningar sammanlagt]]</f>
        <v>26178.608399112534</v>
      </c>
      <c r="U63" s="116"/>
    </row>
    <row r="64" spans="1:21" s="48" customFormat="1" x14ac:dyDescent="0.3">
      <c r="A64" s="289">
        <v>182</v>
      </c>
      <c r="B64" s="32" t="s">
        <v>39</v>
      </c>
      <c r="C64" s="447">
        <v>-36194.340000000004</v>
      </c>
      <c r="D64" s="138">
        <v>-36194.340000000004</v>
      </c>
      <c r="E64" s="138">
        <v>-36194.340000000004</v>
      </c>
      <c r="F64" s="138">
        <v>-36194.340000000004</v>
      </c>
      <c r="G64" s="138">
        <v>-81536.7</v>
      </c>
      <c r="H64" s="138">
        <v>-397.74</v>
      </c>
      <c r="I64" s="138">
        <v>-382029.27</v>
      </c>
      <c r="J64" s="138">
        <v>-1021250.5877</v>
      </c>
      <c r="K64" s="138">
        <v>-25256.49</v>
      </c>
      <c r="L64" s="312">
        <f>SUM(MinskningarHöjningar[[#This Row],[Överföring till sammanslagnings-understöd enligt prövning (-1,82 €/inv)]:[Minskning av pensionsstödet (-1,27 €/inv)]])</f>
        <v>-1655248.1477000001</v>
      </c>
      <c r="M64" s="297">
        <v>679529</v>
      </c>
      <c r="N64" s="35">
        <v>-265582.54745302349</v>
      </c>
      <c r="O64" s="138">
        <v>1789.83</v>
      </c>
      <c r="P64" s="138">
        <v>64844.726942492125</v>
      </c>
      <c r="Q64" s="138">
        <v>7159.32</v>
      </c>
      <c r="R64" s="138">
        <v>31023.72</v>
      </c>
      <c r="S64" s="313">
        <f>SUM(MinskningarHöjningar[[#This Row],[Kompensation för arbetsmarknadsstöd (arbetsmarknadsstöd år 2006)]:[Återföring av outnyttjade sammanslagningsunderstöd från 2021]])</f>
        <v>518764.04948946869</v>
      </c>
      <c r="T64" s="311">
        <f>MinskningarHöjningar[[#This Row],[Höjningar sammanlagt]]+MinskningarHöjningar[[#This Row],[Minskningar sammanlagt]]</f>
        <v>-1136484.0982105313</v>
      </c>
      <c r="U64" s="116"/>
    </row>
    <row r="65" spans="1:21" s="48" customFormat="1" x14ac:dyDescent="0.3">
      <c r="A65" s="289">
        <v>186</v>
      </c>
      <c r="B65" s="32" t="s">
        <v>306</v>
      </c>
      <c r="C65" s="447">
        <v>-80908.100000000006</v>
      </c>
      <c r="D65" s="138">
        <v>-80908.100000000006</v>
      </c>
      <c r="E65" s="138">
        <v>-80908.100000000006</v>
      </c>
      <c r="F65" s="138">
        <v>-80908.100000000006</v>
      </c>
      <c r="G65" s="138">
        <v>-182265.49999999997</v>
      </c>
      <c r="H65" s="138">
        <v>-889.1</v>
      </c>
      <c r="I65" s="138">
        <v>-853980.55</v>
      </c>
      <c r="J65" s="138">
        <v>-4304499.1255000001</v>
      </c>
      <c r="K65" s="138">
        <v>-56457.85</v>
      </c>
      <c r="L65" s="312">
        <f>SUM(MinskningarHöjningar[[#This Row],[Överföring till sammanslagnings-understöd enligt prövning (-1,82 €/inv)]:[Minskning av pensionsstödet (-1,27 €/inv)]])</f>
        <v>-5721724.5254999995</v>
      </c>
      <c r="M65" s="297">
        <v>-411492</v>
      </c>
      <c r="N65" s="35">
        <v>6565.4176144003868</v>
      </c>
      <c r="O65" s="138">
        <v>4000.95</v>
      </c>
      <c r="P65" s="138">
        <v>185904.92260215647</v>
      </c>
      <c r="Q65" s="138">
        <v>16003.8</v>
      </c>
      <c r="R65" s="138">
        <v>69349.8</v>
      </c>
      <c r="S65" s="313">
        <f>SUM(MinskningarHöjningar[[#This Row],[Kompensation för arbetsmarknadsstöd (arbetsmarknadsstöd år 2006)]:[Återföring av outnyttjade sammanslagningsunderstöd från 2021]])</f>
        <v>-129667.10978344314</v>
      </c>
      <c r="T65" s="311">
        <f>MinskningarHöjningar[[#This Row],[Höjningar sammanlagt]]+MinskningarHöjningar[[#This Row],[Minskningar sammanlagt]]</f>
        <v>-5851391.6352834422</v>
      </c>
      <c r="U65" s="116"/>
    </row>
    <row r="66" spans="1:21" s="48" customFormat="1" x14ac:dyDescent="0.3">
      <c r="A66" s="289">
        <v>202</v>
      </c>
      <c r="B66" s="32" t="s">
        <v>307</v>
      </c>
      <c r="C66" s="447">
        <v>-63093.94</v>
      </c>
      <c r="D66" s="138">
        <v>-63093.94</v>
      </c>
      <c r="E66" s="138">
        <v>-63093.94</v>
      </c>
      <c r="F66" s="138">
        <v>-63093.94</v>
      </c>
      <c r="G66" s="138">
        <v>-142134.69999999998</v>
      </c>
      <c r="H66" s="138">
        <v>-693.34</v>
      </c>
      <c r="I66" s="138">
        <v>-665953.07000000007</v>
      </c>
      <c r="J66" s="138">
        <v>-1174974.45</v>
      </c>
      <c r="K66" s="138">
        <v>-44027.090000000004</v>
      </c>
      <c r="L66" s="312">
        <f>SUM(MinskningarHöjningar[[#This Row],[Överföring till sammanslagnings-understöd enligt prövning (-1,82 €/inv)]:[Minskning av pensionsstödet (-1,27 €/inv)]])</f>
        <v>-2280158.41</v>
      </c>
      <c r="M66" s="297">
        <v>-258828</v>
      </c>
      <c r="N66" s="35">
        <v>-589213.16565607488</v>
      </c>
      <c r="O66" s="138">
        <v>3120.0299999999997</v>
      </c>
      <c r="P66" s="138">
        <v>-42342.174121178599</v>
      </c>
      <c r="Q66" s="138">
        <v>12480.119999999999</v>
      </c>
      <c r="R66" s="138">
        <v>54080.520000000004</v>
      </c>
      <c r="S66" s="313">
        <f>SUM(MinskningarHöjningar[[#This Row],[Kompensation för arbetsmarknadsstöd (arbetsmarknadsstöd år 2006)]:[Återföring av outnyttjade sammanslagningsunderstöd från 2021]])</f>
        <v>-820702.66977725341</v>
      </c>
      <c r="T66" s="311">
        <f>MinskningarHöjningar[[#This Row],[Höjningar sammanlagt]]+MinskningarHöjningar[[#This Row],[Minskningar sammanlagt]]</f>
        <v>-3100861.0797772538</v>
      </c>
      <c r="U66" s="116"/>
    </row>
    <row r="67" spans="1:21" s="48" customFormat="1" x14ac:dyDescent="0.3">
      <c r="A67" s="289">
        <v>204</v>
      </c>
      <c r="B67" s="32" t="s">
        <v>40</v>
      </c>
      <c r="C67" s="447">
        <v>-5108.74</v>
      </c>
      <c r="D67" s="138">
        <v>-5108.74</v>
      </c>
      <c r="E67" s="138">
        <v>-5108.74</v>
      </c>
      <c r="F67" s="138">
        <v>-5108.74</v>
      </c>
      <c r="G67" s="138">
        <v>-11508.699999999999</v>
      </c>
      <c r="H67" s="138">
        <v>-56.14</v>
      </c>
      <c r="I67" s="138">
        <v>-53922.47</v>
      </c>
      <c r="J67" s="138">
        <v>-126710.82</v>
      </c>
      <c r="K67" s="138">
        <v>-3564.89</v>
      </c>
      <c r="L67" s="312">
        <f>SUM(MinskningarHöjningar[[#This Row],[Överföring till sammanslagnings-understöd enligt prövning (-1,82 €/inv)]:[Minskning av pensionsstödet (-1,27 €/inv)]])</f>
        <v>-216197.98</v>
      </c>
      <c r="M67" s="297">
        <v>-75363</v>
      </c>
      <c r="N67" s="35">
        <v>-95514.193070074543</v>
      </c>
      <c r="O67" s="138">
        <v>252.63</v>
      </c>
      <c r="P67" s="138">
        <v>-10263.528033585499</v>
      </c>
      <c r="Q67" s="138">
        <v>1010.52</v>
      </c>
      <c r="R67" s="138">
        <v>4378.92</v>
      </c>
      <c r="S67" s="313">
        <f>SUM(MinskningarHöjningar[[#This Row],[Kompensation för arbetsmarknadsstöd (arbetsmarknadsstöd år 2006)]:[Återföring av outnyttjade sammanslagningsunderstöd från 2021]])</f>
        <v>-175498.65110366003</v>
      </c>
      <c r="T67" s="311">
        <f>MinskningarHöjningar[[#This Row],[Höjningar sammanlagt]]+MinskningarHöjningar[[#This Row],[Minskningar sammanlagt]]</f>
        <v>-391696.63110366004</v>
      </c>
      <c r="U67" s="116"/>
    </row>
    <row r="68" spans="1:21" s="48" customFormat="1" x14ac:dyDescent="0.3">
      <c r="A68" s="289">
        <v>205</v>
      </c>
      <c r="B68" s="32" t="s">
        <v>308</v>
      </c>
      <c r="C68" s="447">
        <v>-66551.94</v>
      </c>
      <c r="D68" s="138">
        <v>-66551.94</v>
      </c>
      <c r="E68" s="138">
        <v>-66551.94</v>
      </c>
      <c r="F68" s="138">
        <v>-66551.94</v>
      </c>
      <c r="G68" s="138">
        <v>-149924.69999999998</v>
      </c>
      <c r="H68" s="138">
        <v>-731.34</v>
      </c>
      <c r="I68" s="138">
        <v>-702452.07000000007</v>
      </c>
      <c r="J68" s="138">
        <v>-1913208.007</v>
      </c>
      <c r="K68" s="138">
        <v>-46440.090000000004</v>
      </c>
      <c r="L68" s="312">
        <f>SUM(MinskningarHöjningar[[#This Row],[Överföring till sammanslagnings-understöd enligt prövning (-1,82 €/inv)]:[Minskning av pensionsstödet (-1,27 €/inv)]])</f>
        <v>-3078963.9670000002</v>
      </c>
      <c r="M68" s="297">
        <v>1371592</v>
      </c>
      <c r="N68" s="35">
        <v>-536331.14016419649</v>
      </c>
      <c r="O68" s="138">
        <v>3291.0299999999997</v>
      </c>
      <c r="P68" s="138">
        <v>217453.75057552074</v>
      </c>
      <c r="Q68" s="138">
        <v>13164.119999999999</v>
      </c>
      <c r="R68" s="138">
        <v>57044.520000000004</v>
      </c>
      <c r="S68" s="313">
        <f>SUM(MinskningarHöjningar[[#This Row],[Kompensation för arbetsmarknadsstöd (arbetsmarknadsstöd år 2006)]:[Återföring av outnyttjade sammanslagningsunderstöd från 2021]])</f>
        <v>1126214.2804113245</v>
      </c>
      <c r="T68" s="311">
        <f>MinskningarHöjningar[[#This Row],[Höjningar sammanlagt]]+MinskningarHöjningar[[#This Row],[Minskningar sammanlagt]]</f>
        <v>-1952749.6865886757</v>
      </c>
      <c r="U68" s="116"/>
    </row>
    <row r="69" spans="1:21" s="48" customFormat="1" x14ac:dyDescent="0.3">
      <c r="A69" s="289">
        <v>208</v>
      </c>
      <c r="B69" s="32" t="s">
        <v>41</v>
      </c>
      <c r="C69" s="447">
        <v>-22568</v>
      </c>
      <c r="D69" s="138">
        <v>-22568</v>
      </c>
      <c r="E69" s="138">
        <v>-22568</v>
      </c>
      <c r="F69" s="138">
        <v>-22568</v>
      </c>
      <c r="G69" s="138">
        <v>-50839.999999999993</v>
      </c>
      <c r="H69" s="138">
        <v>-248</v>
      </c>
      <c r="I69" s="138">
        <v>-238204</v>
      </c>
      <c r="J69" s="138">
        <v>-259890.99</v>
      </c>
      <c r="K69" s="138">
        <v>-15748</v>
      </c>
      <c r="L69" s="312">
        <f>SUM(MinskningarHöjningar[[#This Row],[Överföring till sammanslagnings-understöd enligt prövning (-1,82 €/inv)]:[Minskning av pensionsstödet (-1,27 €/inv)]])</f>
        <v>-655202.99</v>
      </c>
      <c r="M69" s="297">
        <v>27931</v>
      </c>
      <c r="N69" s="35">
        <v>174079.73907664046</v>
      </c>
      <c r="O69" s="138">
        <v>1116</v>
      </c>
      <c r="P69" s="138">
        <v>-18623.439628223219</v>
      </c>
      <c r="Q69" s="138">
        <v>4464</v>
      </c>
      <c r="R69" s="138">
        <v>19344</v>
      </c>
      <c r="S69" s="313">
        <f>SUM(MinskningarHöjningar[[#This Row],[Kompensation för arbetsmarknadsstöd (arbetsmarknadsstöd år 2006)]:[Återföring av outnyttjade sammanslagningsunderstöd från 2021]])</f>
        <v>208311.29944841724</v>
      </c>
      <c r="T69" s="311">
        <f>MinskningarHöjningar[[#This Row],[Höjningar sammanlagt]]+MinskningarHöjningar[[#This Row],[Minskningar sammanlagt]]</f>
        <v>-446891.69055158272</v>
      </c>
      <c r="U69" s="116"/>
    </row>
    <row r="70" spans="1:21" s="48" customFormat="1" x14ac:dyDescent="0.3">
      <c r="A70" s="289">
        <v>211</v>
      </c>
      <c r="B70" s="32" t="s">
        <v>42</v>
      </c>
      <c r="C70" s="447">
        <v>-58629.48</v>
      </c>
      <c r="D70" s="138">
        <v>-58629.48</v>
      </c>
      <c r="E70" s="138">
        <v>-58629.48</v>
      </c>
      <c r="F70" s="138">
        <v>-58629.48</v>
      </c>
      <c r="G70" s="138">
        <v>-132077.4</v>
      </c>
      <c r="H70" s="138">
        <v>-644.28</v>
      </c>
      <c r="I70" s="138">
        <v>-618830.94000000006</v>
      </c>
      <c r="J70" s="138">
        <v>-1259553.1399999999</v>
      </c>
      <c r="K70" s="138">
        <v>-40911.78</v>
      </c>
      <c r="L70" s="312">
        <f>SUM(MinskningarHöjningar[[#This Row],[Överföring till sammanslagnings-understöd enligt prövning (-1,82 €/inv)]:[Minskning av pensionsstödet (-1,27 €/inv)]])</f>
        <v>-2286535.4599999995</v>
      </c>
      <c r="M70" s="297">
        <v>273558</v>
      </c>
      <c r="N70" s="35">
        <v>-235774.60303405012</v>
      </c>
      <c r="O70" s="138">
        <v>2899.2599999999998</v>
      </c>
      <c r="P70" s="138">
        <v>156482.26378294089</v>
      </c>
      <c r="Q70" s="138">
        <v>11597.039999999999</v>
      </c>
      <c r="R70" s="138">
        <v>50253.840000000004</v>
      </c>
      <c r="S70" s="313">
        <f>SUM(MinskningarHöjningar[[#This Row],[Kompensation för arbetsmarknadsstöd (arbetsmarknadsstöd år 2006)]:[Återföring av outnyttjade sammanslagningsunderstöd från 2021]])</f>
        <v>259015.80074889079</v>
      </c>
      <c r="T70" s="311">
        <f>MinskningarHöjningar[[#This Row],[Höjningar sammanlagt]]+MinskningarHöjningar[[#This Row],[Minskningar sammanlagt]]</f>
        <v>-2027519.6592511088</v>
      </c>
      <c r="U70" s="116"/>
    </row>
    <row r="71" spans="1:21" s="48" customFormat="1" x14ac:dyDescent="0.3">
      <c r="A71" s="289">
        <v>213</v>
      </c>
      <c r="B71" s="32" t="s">
        <v>43</v>
      </c>
      <c r="C71" s="447">
        <v>-9667.84</v>
      </c>
      <c r="D71" s="138">
        <v>-9667.84</v>
      </c>
      <c r="E71" s="138">
        <v>-9667.84</v>
      </c>
      <c r="F71" s="138">
        <v>-9667.84</v>
      </c>
      <c r="G71" s="138">
        <v>-21779.199999999997</v>
      </c>
      <c r="H71" s="138">
        <v>-106.24000000000001</v>
      </c>
      <c r="I71" s="138">
        <v>-102043.52</v>
      </c>
      <c r="J71" s="138">
        <v>-219976.91500000001</v>
      </c>
      <c r="K71" s="138">
        <v>-6746.24</v>
      </c>
      <c r="L71" s="312">
        <f>SUM(MinskningarHöjningar[[#This Row],[Överföring till sammanslagnings-understöd enligt prövning (-1,82 €/inv)]:[Minskning av pensionsstödet (-1,27 €/inv)]])</f>
        <v>-389323.47499999998</v>
      </c>
      <c r="M71" s="297">
        <v>138646</v>
      </c>
      <c r="N71" s="35">
        <v>104150.07537831739</v>
      </c>
      <c r="O71" s="138">
        <v>478.08</v>
      </c>
      <c r="P71" s="138">
        <v>-65631.130957538786</v>
      </c>
      <c r="Q71" s="138">
        <v>1912.32</v>
      </c>
      <c r="R71" s="138">
        <v>8286.7200000000012</v>
      </c>
      <c r="S71" s="313">
        <f>SUM(MinskningarHöjningar[[#This Row],[Kompensation för arbetsmarknadsstöd (arbetsmarknadsstöd år 2006)]:[Återföring av outnyttjade sammanslagningsunderstöd från 2021]])</f>
        <v>187842.0644207786</v>
      </c>
      <c r="T71" s="311">
        <f>MinskningarHöjningar[[#This Row],[Höjningar sammanlagt]]+MinskningarHöjningar[[#This Row],[Minskningar sammanlagt]]</f>
        <v>-201481.41057922138</v>
      </c>
      <c r="U71" s="116"/>
    </row>
    <row r="72" spans="1:21" s="48" customFormat="1" x14ac:dyDescent="0.3">
      <c r="A72" s="289">
        <v>214</v>
      </c>
      <c r="B72" s="32" t="s">
        <v>44</v>
      </c>
      <c r="C72" s="447">
        <v>-23219.56</v>
      </c>
      <c r="D72" s="138">
        <v>-23219.56</v>
      </c>
      <c r="E72" s="138">
        <v>-23219.56</v>
      </c>
      <c r="F72" s="138">
        <v>-23219.56</v>
      </c>
      <c r="G72" s="138">
        <v>-52307.799999999996</v>
      </c>
      <c r="H72" s="138">
        <v>-255.16</v>
      </c>
      <c r="I72" s="138">
        <v>-245081.18000000002</v>
      </c>
      <c r="J72" s="138">
        <v>-377874.02250000002</v>
      </c>
      <c r="K72" s="138">
        <v>-16202.66</v>
      </c>
      <c r="L72" s="312">
        <f>SUM(MinskningarHöjningar[[#This Row],[Överföring till sammanslagnings-understöd enligt prövning (-1,82 €/inv)]:[Minskning av pensionsstödet (-1,27 €/inv)]])</f>
        <v>-784599.06250000012</v>
      </c>
      <c r="M72" s="297">
        <v>429883</v>
      </c>
      <c r="N72" s="35">
        <v>449547.18777108751</v>
      </c>
      <c r="O72" s="138">
        <v>1148.22</v>
      </c>
      <c r="P72" s="138">
        <v>-30894.777433221498</v>
      </c>
      <c r="Q72" s="138">
        <v>4592.88</v>
      </c>
      <c r="R72" s="138">
        <v>19902.48</v>
      </c>
      <c r="S72" s="313">
        <f>SUM(MinskningarHöjningar[[#This Row],[Kompensation för arbetsmarknadsstöd (arbetsmarknadsstöd år 2006)]:[Återföring av outnyttjade sammanslagningsunderstöd från 2021]])</f>
        <v>874178.99033786601</v>
      </c>
      <c r="T72" s="311">
        <f>MinskningarHöjningar[[#This Row],[Höjningar sammanlagt]]+MinskningarHöjningar[[#This Row],[Minskningar sammanlagt]]</f>
        <v>89579.927837865893</v>
      </c>
      <c r="U72" s="116"/>
    </row>
    <row r="73" spans="1:21" s="48" customFormat="1" x14ac:dyDescent="0.3">
      <c r="A73" s="289">
        <v>216</v>
      </c>
      <c r="B73" s="32" t="s">
        <v>45</v>
      </c>
      <c r="C73" s="447">
        <v>-2407.86</v>
      </c>
      <c r="D73" s="138">
        <v>-2407.86</v>
      </c>
      <c r="E73" s="138">
        <v>-2407.86</v>
      </c>
      <c r="F73" s="138">
        <v>-2407.86</v>
      </c>
      <c r="G73" s="138">
        <v>-5424.2999999999993</v>
      </c>
      <c r="H73" s="138">
        <v>-26.46</v>
      </c>
      <c r="I73" s="138">
        <v>-25414.83</v>
      </c>
      <c r="J73" s="138">
        <v>-30985.595000000001</v>
      </c>
      <c r="K73" s="138">
        <v>-1680.21</v>
      </c>
      <c r="L73" s="312">
        <f>SUM(MinskningarHöjningar[[#This Row],[Överföring till sammanslagnings-understöd enligt prövning (-1,82 €/inv)]:[Minskning av pensionsstödet (-1,27 €/inv)]])</f>
        <v>-73162.835000000006</v>
      </c>
      <c r="M73" s="297">
        <v>12874</v>
      </c>
      <c r="N73" s="35">
        <v>53822.278237240389</v>
      </c>
      <c r="O73" s="138">
        <v>119.07</v>
      </c>
      <c r="P73" s="138">
        <v>4202.1696548657055</v>
      </c>
      <c r="Q73" s="138">
        <v>476.28</v>
      </c>
      <c r="R73" s="138">
        <v>2063.88</v>
      </c>
      <c r="S73" s="313">
        <f>SUM(MinskningarHöjningar[[#This Row],[Kompensation för arbetsmarknadsstöd (arbetsmarknadsstöd år 2006)]:[Återföring av outnyttjade sammanslagningsunderstöd från 2021]])</f>
        <v>73557.677892106105</v>
      </c>
      <c r="T73" s="311">
        <f>MinskningarHöjningar[[#This Row],[Höjningar sammanlagt]]+MinskningarHöjningar[[#This Row],[Minskningar sammanlagt]]</f>
        <v>394.84289210609859</v>
      </c>
      <c r="U73" s="116"/>
    </row>
    <row r="74" spans="1:21" s="48" customFormat="1" x14ac:dyDescent="0.3">
      <c r="A74" s="289">
        <v>217</v>
      </c>
      <c r="B74" s="32" t="s">
        <v>46</v>
      </c>
      <c r="C74" s="447">
        <v>-9875.32</v>
      </c>
      <c r="D74" s="138">
        <v>-9875.32</v>
      </c>
      <c r="E74" s="138">
        <v>-9875.32</v>
      </c>
      <c r="F74" s="138">
        <v>-9875.32</v>
      </c>
      <c r="G74" s="138">
        <v>-22246.6</v>
      </c>
      <c r="H74" s="138">
        <v>-108.52</v>
      </c>
      <c r="I74" s="138">
        <v>-104233.46</v>
      </c>
      <c r="J74" s="138">
        <v>-142573.41</v>
      </c>
      <c r="K74" s="138">
        <v>-6891.02</v>
      </c>
      <c r="L74" s="312">
        <f>SUM(MinskningarHöjningar[[#This Row],[Överföring till sammanslagnings-understöd enligt prövning (-1,82 €/inv)]:[Minskning av pensionsstödet (-1,27 €/inv)]])</f>
        <v>-315554.29000000004</v>
      </c>
      <c r="M74" s="297">
        <v>-39125</v>
      </c>
      <c r="N74" s="35">
        <v>-29314.746329082176</v>
      </c>
      <c r="O74" s="138">
        <v>488.34</v>
      </c>
      <c r="P74" s="138">
        <v>-23927.031731544248</v>
      </c>
      <c r="Q74" s="138">
        <v>1953.36</v>
      </c>
      <c r="R74" s="138">
        <v>8464.56</v>
      </c>
      <c r="S74" s="313">
        <f>SUM(MinskningarHöjningar[[#This Row],[Kompensation för arbetsmarknadsstöd (arbetsmarknadsstöd år 2006)]:[Återföring av outnyttjade sammanslagningsunderstöd från 2021]])</f>
        <v>-81460.518060626433</v>
      </c>
      <c r="T74" s="311">
        <f>MinskningarHöjningar[[#This Row],[Höjningar sammanlagt]]+MinskningarHöjningar[[#This Row],[Minskningar sammanlagt]]</f>
        <v>-397014.8080606265</v>
      </c>
      <c r="U74" s="116"/>
    </row>
    <row r="75" spans="1:21" s="48" customFormat="1" x14ac:dyDescent="0.3">
      <c r="A75" s="289">
        <v>218</v>
      </c>
      <c r="B75" s="32" t="s">
        <v>309</v>
      </c>
      <c r="C75" s="447">
        <v>-2196.7400000000002</v>
      </c>
      <c r="D75" s="138">
        <v>-2196.7400000000002</v>
      </c>
      <c r="E75" s="138">
        <v>-2196.7400000000002</v>
      </c>
      <c r="F75" s="138">
        <v>-2196.7400000000002</v>
      </c>
      <c r="G75" s="138">
        <v>-4948.7</v>
      </c>
      <c r="H75" s="138">
        <v>-24.14</v>
      </c>
      <c r="I75" s="138">
        <v>-23186.47</v>
      </c>
      <c r="J75" s="138">
        <v>-29418.605</v>
      </c>
      <c r="K75" s="138">
        <v>-1532.89</v>
      </c>
      <c r="L75" s="312">
        <f>SUM(MinskningarHöjningar[[#This Row],[Överföring till sammanslagnings-understöd enligt prövning (-1,82 €/inv)]:[Minskning av pensionsstödet (-1,27 €/inv)]])</f>
        <v>-67897.764999999999</v>
      </c>
      <c r="M75" s="297">
        <v>-17238</v>
      </c>
      <c r="N75" s="35">
        <v>87483.347005120479</v>
      </c>
      <c r="O75" s="138">
        <v>108.63</v>
      </c>
      <c r="P75" s="138">
        <v>-3240.6521807183854</v>
      </c>
      <c r="Q75" s="138">
        <v>434.52</v>
      </c>
      <c r="R75" s="138">
        <v>1882.92</v>
      </c>
      <c r="S75" s="313">
        <f>SUM(MinskningarHöjningar[[#This Row],[Kompensation för arbetsmarknadsstöd (arbetsmarknadsstöd år 2006)]:[Återföring av outnyttjade sammanslagningsunderstöd från 2021]])</f>
        <v>69430.764824402097</v>
      </c>
      <c r="T75" s="311">
        <f>MinskningarHöjningar[[#This Row],[Höjningar sammanlagt]]+MinskningarHöjningar[[#This Row],[Minskningar sammanlagt]]</f>
        <v>1532.9998244020971</v>
      </c>
      <c r="U75" s="116"/>
    </row>
    <row r="76" spans="1:21" s="48" customFormat="1" x14ac:dyDescent="0.3">
      <c r="A76" s="289">
        <v>224</v>
      </c>
      <c r="B76" s="32" t="s">
        <v>310</v>
      </c>
      <c r="C76" s="447">
        <v>-15826.720000000001</v>
      </c>
      <c r="D76" s="138">
        <v>-15826.720000000001</v>
      </c>
      <c r="E76" s="138">
        <v>-15826.720000000001</v>
      </c>
      <c r="F76" s="138">
        <v>-15826.720000000001</v>
      </c>
      <c r="G76" s="138">
        <v>-35653.599999999999</v>
      </c>
      <c r="H76" s="138">
        <v>-173.92000000000002</v>
      </c>
      <c r="I76" s="138">
        <v>-167050.16</v>
      </c>
      <c r="J76" s="138">
        <v>-538471.67055000004</v>
      </c>
      <c r="K76" s="138">
        <v>-11043.92</v>
      </c>
      <c r="L76" s="312">
        <f>SUM(MinskningarHöjningar[[#This Row],[Överföring till sammanslagnings-understöd enligt prövning (-1,82 €/inv)]:[Minskning av pensionsstödet (-1,27 €/inv)]])</f>
        <v>-815700.15055000002</v>
      </c>
      <c r="M76" s="297">
        <v>-176375</v>
      </c>
      <c r="N76" s="35">
        <v>-10497.994075188413</v>
      </c>
      <c r="O76" s="138">
        <v>782.64</v>
      </c>
      <c r="P76" s="138">
        <v>33725.919505169957</v>
      </c>
      <c r="Q76" s="138">
        <v>3130.56</v>
      </c>
      <c r="R76" s="138">
        <v>13565.76</v>
      </c>
      <c r="S76" s="313">
        <f>SUM(MinskningarHöjningar[[#This Row],[Kompensation för arbetsmarknadsstöd (arbetsmarknadsstöd år 2006)]:[Återföring av outnyttjade sammanslagningsunderstöd från 2021]])</f>
        <v>-135668.11457001843</v>
      </c>
      <c r="T76" s="311">
        <f>MinskningarHöjningar[[#This Row],[Höjningar sammanlagt]]+MinskningarHöjningar[[#This Row],[Minskningar sammanlagt]]</f>
        <v>-951368.26512001851</v>
      </c>
      <c r="U76" s="116"/>
    </row>
    <row r="77" spans="1:21" s="48" customFormat="1" x14ac:dyDescent="0.3">
      <c r="A77" s="289">
        <v>226</v>
      </c>
      <c r="B77" s="32" t="s">
        <v>47</v>
      </c>
      <c r="C77" s="447">
        <v>-7021.56</v>
      </c>
      <c r="D77" s="138">
        <v>-7021.56</v>
      </c>
      <c r="E77" s="138">
        <v>-7021.56</v>
      </c>
      <c r="F77" s="138">
        <v>-7021.56</v>
      </c>
      <c r="G77" s="138">
        <v>-15817.8</v>
      </c>
      <c r="H77" s="138">
        <v>-77.16</v>
      </c>
      <c r="I77" s="138">
        <v>-74112.180000000008</v>
      </c>
      <c r="J77" s="138">
        <v>-106628.295</v>
      </c>
      <c r="K77" s="138">
        <v>-4899.66</v>
      </c>
      <c r="L77" s="312">
        <f>SUM(MinskningarHöjningar[[#This Row],[Överföring till sammanslagnings-understöd enligt prövning (-1,82 €/inv)]:[Minskning av pensionsstödet (-1,27 €/inv)]])</f>
        <v>-229621.33499999999</v>
      </c>
      <c r="M77" s="297">
        <v>77843</v>
      </c>
      <c r="N77" s="35">
        <v>29320.945028565824</v>
      </c>
      <c r="O77" s="138">
        <v>347.21999999999997</v>
      </c>
      <c r="P77" s="138">
        <v>-3985.5236802705986</v>
      </c>
      <c r="Q77" s="138">
        <v>1388.8799999999999</v>
      </c>
      <c r="R77" s="138">
        <v>6018.4800000000005</v>
      </c>
      <c r="S77" s="313">
        <f>SUM(MinskningarHöjningar[[#This Row],[Kompensation för arbetsmarknadsstöd (arbetsmarknadsstöd år 2006)]:[Återföring av outnyttjade sammanslagningsunderstöd från 2021]])</f>
        <v>110933.00134829523</v>
      </c>
      <c r="T77" s="311">
        <f>MinskningarHöjningar[[#This Row],[Höjningar sammanlagt]]+MinskningarHöjningar[[#This Row],[Minskningar sammanlagt]]</f>
        <v>-118688.33365170476</v>
      </c>
      <c r="U77" s="116"/>
    </row>
    <row r="78" spans="1:21" s="48" customFormat="1" x14ac:dyDescent="0.3">
      <c r="A78" s="289">
        <v>230</v>
      </c>
      <c r="B78" s="32" t="s">
        <v>48</v>
      </c>
      <c r="C78" s="447">
        <v>-4226.04</v>
      </c>
      <c r="D78" s="138">
        <v>-4226.04</v>
      </c>
      <c r="E78" s="138">
        <v>-4226.04</v>
      </c>
      <c r="F78" s="138">
        <v>-4226.04</v>
      </c>
      <c r="G78" s="138">
        <v>-9520.1999999999989</v>
      </c>
      <c r="H78" s="138">
        <v>-46.44</v>
      </c>
      <c r="I78" s="138">
        <v>-44605.62</v>
      </c>
      <c r="J78" s="138">
        <v>-30669.49</v>
      </c>
      <c r="K78" s="138">
        <v>-2948.94</v>
      </c>
      <c r="L78" s="312">
        <f>SUM(MinskningarHöjningar[[#This Row],[Överföring till sammanslagnings-understöd enligt prövning (-1,82 €/inv)]:[Minskning av pensionsstödet (-1,27 €/inv)]])</f>
        <v>-104694.85</v>
      </c>
      <c r="M78" s="297">
        <v>139899</v>
      </c>
      <c r="N78" s="35">
        <v>9185.3364517986774</v>
      </c>
      <c r="O78" s="138">
        <v>208.98</v>
      </c>
      <c r="P78" s="138">
        <v>-12620.190657605053</v>
      </c>
      <c r="Q78" s="138">
        <v>835.92</v>
      </c>
      <c r="R78" s="138">
        <v>3622.32</v>
      </c>
      <c r="S78" s="313">
        <f>SUM(MinskningarHöjningar[[#This Row],[Kompensation för arbetsmarknadsstöd (arbetsmarknadsstöd år 2006)]:[Återföring av outnyttjade sammanslagningsunderstöd från 2021]])</f>
        <v>141131.36579419367</v>
      </c>
      <c r="T78" s="311">
        <f>MinskningarHöjningar[[#This Row],[Höjningar sammanlagt]]+MinskningarHöjningar[[#This Row],[Minskningar sammanlagt]]</f>
        <v>36436.515794193663</v>
      </c>
      <c r="U78" s="116"/>
    </row>
    <row r="79" spans="1:21" s="48" customFormat="1" x14ac:dyDescent="0.3">
      <c r="A79" s="289">
        <v>231</v>
      </c>
      <c r="B79" s="32" t="s">
        <v>311</v>
      </c>
      <c r="C79" s="447">
        <v>-2325.96</v>
      </c>
      <c r="D79" s="138">
        <v>-2325.96</v>
      </c>
      <c r="E79" s="138">
        <v>-2325.96</v>
      </c>
      <c r="F79" s="138">
        <v>-2325.96</v>
      </c>
      <c r="G79" s="138">
        <v>-5239.7999999999993</v>
      </c>
      <c r="H79" s="138">
        <v>-25.560000000000002</v>
      </c>
      <c r="I79" s="138">
        <v>-24550.38</v>
      </c>
      <c r="J79" s="138">
        <v>-21464.735000000001</v>
      </c>
      <c r="K79" s="138">
        <v>-1623.06</v>
      </c>
      <c r="L79" s="312">
        <f>SUM(MinskningarHöjningar[[#This Row],[Överföring till sammanslagnings-understöd enligt prövning (-1,82 €/inv)]:[Minskning av pensionsstödet (-1,27 €/inv)]])</f>
        <v>-62207.375</v>
      </c>
      <c r="M79" s="297">
        <v>23962</v>
      </c>
      <c r="N79" s="35">
        <v>10795.96809515229</v>
      </c>
      <c r="O79" s="138">
        <v>115.02</v>
      </c>
      <c r="P79" s="138">
        <v>-29233.183312163666</v>
      </c>
      <c r="Q79" s="138">
        <v>460.08</v>
      </c>
      <c r="R79" s="138">
        <v>1993.68</v>
      </c>
      <c r="S79" s="313">
        <f>SUM(MinskningarHöjningar[[#This Row],[Kompensation för arbetsmarknadsstöd (arbetsmarknadsstöd år 2006)]:[Återföring av outnyttjade sammanslagningsunderstöd från 2021]])</f>
        <v>8093.5647829886202</v>
      </c>
      <c r="T79" s="311">
        <f>MinskningarHöjningar[[#This Row],[Höjningar sammanlagt]]+MinskningarHöjningar[[#This Row],[Minskningar sammanlagt]]</f>
        <v>-54113.810217011378</v>
      </c>
      <c r="U79" s="116"/>
    </row>
    <row r="80" spans="1:21" s="48" customFormat="1" x14ac:dyDescent="0.3">
      <c r="A80" s="289">
        <v>232</v>
      </c>
      <c r="B80" s="32" t="s">
        <v>49</v>
      </c>
      <c r="C80" s="447">
        <v>-23672.74</v>
      </c>
      <c r="D80" s="138">
        <v>-23672.74</v>
      </c>
      <c r="E80" s="138">
        <v>-23672.74</v>
      </c>
      <c r="F80" s="138">
        <v>-23672.74</v>
      </c>
      <c r="G80" s="138">
        <v>-53328.7</v>
      </c>
      <c r="H80" s="138">
        <v>-260.14</v>
      </c>
      <c r="I80" s="138">
        <v>-249864.47</v>
      </c>
      <c r="J80" s="138">
        <v>-654622.81499999994</v>
      </c>
      <c r="K80" s="138">
        <v>-16518.89</v>
      </c>
      <c r="L80" s="312">
        <f>SUM(MinskningarHöjningar[[#This Row],[Överföring till sammanslagnings-understöd enligt prövning (-1,82 €/inv)]:[Minskning av pensionsstödet (-1,27 €/inv)]])</f>
        <v>-1069285.9749999999</v>
      </c>
      <c r="M80" s="297">
        <v>-121273</v>
      </c>
      <c r="N80" s="35">
        <v>220633.71522241831</v>
      </c>
      <c r="O80" s="138">
        <v>1170.6299999999999</v>
      </c>
      <c r="P80" s="138">
        <v>-59106.117415934874</v>
      </c>
      <c r="Q80" s="138">
        <v>4682.5199999999995</v>
      </c>
      <c r="R80" s="138">
        <v>20290.920000000002</v>
      </c>
      <c r="S80" s="313">
        <f>SUM(MinskningarHöjningar[[#This Row],[Kompensation för arbetsmarknadsstöd (arbetsmarknadsstöd år 2006)]:[Återföring av outnyttjade sammanslagningsunderstöd från 2021]])</f>
        <v>66398.667806483441</v>
      </c>
      <c r="T80" s="311">
        <f>MinskningarHöjningar[[#This Row],[Höjningar sammanlagt]]+MinskningarHöjningar[[#This Row],[Minskningar sammanlagt]]</f>
        <v>-1002887.3071935164</v>
      </c>
      <c r="U80" s="116"/>
    </row>
    <row r="81" spans="1:21" s="48" customFormat="1" x14ac:dyDescent="0.3">
      <c r="A81" s="289">
        <v>233</v>
      </c>
      <c r="B81" s="32" t="s">
        <v>50</v>
      </c>
      <c r="C81" s="447">
        <v>-28235.48</v>
      </c>
      <c r="D81" s="138">
        <v>-28235.48</v>
      </c>
      <c r="E81" s="138">
        <v>-28235.48</v>
      </c>
      <c r="F81" s="138">
        <v>-28235.48</v>
      </c>
      <c r="G81" s="138">
        <v>-63607.399999999994</v>
      </c>
      <c r="H81" s="138">
        <v>-310.28000000000003</v>
      </c>
      <c r="I81" s="138">
        <v>-298023.94</v>
      </c>
      <c r="J81" s="138">
        <v>-487263.125</v>
      </c>
      <c r="K81" s="138">
        <v>-19702.78</v>
      </c>
      <c r="L81" s="312">
        <f>SUM(MinskningarHöjningar[[#This Row],[Överföring till sammanslagnings-understöd enligt prövning (-1,82 €/inv)]:[Minskning av pensionsstödet (-1,27 €/inv)]])</f>
        <v>-981849.44500000007</v>
      </c>
      <c r="M81" s="297">
        <v>-503126</v>
      </c>
      <c r="N81" s="35">
        <v>55571.627510622144</v>
      </c>
      <c r="O81" s="138">
        <v>1396.26</v>
      </c>
      <c r="P81" s="138">
        <v>-110289.80364847451</v>
      </c>
      <c r="Q81" s="138">
        <v>5585.04</v>
      </c>
      <c r="R81" s="138">
        <v>24201.84</v>
      </c>
      <c r="S81" s="313">
        <f>SUM(MinskningarHöjningar[[#This Row],[Kompensation för arbetsmarknadsstöd (arbetsmarknadsstöd år 2006)]:[Återföring av outnyttjade sammanslagningsunderstöd från 2021]])</f>
        <v>-526661.03613785235</v>
      </c>
      <c r="T81" s="311">
        <f>MinskningarHöjningar[[#This Row],[Höjningar sammanlagt]]+MinskningarHöjningar[[#This Row],[Minskningar sammanlagt]]</f>
        <v>-1508510.4811378524</v>
      </c>
      <c r="U81" s="116"/>
    </row>
    <row r="82" spans="1:21" s="48" customFormat="1" x14ac:dyDescent="0.3">
      <c r="A82" s="289">
        <v>235</v>
      </c>
      <c r="B82" s="32" t="s">
        <v>312</v>
      </c>
      <c r="C82" s="447">
        <v>-18523.96</v>
      </c>
      <c r="D82" s="138">
        <v>-18523.96</v>
      </c>
      <c r="E82" s="138">
        <v>-18523.96</v>
      </c>
      <c r="F82" s="138">
        <v>-18523.96</v>
      </c>
      <c r="G82" s="138">
        <v>-41729.799999999996</v>
      </c>
      <c r="H82" s="138">
        <v>-203.56</v>
      </c>
      <c r="I82" s="138">
        <v>-195519.38</v>
      </c>
      <c r="J82" s="138">
        <v>-380609.32640000002</v>
      </c>
      <c r="K82" s="138">
        <v>-12926.06</v>
      </c>
      <c r="L82" s="312">
        <f>SUM(MinskningarHöjningar[[#This Row],[Överföring till sammanslagnings-understöd enligt prövning (-1,82 €/inv)]:[Minskning av pensionsstödet (-1,27 €/inv)]])</f>
        <v>-705083.96640000003</v>
      </c>
      <c r="M82" s="297">
        <v>-66218</v>
      </c>
      <c r="N82" s="35">
        <v>-383247.70536642754</v>
      </c>
      <c r="O82" s="138">
        <v>916.02</v>
      </c>
      <c r="P82" s="138">
        <v>-21522.004490942032</v>
      </c>
      <c r="Q82" s="138">
        <v>3664.08</v>
      </c>
      <c r="R82" s="138">
        <v>15877.68</v>
      </c>
      <c r="S82" s="313">
        <f>SUM(MinskningarHöjningar[[#This Row],[Kompensation för arbetsmarknadsstöd (arbetsmarknadsstöd år 2006)]:[Återföring av outnyttjade sammanslagningsunderstöd från 2021]])</f>
        <v>-450529.92985736957</v>
      </c>
      <c r="T82" s="311">
        <f>MinskningarHöjningar[[#This Row],[Höjningar sammanlagt]]+MinskningarHöjningar[[#This Row],[Minskningar sammanlagt]]</f>
        <v>-1155613.8962573695</v>
      </c>
      <c r="U82" s="116"/>
    </row>
    <row r="83" spans="1:21" s="48" customFormat="1" x14ac:dyDescent="0.3">
      <c r="A83" s="289">
        <v>236</v>
      </c>
      <c r="B83" s="32" t="s">
        <v>313</v>
      </c>
      <c r="C83" s="447">
        <v>-7694.96</v>
      </c>
      <c r="D83" s="138">
        <v>-7694.96</v>
      </c>
      <c r="E83" s="138">
        <v>-7694.96</v>
      </c>
      <c r="F83" s="138">
        <v>-7694.96</v>
      </c>
      <c r="G83" s="138">
        <v>-17334.8</v>
      </c>
      <c r="H83" s="138">
        <v>-84.56</v>
      </c>
      <c r="I83" s="138">
        <v>-81219.88</v>
      </c>
      <c r="J83" s="138">
        <v>-65663.264999999999</v>
      </c>
      <c r="K83" s="138">
        <v>-5369.56</v>
      </c>
      <c r="L83" s="312">
        <f>SUM(MinskningarHöjningar[[#This Row],[Överföring till sammanslagnings-understöd enligt prövning (-1,82 €/inv)]:[Minskning av pensionsstödet (-1,27 €/inv)]])</f>
        <v>-200451.905</v>
      </c>
      <c r="M83" s="297">
        <v>-23093</v>
      </c>
      <c r="N83" s="35">
        <v>2179.7030146736652</v>
      </c>
      <c r="O83" s="138">
        <v>380.52</v>
      </c>
      <c r="P83" s="138">
        <v>-35653.570652235518</v>
      </c>
      <c r="Q83" s="138">
        <v>1522.08</v>
      </c>
      <c r="R83" s="138">
        <v>6595.68</v>
      </c>
      <c r="S83" s="313">
        <f>SUM(MinskningarHöjningar[[#This Row],[Kompensation för arbetsmarknadsstöd (arbetsmarknadsstöd år 2006)]:[Återföring av outnyttjade sammanslagningsunderstöd från 2021]])</f>
        <v>-48068.587637561846</v>
      </c>
      <c r="T83" s="311">
        <f>MinskningarHöjningar[[#This Row],[Höjningar sammanlagt]]+MinskningarHöjningar[[#This Row],[Minskningar sammanlagt]]</f>
        <v>-248520.49263756184</v>
      </c>
      <c r="U83" s="116"/>
    </row>
    <row r="84" spans="1:21" s="48" customFormat="1" x14ac:dyDescent="0.3">
      <c r="A84" s="289">
        <v>239</v>
      </c>
      <c r="B84" s="32" t="s">
        <v>51</v>
      </c>
      <c r="C84" s="447">
        <v>-3922.1</v>
      </c>
      <c r="D84" s="138">
        <v>-3922.1</v>
      </c>
      <c r="E84" s="138">
        <v>-3922.1</v>
      </c>
      <c r="F84" s="138">
        <v>-3922.1</v>
      </c>
      <c r="G84" s="138">
        <v>-8835.5</v>
      </c>
      <c r="H84" s="138">
        <v>-43.1</v>
      </c>
      <c r="I84" s="138">
        <v>-41397.550000000003</v>
      </c>
      <c r="J84" s="138">
        <v>-67414.52</v>
      </c>
      <c r="K84" s="138">
        <v>-2736.85</v>
      </c>
      <c r="L84" s="312">
        <f>SUM(MinskningarHöjningar[[#This Row],[Överföring till sammanslagnings-understöd enligt prövning (-1,82 €/inv)]:[Minskning av pensionsstödet (-1,27 €/inv)]])</f>
        <v>-136115.92000000001</v>
      </c>
      <c r="M84" s="297">
        <v>21867</v>
      </c>
      <c r="N84" s="35">
        <v>-73467.488254898228</v>
      </c>
      <c r="O84" s="138">
        <v>193.95</v>
      </c>
      <c r="P84" s="138">
        <v>-11689.349516808481</v>
      </c>
      <c r="Q84" s="138">
        <v>775.8</v>
      </c>
      <c r="R84" s="138">
        <v>3361.8</v>
      </c>
      <c r="S84" s="313">
        <f>SUM(MinskningarHöjningar[[#This Row],[Kompensation för arbetsmarknadsstöd (arbetsmarknadsstöd år 2006)]:[Återföring av outnyttjade sammanslagningsunderstöd från 2021]])</f>
        <v>-58958.287771706702</v>
      </c>
      <c r="T84" s="311">
        <f>MinskningarHöjningar[[#This Row],[Höjningar sammanlagt]]+MinskningarHöjningar[[#This Row],[Minskningar sammanlagt]]</f>
        <v>-195074.20777170671</v>
      </c>
      <c r="U84" s="116"/>
    </row>
    <row r="85" spans="1:21" s="48" customFormat="1" x14ac:dyDescent="0.3">
      <c r="A85" s="289">
        <v>240</v>
      </c>
      <c r="B85" s="32" t="s">
        <v>52</v>
      </c>
      <c r="C85" s="447">
        <v>-37195.340000000004</v>
      </c>
      <c r="D85" s="138">
        <v>-37195.340000000004</v>
      </c>
      <c r="E85" s="138">
        <v>-37195.340000000004</v>
      </c>
      <c r="F85" s="138">
        <v>-37195.340000000004</v>
      </c>
      <c r="G85" s="138">
        <v>-83791.7</v>
      </c>
      <c r="H85" s="138">
        <v>-408.74</v>
      </c>
      <c r="I85" s="138">
        <v>-392594.77</v>
      </c>
      <c r="J85" s="138">
        <v>-1485595.7381500001</v>
      </c>
      <c r="K85" s="138">
        <v>-25954.99</v>
      </c>
      <c r="L85" s="312">
        <f>SUM(MinskningarHöjningar[[#This Row],[Överföring till sammanslagnings-understöd enligt prövning (-1,82 €/inv)]:[Minskning av pensionsstödet (-1,27 €/inv)]])</f>
        <v>-2137127.2981500002</v>
      </c>
      <c r="M85" s="297">
        <v>232014</v>
      </c>
      <c r="N85" s="35">
        <v>-426000.61026203632</v>
      </c>
      <c r="O85" s="138">
        <v>1839.33</v>
      </c>
      <c r="P85" s="138">
        <v>101797.54154330323</v>
      </c>
      <c r="Q85" s="138">
        <v>7357.32</v>
      </c>
      <c r="R85" s="138">
        <v>31881.72</v>
      </c>
      <c r="S85" s="313">
        <f>SUM(MinskningarHöjningar[[#This Row],[Kompensation för arbetsmarknadsstöd (arbetsmarknadsstöd år 2006)]:[Återföring av outnyttjade sammanslagningsunderstöd från 2021]])</f>
        <v>-51110.698718733096</v>
      </c>
      <c r="T85" s="311">
        <f>MinskningarHöjningar[[#This Row],[Höjningar sammanlagt]]+MinskningarHöjningar[[#This Row],[Minskningar sammanlagt]]</f>
        <v>-2188237.9968687333</v>
      </c>
      <c r="U85" s="116"/>
    </row>
    <row r="86" spans="1:21" s="48" customFormat="1" x14ac:dyDescent="0.3">
      <c r="A86" s="289">
        <v>241</v>
      </c>
      <c r="B86" s="32" t="s">
        <v>53</v>
      </c>
      <c r="C86" s="447">
        <v>-14530.880000000001</v>
      </c>
      <c r="D86" s="138">
        <v>-14530.880000000001</v>
      </c>
      <c r="E86" s="138">
        <v>-14530.880000000001</v>
      </c>
      <c r="F86" s="138">
        <v>-14530.880000000001</v>
      </c>
      <c r="G86" s="138">
        <v>-32734.399999999998</v>
      </c>
      <c r="H86" s="138">
        <v>-159.68</v>
      </c>
      <c r="I86" s="138">
        <v>-153372.64000000001</v>
      </c>
      <c r="J86" s="138">
        <v>-167324.44</v>
      </c>
      <c r="K86" s="138">
        <v>-10139.68</v>
      </c>
      <c r="L86" s="312">
        <f>SUM(MinskningarHöjningar[[#This Row],[Överföring till sammanslagnings-understöd enligt prövning (-1,82 €/inv)]:[Minskning av pensionsstödet (-1,27 €/inv)]])</f>
        <v>-421854.36</v>
      </c>
      <c r="M86" s="297">
        <v>199799</v>
      </c>
      <c r="N86" s="35">
        <v>-51259.728174732998</v>
      </c>
      <c r="O86" s="138">
        <v>718.56</v>
      </c>
      <c r="P86" s="138">
        <v>28371.643273536101</v>
      </c>
      <c r="Q86" s="138">
        <v>2874.24</v>
      </c>
      <c r="R86" s="138">
        <v>12455.04</v>
      </c>
      <c r="S86" s="313">
        <f>SUM(MinskningarHöjningar[[#This Row],[Kompensation för arbetsmarknadsstöd (arbetsmarknadsstöd år 2006)]:[Återföring av outnyttjade sammanslagningsunderstöd från 2021]])</f>
        <v>192958.75509880311</v>
      </c>
      <c r="T86" s="311">
        <f>MinskningarHöjningar[[#This Row],[Höjningar sammanlagt]]+MinskningarHöjningar[[#This Row],[Minskningar sammanlagt]]</f>
        <v>-228895.60490119687</v>
      </c>
      <c r="U86" s="116"/>
    </row>
    <row r="87" spans="1:21" s="48" customFormat="1" x14ac:dyDescent="0.3">
      <c r="A87" s="289">
        <v>244</v>
      </c>
      <c r="B87" s="32" t="s">
        <v>54</v>
      </c>
      <c r="C87" s="447">
        <v>-34208.720000000001</v>
      </c>
      <c r="D87" s="138">
        <v>-34208.720000000001</v>
      </c>
      <c r="E87" s="138">
        <v>-34208.720000000001</v>
      </c>
      <c r="F87" s="138">
        <v>-34208.720000000001</v>
      </c>
      <c r="G87" s="138">
        <v>-77063.599999999991</v>
      </c>
      <c r="H87" s="138">
        <v>-375.92</v>
      </c>
      <c r="I87" s="138">
        <v>-361071.16000000003</v>
      </c>
      <c r="J87" s="138">
        <v>-442921.84749999997</v>
      </c>
      <c r="K87" s="138">
        <v>-23870.920000000002</v>
      </c>
      <c r="L87" s="312">
        <f>SUM(MinskningarHöjningar[[#This Row],[Överföring till sammanslagnings-understöd enligt prövning (-1,82 €/inv)]:[Minskning av pensionsstödet (-1,27 €/inv)]])</f>
        <v>-1042138.3275</v>
      </c>
      <c r="M87" s="297">
        <v>263490</v>
      </c>
      <c r="N87" s="35">
        <v>-424852.51182803884</v>
      </c>
      <c r="O87" s="138">
        <v>1691.6399999999999</v>
      </c>
      <c r="P87" s="138">
        <v>97870.917386140514</v>
      </c>
      <c r="Q87" s="138">
        <v>6766.5599999999995</v>
      </c>
      <c r="R87" s="138">
        <v>29321.760000000002</v>
      </c>
      <c r="S87" s="313">
        <f>SUM(MinskningarHöjningar[[#This Row],[Kompensation för arbetsmarknadsstöd (arbetsmarknadsstöd år 2006)]:[Återföring av outnyttjade sammanslagningsunderstöd från 2021]])</f>
        <v>-25711.634441898314</v>
      </c>
      <c r="T87" s="311">
        <f>MinskningarHöjningar[[#This Row],[Höjningar sammanlagt]]+MinskningarHöjningar[[#This Row],[Minskningar sammanlagt]]</f>
        <v>-1067849.9619418983</v>
      </c>
      <c r="U87" s="116"/>
    </row>
    <row r="88" spans="1:21" s="48" customFormat="1" x14ac:dyDescent="0.3">
      <c r="A88" s="289">
        <v>245</v>
      </c>
      <c r="B88" s="32" t="s">
        <v>314</v>
      </c>
      <c r="C88" s="447">
        <v>-67531.100000000006</v>
      </c>
      <c r="D88" s="138">
        <v>-67531.100000000006</v>
      </c>
      <c r="E88" s="138">
        <v>-67531.100000000006</v>
      </c>
      <c r="F88" s="138">
        <v>-67531.100000000006</v>
      </c>
      <c r="G88" s="138">
        <v>-152130.5</v>
      </c>
      <c r="H88" s="138">
        <v>-742.1</v>
      </c>
      <c r="I88" s="138">
        <v>-712787.05</v>
      </c>
      <c r="J88" s="138">
        <v>-4175835.1488000001</v>
      </c>
      <c r="K88" s="138">
        <v>-47123.35</v>
      </c>
      <c r="L88" s="312">
        <f>SUM(MinskningarHöjningar[[#This Row],[Överföring till sammanslagnings-understöd enligt prövning (-1,82 €/inv)]:[Minskning av pensionsstödet (-1,27 €/inv)]])</f>
        <v>-5358742.5488</v>
      </c>
      <c r="M88" s="297">
        <v>-804283</v>
      </c>
      <c r="N88" s="35">
        <v>-443347.14522340149</v>
      </c>
      <c r="O88" s="138">
        <v>3339.45</v>
      </c>
      <c r="P88" s="138">
        <v>-153704.06522452366</v>
      </c>
      <c r="Q88" s="138">
        <v>13357.8</v>
      </c>
      <c r="R88" s="138">
        <v>57883.8</v>
      </c>
      <c r="S88" s="313">
        <f>SUM(MinskningarHöjningar[[#This Row],[Kompensation för arbetsmarknadsstöd (arbetsmarknadsstöd år 2006)]:[Återföring av outnyttjade sammanslagningsunderstöd från 2021]])</f>
        <v>-1326753.1604479251</v>
      </c>
      <c r="T88" s="311">
        <f>MinskningarHöjningar[[#This Row],[Höjningar sammanlagt]]+MinskningarHöjningar[[#This Row],[Minskningar sammanlagt]]</f>
        <v>-6685495.7092479253</v>
      </c>
      <c r="U88" s="116"/>
    </row>
    <row r="89" spans="1:21" s="48" customFormat="1" x14ac:dyDescent="0.3">
      <c r="A89" s="289">
        <v>249</v>
      </c>
      <c r="B89" s="32" t="s">
        <v>55</v>
      </c>
      <c r="C89" s="447">
        <v>-17264.52</v>
      </c>
      <c r="D89" s="138">
        <v>-17264.52</v>
      </c>
      <c r="E89" s="138">
        <v>-17264.52</v>
      </c>
      <c r="F89" s="138">
        <v>-17264.52</v>
      </c>
      <c r="G89" s="138">
        <v>-38892.6</v>
      </c>
      <c r="H89" s="138">
        <v>-189.72</v>
      </c>
      <c r="I89" s="138">
        <v>-182226.06</v>
      </c>
      <c r="J89" s="138">
        <v>-451040.76</v>
      </c>
      <c r="K89" s="138">
        <v>-12047.22</v>
      </c>
      <c r="L89" s="312">
        <f>SUM(MinskningarHöjningar[[#This Row],[Överföring till sammanslagnings-understöd enligt prövning (-1,82 €/inv)]:[Minskning av pensionsstödet (-1,27 €/inv)]])</f>
        <v>-753454.44</v>
      </c>
      <c r="M89" s="297">
        <v>189982</v>
      </c>
      <c r="N89" s="35">
        <v>817469.7983167842</v>
      </c>
      <c r="O89" s="138">
        <v>853.74</v>
      </c>
      <c r="P89" s="138">
        <v>11363.020061339732</v>
      </c>
      <c r="Q89" s="138">
        <v>3414.96</v>
      </c>
      <c r="R89" s="138">
        <v>14798.16</v>
      </c>
      <c r="S89" s="313">
        <f>SUM(MinskningarHöjningar[[#This Row],[Kompensation för arbetsmarknadsstöd (arbetsmarknadsstöd år 2006)]:[Återföring av outnyttjade sammanslagningsunderstöd från 2021]])</f>
        <v>1037881.6783781239</v>
      </c>
      <c r="T89" s="311">
        <f>MinskningarHöjningar[[#This Row],[Höjningar sammanlagt]]+MinskningarHöjningar[[#This Row],[Minskningar sammanlagt]]</f>
        <v>284427.23837812396</v>
      </c>
      <c r="U89" s="116"/>
    </row>
    <row r="90" spans="1:21" s="48" customFormat="1" x14ac:dyDescent="0.3">
      <c r="A90" s="289">
        <v>250</v>
      </c>
      <c r="B90" s="32" t="s">
        <v>56</v>
      </c>
      <c r="C90" s="447">
        <v>-3316.04</v>
      </c>
      <c r="D90" s="138">
        <v>-3316.04</v>
      </c>
      <c r="E90" s="138">
        <v>-3316.04</v>
      </c>
      <c r="F90" s="138">
        <v>-3316.04</v>
      </c>
      <c r="G90" s="138">
        <v>-7470.1999999999989</v>
      </c>
      <c r="H90" s="138">
        <v>-36.44</v>
      </c>
      <c r="I90" s="138">
        <v>-35000.620000000003</v>
      </c>
      <c r="J90" s="138">
        <v>-37323.504999999997</v>
      </c>
      <c r="K90" s="138">
        <v>-2313.94</v>
      </c>
      <c r="L90" s="312">
        <f>SUM(MinskningarHöjningar[[#This Row],[Överföring till sammanslagnings-understöd enligt prövning (-1,82 €/inv)]:[Minskning av pensionsstödet (-1,27 €/inv)]])</f>
        <v>-95408.864999999991</v>
      </c>
      <c r="M90" s="297">
        <v>-6236</v>
      </c>
      <c r="N90" s="35">
        <v>82427.222363145091</v>
      </c>
      <c r="O90" s="138">
        <v>163.98</v>
      </c>
      <c r="P90" s="138">
        <v>-8920.7782128857161</v>
      </c>
      <c r="Q90" s="138">
        <v>655.92</v>
      </c>
      <c r="R90" s="138">
        <v>2842.32</v>
      </c>
      <c r="S90" s="313">
        <f>SUM(MinskningarHöjningar[[#This Row],[Kompensation för arbetsmarknadsstöd (arbetsmarknadsstöd år 2006)]:[Återföring av outnyttjade sammanslagningsunderstöd från 2021]])</f>
        <v>70932.66415025937</v>
      </c>
      <c r="T90" s="311">
        <f>MinskningarHöjningar[[#This Row],[Höjningar sammanlagt]]+MinskningarHöjningar[[#This Row],[Minskningar sammanlagt]]</f>
        <v>-24476.20084974062</v>
      </c>
      <c r="U90" s="116"/>
    </row>
    <row r="91" spans="1:21" s="48" customFormat="1" x14ac:dyDescent="0.3">
      <c r="A91" s="289">
        <v>256</v>
      </c>
      <c r="B91" s="32" t="s">
        <v>57</v>
      </c>
      <c r="C91" s="447">
        <v>-2906.54</v>
      </c>
      <c r="D91" s="138">
        <v>-2906.54</v>
      </c>
      <c r="E91" s="138">
        <v>-2906.54</v>
      </c>
      <c r="F91" s="138">
        <v>-2906.54</v>
      </c>
      <c r="G91" s="138">
        <v>-6547.7</v>
      </c>
      <c r="H91" s="138">
        <v>-31.94</v>
      </c>
      <c r="I91" s="138">
        <v>-30678.370000000003</v>
      </c>
      <c r="J91" s="138">
        <v>-16732.91</v>
      </c>
      <c r="K91" s="138">
        <v>-2028.19</v>
      </c>
      <c r="L91" s="312">
        <f>SUM(MinskningarHöjningar[[#This Row],[Överföring till sammanslagnings-understöd enligt prövning (-1,82 €/inv)]:[Minskning av pensionsstödet (-1,27 €/inv)]])</f>
        <v>-67645.27</v>
      </c>
      <c r="M91" s="297">
        <v>96914</v>
      </c>
      <c r="N91" s="35">
        <v>7985.6874549118802</v>
      </c>
      <c r="O91" s="138">
        <v>143.72999999999999</v>
      </c>
      <c r="P91" s="138">
        <v>-13799.397084791897</v>
      </c>
      <c r="Q91" s="138">
        <v>574.91999999999996</v>
      </c>
      <c r="R91" s="138">
        <v>2491.3200000000002</v>
      </c>
      <c r="S91" s="313">
        <f>SUM(MinskningarHöjningar[[#This Row],[Kompensation för arbetsmarknadsstöd (arbetsmarknadsstöd år 2006)]:[Återföring av outnyttjade sammanslagningsunderstöd från 2021]])</f>
        <v>94310.260370119984</v>
      </c>
      <c r="T91" s="311">
        <f>MinskningarHöjningar[[#This Row],[Höjningar sammanlagt]]+MinskningarHöjningar[[#This Row],[Minskningar sammanlagt]]</f>
        <v>26664.99037011998</v>
      </c>
      <c r="U91" s="116"/>
    </row>
    <row r="92" spans="1:21" s="48" customFormat="1" x14ac:dyDescent="0.3">
      <c r="A92" s="289">
        <v>257</v>
      </c>
      <c r="B92" s="32" t="s">
        <v>315</v>
      </c>
      <c r="C92" s="447">
        <v>-72949.240000000005</v>
      </c>
      <c r="D92" s="138">
        <v>-72949.240000000005</v>
      </c>
      <c r="E92" s="138">
        <v>-72949.240000000005</v>
      </c>
      <c r="F92" s="138">
        <v>-72949.240000000005</v>
      </c>
      <c r="G92" s="138">
        <v>-164336.19999999998</v>
      </c>
      <c r="H92" s="138">
        <v>-801.64</v>
      </c>
      <c r="I92" s="138">
        <v>-769975.22000000009</v>
      </c>
      <c r="J92" s="138">
        <v>-2410223.7937500002</v>
      </c>
      <c r="K92" s="138">
        <v>-50904.14</v>
      </c>
      <c r="L92" s="312">
        <f>SUM(MinskningarHöjningar[[#This Row],[Överföring till sammanslagnings-understöd enligt prövning (-1,82 €/inv)]:[Minskning av pensionsstödet (-1,27 €/inv)]])</f>
        <v>-3688037.9537500003</v>
      </c>
      <c r="M92" s="297">
        <v>95527</v>
      </c>
      <c r="N92" s="35">
        <v>-115756.35312727839</v>
      </c>
      <c r="O92" s="138">
        <v>3607.3799999999997</v>
      </c>
      <c r="P92" s="138">
        <v>-88794.180986083287</v>
      </c>
      <c r="Q92" s="138">
        <v>14429.519999999999</v>
      </c>
      <c r="R92" s="138">
        <v>62527.920000000006</v>
      </c>
      <c r="S92" s="313">
        <f>SUM(MinskningarHöjningar[[#This Row],[Kompensation för arbetsmarknadsstöd (arbetsmarknadsstöd år 2006)]:[Återföring av outnyttjade sammanslagningsunderstöd från 2021]])</f>
        <v>-28458.714113361661</v>
      </c>
      <c r="T92" s="311">
        <f>MinskningarHöjningar[[#This Row],[Höjningar sammanlagt]]+MinskningarHöjningar[[#This Row],[Minskningar sammanlagt]]</f>
        <v>-3716496.667863362</v>
      </c>
      <c r="U92" s="116"/>
    </row>
    <row r="93" spans="1:21" s="48" customFormat="1" x14ac:dyDescent="0.3">
      <c r="A93" s="289">
        <v>260</v>
      </c>
      <c r="B93" s="32" t="s">
        <v>58</v>
      </c>
      <c r="C93" s="447">
        <v>-18078.060000000001</v>
      </c>
      <c r="D93" s="138">
        <v>-18078.060000000001</v>
      </c>
      <c r="E93" s="138">
        <v>-18078.060000000001</v>
      </c>
      <c r="F93" s="138">
        <v>-18078.060000000001</v>
      </c>
      <c r="G93" s="138">
        <v>-40725.299999999996</v>
      </c>
      <c r="H93" s="138">
        <v>-198.66</v>
      </c>
      <c r="I93" s="138">
        <v>-190812.93000000002</v>
      </c>
      <c r="J93" s="138">
        <v>-322191.20750000002</v>
      </c>
      <c r="K93" s="138">
        <v>-12614.91</v>
      </c>
      <c r="L93" s="312">
        <f>SUM(MinskningarHöjningar[[#This Row],[Överföring till sammanslagnings-understöd enligt prövning (-1,82 €/inv)]:[Minskning av pensionsstödet (-1,27 €/inv)]])</f>
        <v>-638855.24750000006</v>
      </c>
      <c r="M93" s="297">
        <v>489326</v>
      </c>
      <c r="N93" s="35">
        <v>-56715.478827808052</v>
      </c>
      <c r="O93" s="138">
        <v>893.96999999999991</v>
      </c>
      <c r="P93" s="138">
        <v>67024.574248036442</v>
      </c>
      <c r="Q93" s="138">
        <v>3575.8799999999997</v>
      </c>
      <c r="R93" s="138">
        <v>15495.480000000001</v>
      </c>
      <c r="S93" s="313">
        <f>SUM(MinskningarHöjningar[[#This Row],[Kompensation för arbetsmarknadsstöd (arbetsmarknadsstöd år 2006)]:[Återföring av outnyttjade sammanslagningsunderstöd från 2021]])</f>
        <v>519600.42542022833</v>
      </c>
      <c r="T93" s="311">
        <f>MinskningarHöjningar[[#This Row],[Höjningar sammanlagt]]+MinskningarHöjningar[[#This Row],[Minskningar sammanlagt]]</f>
        <v>-119254.82207977172</v>
      </c>
      <c r="U93" s="116"/>
    </row>
    <row r="94" spans="1:21" s="48" customFormat="1" x14ac:dyDescent="0.3">
      <c r="A94" s="289">
        <v>261</v>
      </c>
      <c r="B94" s="32" t="s">
        <v>59</v>
      </c>
      <c r="C94" s="447">
        <v>-11713.52</v>
      </c>
      <c r="D94" s="138">
        <v>-11713.52</v>
      </c>
      <c r="E94" s="138">
        <v>-11713.52</v>
      </c>
      <c r="F94" s="138">
        <v>-11713.52</v>
      </c>
      <c r="G94" s="138">
        <v>-26387.599999999999</v>
      </c>
      <c r="H94" s="138">
        <v>-128.72</v>
      </c>
      <c r="I94" s="138">
        <v>-123635.56000000001</v>
      </c>
      <c r="J94" s="138">
        <v>-147107.7825</v>
      </c>
      <c r="K94" s="138">
        <v>-8173.72</v>
      </c>
      <c r="L94" s="312">
        <f>SUM(MinskningarHöjningar[[#This Row],[Överföring till sammanslagnings-understöd enligt prövning (-1,82 €/inv)]:[Minskning av pensionsstödet (-1,27 €/inv)]])</f>
        <v>-352287.46250000002</v>
      </c>
      <c r="M94" s="297">
        <v>76130</v>
      </c>
      <c r="N94" s="35">
        <v>194464.53024873324</v>
      </c>
      <c r="O94" s="138">
        <v>579.24</v>
      </c>
      <c r="P94" s="138">
        <v>-86801.593325128444</v>
      </c>
      <c r="Q94" s="138">
        <v>2316.96</v>
      </c>
      <c r="R94" s="138">
        <v>10040.16</v>
      </c>
      <c r="S94" s="313">
        <f>SUM(MinskningarHöjningar[[#This Row],[Kompensation för arbetsmarknadsstöd (arbetsmarknadsstöd år 2006)]:[Återföring av outnyttjade sammanslagningsunderstöd från 2021]])</f>
        <v>196729.29692360479</v>
      </c>
      <c r="T94" s="311">
        <f>MinskningarHöjningar[[#This Row],[Höjningar sammanlagt]]+MinskningarHöjningar[[#This Row],[Minskningar sammanlagt]]</f>
        <v>-155558.16557639523</v>
      </c>
      <c r="U94" s="116"/>
    </row>
    <row r="95" spans="1:21" s="48" customFormat="1" x14ac:dyDescent="0.3">
      <c r="A95" s="289">
        <v>263</v>
      </c>
      <c r="B95" s="32" t="s">
        <v>60</v>
      </c>
      <c r="C95" s="447">
        <v>-14294.28</v>
      </c>
      <c r="D95" s="138">
        <v>-14294.28</v>
      </c>
      <c r="E95" s="138">
        <v>-14294.28</v>
      </c>
      <c r="F95" s="138">
        <v>-14294.28</v>
      </c>
      <c r="G95" s="138">
        <v>-32201.399999999998</v>
      </c>
      <c r="H95" s="138">
        <v>-157.08000000000001</v>
      </c>
      <c r="I95" s="138">
        <v>-150875.34</v>
      </c>
      <c r="J95" s="138">
        <v>-266267.88</v>
      </c>
      <c r="K95" s="138">
        <v>-9974.58</v>
      </c>
      <c r="L95" s="312">
        <f>SUM(MinskningarHöjningar[[#This Row],[Överföring till sammanslagnings-understöd enligt prövning (-1,82 €/inv)]:[Minskning av pensionsstödet (-1,27 €/inv)]])</f>
        <v>-516653.4</v>
      </c>
      <c r="M95" s="297">
        <v>232429</v>
      </c>
      <c r="N95" s="35">
        <v>168045.4978406094</v>
      </c>
      <c r="O95" s="138">
        <v>706.86</v>
      </c>
      <c r="P95" s="138">
        <v>42870.601252011533</v>
      </c>
      <c r="Q95" s="138">
        <v>2827.44</v>
      </c>
      <c r="R95" s="138">
        <v>12252.24</v>
      </c>
      <c r="S95" s="313">
        <f>SUM(MinskningarHöjningar[[#This Row],[Kompensation för arbetsmarknadsstöd (arbetsmarknadsstöd år 2006)]:[Återföring av outnyttjade sammanslagningsunderstöd från 2021]])</f>
        <v>459131.63909262093</v>
      </c>
      <c r="T95" s="311">
        <f>MinskningarHöjningar[[#This Row],[Höjningar sammanlagt]]+MinskningarHöjningar[[#This Row],[Minskningar sammanlagt]]</f>
        <v>-57521.760907379095</v>
      </c>
      <c r="U95" s="116"/>
    </row>
    <row r="96" spans="1:21" s="48" customFormat="1" x14ac:dyDescent="0.3">
      <c r="A96" s="289">
        <v>265</v>
      </c>
      <c r="B96" s="32" t="s">
        <v>61</v>
      </c>
      <c r="C96" s="447">
        <v>-2014.74</v>
      </c>
      <c r="D96" s="138">
        <v>-2014.74</v>
      </c>
      <c r="E96" s="138">
        <v>-2014.74</v>
      </c>
      <c r="F96" s="138">
        <v>-2014.74</v>
      </c>
      <c r="G96" s="138">
        <v>-4538.7</v>
      </c>
      <c r="H96" s="138">
        <v>-22.14</v>
      </c>
      <c r="I96" s="138">
        <v>-21265.47</v>
      </c>
      <c r="J96" s="138">
        <v>-41033.415000000001</v>
      </c>
      <c r="K96" s="138">
        <v>-1405.89</v>
      </c>
      <c r="L96" s="312">
        <f>SUM(MinskningarHöjningar[[#This Row],[Överföring till sammanslagnings-understöd enligt prövning (-1,82 €/inv)]:[Minskning av pensionsstödet (-1,27 €/inv)]])</f>
        <v>-76324.574999999997</v>
      </c>
      <c r="M96" s="297">
        <v>43455</v>
      </c>
      <c r="N96" s="35">
        <v>8762.558215379715</v>
      </c>
      <c r="O96" s="138">
        <v>99.63</v>
      </c>
      <c r="P96" s="138">
        <v>-8656.9930003537011</v>
      </c>
      <c r="Q96" s="138">
        <v>398.52</v>
      </c>
      <c r="R96" s="138">
        <v>1726.92</v>
      </c>
      <c r="S96" s="313">
        <f>SUM(MinskningarHöjningar[[#This Row],[Kompensation för arbetsmarknadsstöd (arbetsmarknadsstöd år 2006)]:[Återföring av outnyttjade sammanslagningsunderstöd från 2021]])</f>
        <v>45785.635215026006</v>
      </c>
      <c r="T96" s="311">
        <f>MinskningarHöjningar[[#This Row],[Höjningar sammanlagt]]+MinskningarHöjningar[[#This Row],[Minskningar sammanlagt]]</f>
        <v>-30538.939784973991</v>
      </c>
      <c r="U96" s="116"/>
    </row>
    <row r="97" spans="1:21" s="48" customFormat="1" x14ac:dyDescent="0.3">
      <c r="A97" s="289">
        <v>271</v>
      </c>
      <c r="B97" s="32" t="s">
        <v>316</v>
      </c>
      <c r="C97" s="447">
        <v>-12763.66</v>
      </c>
      <c r="D97" s="138">
        <v>-12763.66</v>
      </c>
      <c r="E97" s="138">
        <v>-12763.66</v>
      </c>
      <c r="F97" s="138">
        <v>-12763.66</v>
      </c>
      <c r="G97" s="138">
        <v>-28753.3</v>
      </c>
      <c r="H97" s="138">
        <v>-140.26</v>
      </c>
      <c r="I97" s="138">
        <v>-134719.73000000001</v>
      </c>
      <c r="J97" s="138">
        <v>-278531.23249999998</v>
      </c>
      <c r="K97" s="138">
        <v>-8906.51</v>
      </c>
      <c r="L97" s="312">
        <f>SUM(MinskningarHöjningar[[#This Row],[Överföring till sammanslagnings-understöd enligt prövning (-1,82 €/inv)]:[Minskning av pensionsstödet (-1,27 €/inv)]])</f>
        <v>-502105.67249999999</v>
      </c>
      <c r="M97" s="297">
        <v>41830</v>
      </c>
      <c r="N97" s="35">
        <v>-17435.946478638798</v>
      </c>
      <c r="O97" s="138">
        <v>631.16999999999996</v>
      </c>
      <c r="P97" s="138">
        <v>29544.070012153243</v>
      </c>
      <c r="Q97" s="138">
        <v>2524.6799999999998</v>
      </c>
      <c r="R97" s="138">
        <v>10940.28</v>
      </c>
      <c r="S97" s="313">
        <f>SUM(MinskningarHöjningar[[#This Row],[Kompensation för arbetsmarknadsstöd (arbetsmarknadsstöd år 2006)]:[Återföring av outnyttjade sammanslagningsunderstöd från 2021]])</f>
        <v>68034.253533514449</v>
      </c>
      <c r="T97" s="311">
        <f>MinskningarHöjningar[[#This Row],[Höjningar sammanlagt]]+MinskningarHöjningar[[#This Row],[Minskningar sammanlagt]]</f>
        <v>-434071.41896648554</v>
      </c>
      <c r="U97" s="116"/>
    </row>
    <row r="98" spans="1:21" s="48" customFormat="1" x14ac:dyDescent="0.3">
      <c r="A98" s="289">
        <v>272</v>
      </c>
      <c r="B98" s="32" t="s">
        <v>317</v>
      </c>
      <c r="C98" s="447">
        <v>-86945.040000000008</v>
      </c>
      <c r="D98" s="138">
        <v>-86945.040000000008</v>
      </c>
      <c r="E98" s="138">
        <v>-86945.040000000008</v>
      </c>
      <c r="F98" s="138">
        <v>-86945.040000000008</v>
      </c>
      <c r="G98" s="138">
        <v>-195865.19999999998</v>
      </c>
      <c r="H98" s="138">
        <v>-955.44</v>
      </c>
      <c r="I98" s="138">
        <v>-917700.12</v>
      </c>
      <c r="J98" s="138">
        <v>-1829757.56</v>
      </c>
      <c r="K98" s="138">
        <v>-60670.44</v>
      </c>
      <c r="L98" s="312">
        <f>SUM(MinskningarHöjningar[[#This Row],[Överföring till sammanslagnings-understöd enligt prövning (-1,82 €/inv)]:[Minskning av pensionsstödet (-1,27 €/inv)]])</f>
        <v>-3352728.92</v>
      </c>
      <c r="M98" s="297">
        <v>1459983</v>
      </c>
      <c r="N98" s="35">
        <v>193897.22869046032</v>
      </c>
      <c r="O98" s="138">
        <v>4299.4799999999996</v>
      </c>
      <c r="P98" s="138">
        <v>-195665.77443768759</v>
      </c>
      <c r="Q98" s="138">
        <v>17197.919999999998</v>
      </c>
      <c r="R98" s="138">
        <v>74524.320000000007</v>
      </c>
      <c r="S98" s="313">
        <f>SUM(MinskningarHöjningar[[#This Row],[Kompensation för arbetsmarknadsstöd (arbetsmarknadsstöd år 2006)]:[Återföring av outnyttjade sammanslagningsunderstöd från 2021]])</f>
        <v>1554236.1742527727</v>
      </c>
      <c r="T98" s="311">
        <f>MinskningarHöjningar[[#This Row],[Höjningar sammanlagt]]+MinskningarHöjningar[[#This Row],[Minskningar sammanlagt]]</f>
        <v>-1798492.7457472272</v>
      </c>
      <c r="U98" s="116"/>
    </row>
    <row r="99" spans="1:21" s="48" customFormat="1" x14ac:dyDescent="0.3">
      <c r="A99" s="289">
        <v>273</v>
      </c>
      <c r="B99" s="32" t="s">
        <v>62</v>
      </c>
      <c r="C99" s="447">
        <v>-7143.5</v>
      </c>
      <c r="D99" s="138">
        <v>-7143.5</v>
      </c>
      <c r="E99" s="138">
        <v>-7143.5</v>
      </c>
      <c r="F99" s="138">
        <v>-7143.5</v>
      </c>
      <c r="G99" s="138">
        <v>-16092.499999999998</v>
      </c>
      <c r="H99" s="138">
        <v>-78.5</v>
      </c>
      <c r="I99" s="138">
        <v>-75399.25</v>
      </c>
      <c r="J99" s="138">
        <v>-71899.179999999993</v>
      </c>
      <c r="K99" s="138">
        <v>-4984.75</v>
      </c>
      <c r="L99" s="312">
        <f>SUM(MinskningarHöjningar[[#This Row],[Överföring till sammanslagnings-understöd enligt prövning (-1,82 €/inv)]:[Minskning av pensionsstödet (-1,27 €/inv)]])</f>
        <v>-197028.18</v>
      </c>
      <c r="M99" s="297">
        <v>-16074</v>
      </c>
      <c r="N99" s="35">
        <v>159790.83063413762</v>
      </c>
      <c r="O99" s="138">
        <v>353.25</v>
      </c>
      <c r="P99" s="138">
        <v>3967.8709573483357</v>
      </c>
      <c r="Q99" s="138">
        <v>1413</v>
      </c>
      <c r="R99" s="138">
        <v>6123</v>
      </c>
      <c r="S99" s="313">
        <f>SUM(MinskningarHöjningar[[#This Row],[Kompensation för arbetsmarknadsstöd (arbetsmarknadsstöd år 2006)]:[Återföring av outnyttjade sammanslagningsunderstöd från 2021]])</f>
        <v>155573.95159148594</v>
      </c>
      <c r="T99" s="311">
        <f>MinskningarHöjningar[[#This Row],[Höjningar sammanlagt]]+MinskningarHöjningar[[#This Row],[Minskningar sammanlagt]]</f>
        <v>-41454.228408514056</v>
      </c>
      <c r="U99" s="116"/>
    </row>
    <row r="100" spans="1:21" s="48" customFormat="1" x14ac:dyDescent="0.3">
      <c r="A100" s="289">
        <v>275</v>
      </c>
      <c r="B100" s="32" t="s">
        <v>63</v>
      </c>
      <c r="C100" s="447">
        <v>-4719.26</v>
      </c>
      <c r="D100" s="138">
        <v>-4719.26</v>
      </c>
      <c r="E100" s="138">
        <v>-4719.26</v>
      </c>
      <c r="F100" s="138">
        <v>-4719.26</v>
      </c>
      <c r="G100" s="138">
        <v>-10631.3</v>
      </c>
      <c r="H100" s="138">
        <v>-51.86</v>
      </c>
      <c r="I100" s="138">
        <v>-49811.53</v>
      </c>
      <c r="J100" s="138">
        <v>-70976.505000000005</v>
      </c>
      <c r="K100" s="138">
        <v>-3293.11</v>
      </c>
      <c r="L100" s="312">
        <f>SUM(MinskningarHöjningar[[#This Row],[Överföring till sammanslagnings-understöd enligt prövning (-1,82 €/inv)]:[Minskning av pensionsstödet (-1,27 €/inv)]])</f>
        <v>-153641.34499999997</v>
      </c>
      <c r="M100" s="297">
        <v>78006</v>
      </c>
      <c r="N100" s="35">
        <v>212913.65034567937</v>
      </c>
      <c r="O100" s="138">
        <v>233.37</v>
      </c>
      <c r="P100" s="138">
        <v>4920.1654554972738</v>
      </c>
      <c r="Q100" s="138">
        <v>933.48</v>
      </c>
      <c r="R100" s="138">
        <v>4045.08</v>
      </c>
      <c r="S100" s="313">
        <f>SUM(MinskningarHöjningar[[#This Row],[Kompensation för arbetsmarknadsstöd (arbetsmarknadsstöd år 2006)]:[Återföring av outnyttjade sammanslagningsunderstöd från 2021]])</f>
        <v>301051.74580117664</v>
      </c>
      <c r="T100" s="311">
        <f>MinskningarHöjningar[[#This Row],[Höjningar sammanlagt]]+MinskningarHöjningar[[#This Row],[Minskningar sammanlagt]]</f>
        <v>147410.40080117667</v>
      </c>
      <c r="U100" s="116"/>
    </row>
    <row r="101" spans="1:21" s="48" customFormat="1" x14ac:dyDescent="0.3">
      <c r="A101" s="289">
        <v>276</v>
      </c>
      <c r="B101" s="32" t="s">
        <v>64</v>
      </c>
      <c r="C101" s="447">
        <v>-27039.74</v>
      </c>
      <c r="D101" s="138">
        <v>-27039.74</v>
      </c>
      <c r="E101" s="138">
        <v>-27039.74</v>
      </c>
      <c r="F101" s="138">
        <v>-27039.74</v>
      </c>
      <c r="G101" s="138">
        <v>-60913.7</v>
      </c>
      <c r="H101" s="138">
        <v>-297.14</v>
      </c>
      <c r="I101" s="138">
        <v>-285402.97000000003</v>
      </c>
      <c r="J101" s="138">
        <v>-507113.76</v>
      </c>
      <c r="K101" s="138">
        <v>-18868.39</v>
      </c>
      <c r="L101" s="312">
        <f>SUM(MinskningarHöjningar[[#This Row],[Överföring till sammanslagnings-understöd enligt prövning (-1,82 €/inv)]:[Minskning av pensionsstödet (-1,27 €/inv)]])</f>
        <v>-980754.92</v>
      </c>
      <c r="M101" s="297">
        <v>96865</v>
      </c>
      <c r="N101" s="35">
        <v>-31189.175071258098</v>
      </c>
      <c r="O101" s="138">
        <v>1337.1299999999999</v>
      </c>
      <c r="P101" s="138">
        <v>74923.860913166514</v>
      </c>
      <c r="Q101" s="138">
        <v>5348.5199999999995</v>
      </c>
      <c r="R101" s="138">
        <v>23176.920000000002</v>
      </c>
      <c r="S101" s="313">
        <f>SUM(MinskningarHöjningar[[#This Row],[Kompensation för arbetsmarknadsstöd (arbetsmarknadsstöd år 2006)]:[Återföring av outnyttjade sammanslagningsunderstöd från 2021]])</f>
        <v>170462.25584190842</v>
      </c>
      <c r="T101" s="311">
        <f>MinskningarHöjningar[[#This Row],[Höjningar sammanlagt]]+MinskningarHöjningar[[#This Row],[Minskningar sammanlagt]]</f>
        <v>-810292.66415809165</v>
      </c>
      <c r="U101" s="116"/>
    </row>
    <row r="102" spans="1:21" s="48" customFormat="1" x14ac:dyDescent="0.3">
      <c r="A102" s="289">
        <v>280</v>
      </c>
      <c r="B102" s="32" t="s">
        <v>65</v>
      </c>
      <c r="C102" s="447">
        <v>-3763.76</v>
      </c>
      <c r="D102" s="138">
        <v>-3763.76</v>
      </c>
      <c r="E102" s="138">
        <v>-3763.76</v>
      </c>
      <c r="F102" s="138">
        <v>-3763.76</v>
      </c>
      <c r="G102" s="138">
        <v>-8478.7999999999993</v>
      </c>
      <c r="H102" s="138">
        <v>-41.36</v>
      </c>
      <c r="I102" s="138">
        <v>-39726.28</v>
      </c>
      <c r="J102" s="138">
        <v>-27230.154999999999</v>
      </c>
      <c r="K102" s="138">
        <v>-2626.36</v>
      </c>
      <c r="L102" s="312">
        <f>SUM(MinskningarHöjningar[[#This Row],[Överföring till sammanslagnings-understöd enligt prövning (-1,82 €/inv)]:[Minskning av pensionsstödet (-1,27 €/inv)]])</f>
        <v>-93157.994999999995</v>
      </c>
      <c r="M102" s="297">
        <v>-47819</v>
      </c>
      <c r="N102" s="35">
        <v>307910.79896049667</v>
      </c>
      <c r="O102" s="138">
        <v>186.12</v>
      </c>
      <c r="P102" s="138">
        <v>-33676.144296082806</v>
      </c>
      <c r="Q102" s="138">
        <v>744.48</v>
      </c>
      <c r="R102" s="138">
        <v>3226.08</v>
      </c>
      <c r="S102" s="313">
        <f>SUM(MinskningarHöjningar[[#This Row],[Kompensation för arbetsmarknadsstöd (arbetsmarknadsstöd år 2006)]:[Återföring av outnyttjade sammanslagningsunderstöd från 2021]])</f>
        <v>230572.33466441385</v>
      </c>
      <c r="T102" s="311">
        <f>MinskningarHöjningar[[#This Row],[Höjningar sammanlagt]]+MinskningarHöjningar[[#This Row],[Minskningar sammanlagt]]</f>
        <v>137414.33966441386</v>
      </c>
      <c r="U102" s="116"/>
    </row>
    <row r="103" spans="1:21" s="48" customFormat="1" x14ac:dyDescent="0.3">
      <c r="A103" s="289">
        <v>284</v>
      </c>
      <c r="B103" s="32" t="s">
        <v>66</v>
      </c>
      <c r="C103" s="447">
        <v>-4171.4400000000005</v>
      </c>
      <c r="D103" s="138">
        <v>-4171.4400000000005</v>
      </c>
      <c r="E103" s="138">
        <v>-4171.4400000000005</v>
      </c>
      <c r="F103" s="138">
        <v>-4171.4400000000005</v>
      </c>
      <c r="G103" s="138">
        <v>-9397.1999999999989</v>
      </c>
      <c r="H103" s="138">
        <v>-45.84</v>
      </c>
      <c r="I103" s="138">
        <v>-44029.32</v>
      </c>
      <c r="J103" s="138">
        <v>-53455.58</v>
      </c>
      <c r="K103" s="138">
        <v>-2910.84</v>
      </c>
      <c r="L103" s="312">
        <f>SUM(MinskningarHöjningar[[#This Row],[Överföring till sammanslagnings-understöd enligt prövning (-1,82 €/inv)]:[Minskning av pensionsstödet (-1,27 €/inv)]])</f>
        <v>-126524.54</v>
      </c>
      <c r="M103" s="297">
        <v>-58672</v>
      </c>
      <c r="N103" s="35">
        <v>240131.28113703616</v>
      </c>
      <c r="O103" s="138">
        <v>206.28</v>
      </c>
      <c r="P103" s="138">
        <v>-4412.3156721502673</v>
      </c>
      <c r="Q103" s="138">
        <v>825.12</v>
      </c>
      <c r="R103" s="138">
        <v>3575.52</v>
      </c>
      <c r="S103" s="313">
        <f>SUM(MinskningarHöjningar[[#This Row],[Kompensation för arbetsmarknadsstöd (arbetsmarknadsstöd år 2006)]:[Återföring av outnyttjade sammanslagningsunderstöd från 2021]])</f>
        <v>181653.88546488588</v>
      </c>
      <c r="T103" s="311">
        <f>MinskningarHöjningar[[#This Row],[Höjningar sammanlagt]]+MinskningarHöjningar[[#This Row],[Minskningar sammanlagt]]</f>
        <v>55129.34546488589</v>
      </c>
      <c r="U103" s="116"/>
    </row>
    <row r="104" spans="1:21" s="48" customFormat="1" x14ac:dyDescent="0.3">
      <c r="A104" s="289">
        <v>285</v>
      </c>
      <c r="B104" s="32" t="s">
        <v>67</v>
      </c>
      <c r="C104" s="447">
        <v>-94035.760000000009</v>
      </c>
      <c r="D104" s="138">
        <v>-94035.760000000009</v>
      </c>
      <c r="E104" s="138">
        <v>-94035.760000000009</v>
      </c>
      <c r="F104" s="138">
        <v>-94035.760000000009</v>
      </c>
      <c r="G104" s="138">
        <v>-211838.8</v>
      </c>
      <c r="H104" s="138">
        <v>-1033.3600000000001</v>
      </c>
      <c r="I104" s="138">
        <v>-992542.28</v>
      </c>
      <c r="J104" s="138">
        <v>-4559063.3330499995</v>
      </c>
      <c r="K104" s="138">
        <v>-65618.36</v>
      </c>
      <c r="L104" s="312">
        <f>SUM(MinskningarHöjningar[[#This Row],[Överföring till sammanslagnings-understöd enligt prövning (-1,82 €/inv)]:[Minskning av pensionsstödet (-1,27 €/inv)]])</f>
        <v>-6206239.1730500003</v>
      </c>
      <c r="M104" s="297">
        <v>1472159</v>
      </c>
      <c r="N104" s="35">
        <v>-573075.17887949944</v>
      </c>
      <c r="O104" s="138">
        <v>4650.12</v>
      </c>
      <c r="P104" s="138">
        <v>781250.11828349403</v>
      </c>
      <c r="Q104" s="138">
        <v>18600.48</v>
      </c>
      <c r="R104" s="138">
        <v>80602.080000000002</v>
      </c>
      <c r="S104" s="313">
        <f>SUM(MinskningarHöjningar[[#This Row],[Kompensation för arbetsmarknadsstöd (arbetsmarknadsstöd år 2006)]:[Återföring av outnyttjade sammanslagningsunderstöd från 2021]])</f>
        <v>1784186.6194039946</v>
      </c>
      <c r="T104" s="311">
        <f>MinskningarHöjningar[[#This Row],[Höjningar sammanlagt]]+MinskningarHöjningar[[#This Row],[Minskningar sammanlagt]]</f>
        <v>-4422052.5536460057</v>
      </c>
      <c r="U104" s="116"/>
    </row>
    <row r="105" spans="1:21" s="48" customFormat="1" x14ac:dyDescent="0.3">
      <c r="A105" s="289">
        <v>286</v>
      </c>
      <c r="B105" s="32" t="s">
        <v>68</v>
      </c>
      <c r="C105" s="447">
        <v>-147760.34</v>
      </c>
      <c r="D105" s="138">
        <v>-147760.34</v>
      </c>
      <c r="E105" s="138">
        <v>-147760.34</v>
      </c>
      <c r="F105" s="138">
        <v>-147760.34</v>
      </c>
      <c r="G105" s="138">
        <v>-332866.69999999995</v>
      </c>
      <c r="H105" s="138">
        <v>-1623.74</v>
      </c>
      <c r="I105" s="138">
        <v>-1559602.27</v>
      </c>
      <c r="J105" s="138">
        <v>-4068785.9649</v>
      </c>
      <c r="K105" s="138">
        <v>-103107.49</v>
      </c>
      <c r="L105" s="312">
        <f>SUM(MinskningarHöjningar[[#This Row],[Överföring till sammanslagnings-understöd enligt prövning (-1,82 €/inv)]:[Minskning av pensionsstödet (-1,27 €/inv)]])</f>
        <v>-6657027.5249000005</v>
      </c>
      <c r="M105" s="297">
        <v>1721663</v>
      </c>
      <c r="N105" s="35">
        <v>-328800.80143755674</v>
      </c>
      <c r="O105" s="138">
        <v>7306.83</v>
      </c>
      <c r="P105" s="138">
        <v>255481.909616975</v>
      </c>
      <c r="Q105" s="138">
        <v>29227.32</v>
      </c>
      <c r="R105" s="138">
        <v>126651.72</v>
      </c>
      <c r="S105" s="313">
        <f>SUM(MinskningarHöjningar[[#This Row],[Kompensation för arbetsmarknadsstöd (arbetsmarknadsstöd år 2006)]:[Återföring av outnyttjade sammanslagningsunderstöd från 2021]])</f>
        <v>1811529.9781794185</v>
      </c>
      <c r="T105" s="311">
        <f>MinskningarHöjningar[[#This Row],[Höjningar sammanlagt]]+MinskningarHöjningar[[#This Row],[Minskningar sammanlagt]]</f>
        <v>-4845497.5467205821</v>
      </c>
      <c r="U105" s="116"/>
    </row>
    <row r="106" spans="1:21" s="48" customFormat="1" x14ac:dyDescent="0.3">
      <c r="A106" s="289">
        <v>287</v>
      </c>
      <c r="B106" s="32" t="s">
        <v>318</v>
      </c>
      <c r="C106" s="447">
        <v>-11655.28</v>
      </c>
      <c r="D106" s="138">
        <v>-11655.28</v>
      </c>
      <c r="E106" s="138">
        <v>-11655.28</v>
      </c>
      <c r="F106" s="138">
        <v>-11655.28</v>
      </c>
      <c r="G106" s="138">
        <v>-26256.399999999998</v>
      </c>
      <c r="H106" s="138">
        <v>-128.08000000000001</v>
      </c>
      <c r="I106" s="138">
        <v>-123020.84000000001</v>
      </c>
      <c r="J106" s="138">
        <v>-83116.977499999994</v>
      </c>
      <c r="K106" s="138">
        <v>-8133.08</v>
      </c>
      <c r="L106" s="312">
        <f>SUM(MinskningarHöjningar[[#This Row],[Överföring till sammanslagnings-understöd enligt prövning (-1,82 €/inv)]:[Minskning av pensionsstödet (-1,27 €/inv)]])</f>
        <v>-287276.4975</v>
      </c>
      <c r="M106" s="297">
        <v>-114657</v>
      </c>
      <c r="N106" s="35">
        <v>168304.44166308269</v>
      </c>
      <c r="O106" s="138">
        <v>576.36</v>
      </c>
      <c r="P106" s="138">
        <v>-11820.749207567504</v>
      </c>
      <c r="Q106" s="138">
        <v>2305.44</v>
      </c>
      <c r="R106" s="138">
        <v>9990.24</v>
      </c>
      <c r="S106" s="313">
        <f>SUM(MinskningarHöjningar[[#This Row],[Kompensation för arbetsmarknadsstöd (arbetsmarknadsstöd år 2006)]:[Återföring av outnyttjade sammanslagningsunderstöd från 2021]])</f>
        <v>54698.732455515186</v>
      </c>
      <c r="T106" s="311">
        <f>MinskningarHöjningar[[#This Row],[Höjningar sammanlagt]]+MinskningarHöjningar[[#This Row],[Minskningar sammanlagt]]</f>
        <v>-232577.76504448481</v>
      </c>
      <c r="U106" s="116"/>
    </row>
    <row r="107" spans="1:21" s="48" customFormat="1" x14ac:dyDescent="0.3">
      <c r="A107" s="289">
        <v>288</v>
      </c>
      <c r="B107" s="32" t="s">
        <v>319</v>
      </c>
      <c r="C107" s="447">
        <v>-11677.12</v>
      </c>
      <c r="D107" s="138">
        <v>-11677.12</v>
      </c>
      <c r="E107" s="138">
        <v>-11677.12</v>
      </c>
      <c r="F107" s="138">
        <v>-11677.12</v>
      </c>
      <c r="G107" s="138">
        <v>-26305.599999999999</v>
      </c>
      <c r="H107" s="138">
        <v>-128.32</v>
      </c>
      <c r="I107" s="138">
        <v>-123251.36</v>
      </c>
      <c r="J107" s="138">
        <v>-61944.559600000001</v>
      </c>
      <c r="K107" s="138">
        <v>-8148.32</v>
      </c>
      <c r="L107" s="312">
        <f>SUM(MinskningarHöjningar[[#This Row],[Överföring till sammanslagnings-understöd enligt prövning (-1,82 €/inv)]:[Minskning av pensionsstödet (-1,27 €/inv)]])</f>
        <v>-266486.63959999999</v>
      </c>
      <c r="M107" s="297">
        <v>-32538</v>
      </c>
      <c r="N107" s="35">
        <v>-40340.352658394724</v>
      </c>
      <c r="O107" s="138">
        <v>577.43999999999994</v>
      </c>
      <c r="P107" s="138">
        <v>-76083.519055661483</v>
      </c>
      <c r="Q107" s="138">
        <v>2309.7599999999998</v>
      </c>
      <c r="R107" s="138">
        <v>10008.960000000001</v>
      </c>
      <c r="S107" s="313">
        <f>SUM(MinskningarHöjningar[[#This Row],[Kompensation för arbetsmarknadsstöd (arbetsmarknadsstöd år 2006)]:[Återföring av outnyttjade sammanslagningsunderstöd från 2021]])</f>
        <v>-136065.7117140562</v>
      </c>
      <c r="T107" s="311">
        <f>MinskningarHöjningar[[#This Row],[Höjningar sammanlagt]]+MinskningarHöjningar[[#This Row],[Minskningar sammanlagt]]</f>
        <v>-402552.3513140562</v>
      </c>
      <c r="U107" s="116"/>
    </row>
    <row r="108" spans="1:21" s="48" customFormat="1" x14ac:dyDescent="0.3">
      <c r="A108" s="289">
        <v>290</v>
      </c>
      <c r="B108" s="32" t="s">
        <v>69</v>
      </c>
      <c r="C108" s="447">
        <v>-14636.44</v>
      </c>
      <c r="D108" s="138">
        <v>-14636.44</v>
      </c>
      <c r="E108" s="138">
        <v>-14636.44</v>
      </c>
      <c r="F108" s="138">
        <v>-14636.44</v>
      </c>
      <c r="G108" s="138">
        <v>-32972.199999999997</v>
      </c>
      <c r="H108" s="138">
        <v>-160.84</v>
      </c>
      <c r="I108" s="138">
        <v>-154486.82</v>
      </c>
      <c r="J108" s="138">
        <v>-202301.31</v>
      </c>
      <c r="K108" s="138">
        <v>-10213.34</v>
      </c>
      <c r="L108" s="312">
        <f>SUM(MinskningarHöjningar[[#This Row],[Överföring till sammanslagnings-understöd enligt prövning (-1,82 €/inv)]:[Minskning av pensionsstödet (-1,27 €/inv)]])</f>
        <v>-458680.27</v>
      </c>
      <c r="M108" s="297">
        <v>576522</v>
      </c>
      <c r="N108" s="35">
        <v>45840.179071363062</v>
      </c>
      <c r="O108" s="138">
        <v>723.78</v>
      </c>
      <c r="P108" s="138">
        <v>37511.593809174199</v>
      </c>
      <c r="Q108" s="138">
        <v>2895.12</v>
      </c>
      <c r="R108" s="138">
        <v>12545.52</v>
      </c>
      <c r="S108" s="313">
        <f>SUM(MinskningarHöjningar[[#This Row],[Kompensation för arbetsmarknadsstöd (arbetsmarknadsstöd år 2006)]:[Återföring av outnyttjade sammanslagningsunderstöd från 2021]])</f>
        <v>676038.19288053724</v>
      </c>
      <c r="T108" s="311">
        <f>MinskningarHöjningar[[#This Row],[Höjningar sammanlagt]]+MinskningarHöjningar[[#This Row],[Minskningar sammanlagt]]</f>
        <v>217357.92288053723</v>
      </c>
      <c r="U108" s="116"/>
    </row>
    <row r="109" spans="1:21" s="48" customFormat="1" x14ac:dyDescent="0.3">
      <c r="A109" s="289">
        <v>291</v>
      </c>
      <c r="B109" s="32" t="s">
        <v>70</v>
      </c>
      <c r="C109" s="447">
        <v>-3933.02</v>
      </c>
      <c r="D109" s="138">
        <v>-3933.02</v>
      </c>
      <c r="E109" s="138">
        <v>-3933.02</v>
      </c>
      <c r="F109" s="138">
        <v>-3933.02</v>
      </c>
      <c r="G109" s="138">
        <v>-8860.0999999999985</v>
      </c>
      <c r="H109" s="138">
        <v>-43.22</v>
      </c>
      <c r="I109" s="138">
        <v>-41512.810000000005</v>
      </c>
      <c r="J109" s="138">
        <v>-63606.3</v>
      </c>
      <c r="K109" s="138">
        <v>-2744.4700000000003</v>
      </c>
      <c r="L109" s="312">
        <f>SUM(MinskningarHöjningar[[#This Row],[Överföring till sammanslagnings-understöd enligt prövning (-1,82 €/inv)]:[Minskning av pensionsstödet (-1,27 €/inv)]])</f>
        <v>-132498.98000000001</v>
      </c>
      <c r="M109" s="297">
        <v>41818</v>
      </c>
      <c r="N109" s="35">
        <v>7533.0504499729723</v>
      </c>
      <c r="O109" s="138">
        <v>194.48999999999998</v>
      </c>
      <c r="P109" s="138">
        <v>-10840.723120772134</v>
      </c>
      <c r="Q109" s="138">
        <v>777.95999999999992</v>
      </c>
      <c r="R109" s="138">
        <v>3371.1600000000003</v>
      </c>
      <c r="S109" s="313">
        <f>SUM(MinskningarHöjningar[[#This Row],[Kompensation för arbetsmarknadsstöd (arbetsmarknadsstöd år 2006)]:[Återföring av outnyttjade sammanslagningsunderstöd från 2021]])</f>
        <v>42853.937329200839</v>
      </c>
      <c r="T109" s="311">
        <f>MinskningarHöjningar[[#This Row],[Höjningar sammanlagt]]+MinskningarHöjningar[[#This Row],[Minskningar sammanlagt]]</f>
        <v>-89645.042670799172</v>
      </c>
      <c r="U109" s="116"/>
    </row>
    <row r="110" spans="1:21" s="48" customFormat="1" x14ac:dyDescent="0.3">
      <c r="A110" s="289">
        <v>297</v>
      </c>
      <c r="B110" s="32" t="s">
        <v>71</v>
      </c>
      <c r="C110" s="447">
        <v>-218782.2</v>
      </c>
      <c r="D110" s="138">
        <v>-218782.2</v>
      </c>
      <c r="E110" s="138">
        <v>-218782.2</v>
      </c>
      <c r="F110" s="138">
        <v>-218782.2</v>
      </c>
      <c r="G110" s="138">
        <v>-492860.99999999994</v>
      </c>
      <c r="H110" s="138">
        <v>-2404.2000000000003</v>
      </c>
      <c r="I110" s="138">
        <v>-2309234.1</v>
      </c>
      <c r="J110" s="138">
        <v>-10282065.68565</v>
      </c>
      <c r="K110" s="138">
        <v>-152666.70000000001</v>
      </c>
      <c r="L110" s="312">
        <f>SUM(MinskningarHöjningar[[#This Row],[Överföring till sammanslagnings-understöd enligt prövning (-1,82 €/inv)]:[Minskning av pensionsstödet (-1,27 €/inv)]])</f>
        <v>-14114360.485649999</v>
      </c>
      <c r="M110" s="297">
        <v>344001</v>
      </c>
      <c r="N110" s="35">
        <v>568576.98968945071</v>
      </c>
      <c r="O110" s="138">
        <v>10818.9</v>
      </c>
      <c r="P110" s="138">
        <v>728631.85360230471</v>
      </c>
      <c r="Q110" s="138">
        <v>43275.6</v>
      </c>
      <c r="R110" s="138">
        <v>187527.6</v>
      </c>
      <c r="S110" s="313">
        <f>SUM(MinskningarHöjningar[[#This Row],[Kompensation för arbetsmarknadsstöd (arbetsmarknadsstöd år 2006)]:[Återföring av outnyttjade sammanslagningsunderstöd från 2021]])</f>
        <v>1882831.9432917556</v>
      </c>
      <c r="T110" s="311">
        <f>MinskningarHöjningar[[#This Row],[Höjningar sammanlagt]]+MinskningarHöjningar[[#This Row],[Minskningar sammanlagt]]</f>
        <v>-12231528.542358244</v>
      </c>
      <c r="U110" s="116"/>
    </row>
    <row r="111" spans="1:21" s="48" customFormat="1" x14ac:dyDescent="0.3">
      <c r="A111" s="285">
        <v>300</v>
      </c>
      <c r="B111" s="32" t="s">
        <v>72</v>
      </c>
      <c r="C111" s="447">
        <v>-6431.88</v>
      </c>
      <c r="D111" s="138">
        <v>-6431.88</v>
      </c>
      <c r="E111" s="138">
        <v>-6431.88</v>
      </c>
      <c r="F111" s="138">
        <v>-6431.88</v>
      </c>
      <c r="G111" s="138">
        <v>-14489.4</v>
      </c>
      <c r="H111" s="138">
        <v>-70.680000000000007</v>
      </c>
      <c r="I111" s="138">
        <v>-67888.14</v>
      </c>
      <c r="J111" s="138">
        <v>-58076.955000000002</v>
      </c>
      <c r="K111" s="138">
        <v>-4488.18</v>
      </c>
      <c r="L111" s="312">
        <f>SUM(MinskningarHöjningar[[#This Row],[Överföring till sammanslagnings-understöd enligt prövning (-1,82 €/inv)]:[Minskning av pensionsstödet (-1,27 €/inv)]])</f>
        <v>-170740.875</v>
      </c>
      <c r="M111" s="297">
        <v>-28763</v>
      </c>
      <c r="N111" s="297">
        <v>43572.961399981752</v>
      </c>
      <c r="O111" s="138">
        <v>318.06</v>
      </c>
      <c r="P111" s="138">
        <v>-10589.180504435826</v>
      </c>
      <c r="Q111" s="138">
        <v>1272.24</v>
      </c>
      <c r="R111" s="138">
        <v>5513.04</v>
      </c>
      <c r="S111" s="313">
        <f>SUM(MinskningarHöjningar[[#This Row],[Kompensation för arbetsmarknadsstöd (arbetsmarknadsstöd år 2006)]:[Återföring av outnyttjade sammanslagningsunderstöd från 2021]])</f>
        <v>11324.120895545926</v>
      </c>
      <c r="T111" s="311">
        <f>MinskningarHöjningar[[#This Row],[Höjningar sammanlagt]]+MinskningarHöjningar[[#This Row],[Minskningar sammanlagt]]</f>
        <v>-159416.75410445407</v>
      </c>
      <c r="U111" s="116"/>
    </row>
    <row r="112" spans="1:21" s="48" customFormat="1" x14ac:dyDescent="0.3">
      <c r="A112" s="289">
        <v>301</v>
      </c>
      <c r="B112" s="32" t="s">
        <v>73</v>
      </c>
      <c r="C112" s="447">
        <v>-37229.919999999998</v>
      </c>
      <c r="D112" s="138">
        <v>-37229.919999999998</v>
      </c>
      <c r="E112" s="138">
        <v>-37229.919999999998</v>
      </c>
      <c r="F112" s="138">
        <v>-37229.919999999998</v>
      </c>
      <c r="G112" s="138">
        <v>-83869.599999999991</v>
      </c>
      <c r="H112" s="138">
        <v>-409.12</v>
      </c>
      <c r="I112" s="138">
        <v>-392959.76</v>
      </c>
      <c r="J112" s="138">
        <v>-648158.81499999994</v>
      </c>
      <c r="K112" s="138">
        <v>-25979.119999999999</v>
      </c>
      <c r="L112" s="312">
        <f>SUM(MinskningarHöjningar[[#This Row],[Överföring till sammanslagnings-understöd enligt prövning (-1,82 €/inv)]:[Minskning av pensionsstödet (-1,27 €/inv)]])</f>
        <v>-1300296.095</v>
      </c>
      <c r="M112" s="297">
        <v>-113946</v>
      </c>
      <c r="N112" s="35">
        <v>261876.34645608068</v>
      </c>
      <c r="O112" s="138">
        <v>1841.04</v>
      </c>
      <c r="P112" s="138">
        <v>7905.2280784835602</v>
      </c>
      <c r="Q112" s="138">
        <v>7364.16</v>
      </c>
      <c r="R112" s="138">
        <v>31911.360000000001</v>
      </c>
      <c r="S112" s="313">
        <f>SUM(MinskningarHöjningar[[#This Row],[Kompensation för arbetsmarknadsstöd (arbetsmarknadsstöd år 2006)]:[Återföring av outnyttjade sammanslagningsunderstöd från 2021]])</f>
        <v>196952.13453456428</v>
      </c>
      <c r="T112" s="311">
        <f>MinskningarHöjningar[[#This Row],[Höjningar sammanlagt]]+MinskningarHöjningar[[#This Row],[Minskningar sammanlagt]]</f>
        <v>-1103343.9604654356</v>
      </c>
      <c r="U112" s="116"/>
    </row>
    <row r="113" spans="1:21" s="108" customFormat="1" x14ac:dyDescent="0.3">
      <c r="A113" s="285">
        <v>304</v>
      </c>
      <c r="B113" s="32" t="s">
        <v>320</v>
      </c>
      <c r="C113" s="447">
        <v>-1750.8400000000001</v>
      </c>
      <c r="D113" s="138">
        <v>-1750.8400000000001</v>
      </c>
      <c r="E113" s="138">
        <v>-1750.8400000000001</v>
      </c>
      <c r="F113" s="138">
        <v>-1750.8400000000001</v>
      </c>
      <c r="G113" s="138">
        <v>-3944.2</v>
      </c>
      <c r="H113" s="138">
        <v>-19.240000000000002</v>
      </c>
      <c r="I113" s="138">
        <v>-18480.02</v>
      </c>
      <c r="J113" s="138">
        <v>-24608.26</v>
      </c>
      <c r="K113" s="138">
        <v>-1221.74</v>
      </c>
      <c r="L113" s="312">
        <f>SUM(MinskningarHöjningar[[#This Row],[Överföring till sammanslagnings-understöd enligt prövning (-1,82 €/inv)]:[Minskning av pensionsstödet (-1,27 €/inv)]])</f>
        <v>-55276.82</v>
      </c>
      <c r="M113" s="297">
        <v>14097</v>
      </c>
      <c r="N113" s="297">
        <v>44742.655345892534</v>
      </c>
      <c r="O113" s="138">
        <v>86.58</v>
      </c>
      <c r="P113" s="138">
        <v>-4288.4037715064806</v>
      </c>
      <c r="Q113" s="138">
        <v>346.32</v>
      </c>
      <c r="R113" s="138">
        <v>1500.72</v>
      </c>
      <c r="S113" s="313">
        <f>SUM(MinskningarHöjningar[[#This Row],[Kompensation för arbetsmarknadsstöd (arbetsmarknadsstöd år 2006)]:[Återföring av outnyttjade sammanslagningsunderstöd från 2021]])</f>
        <v>56484.871574386059</v>
      </c>
      <c r="T113" s="311">
        <f>MinskningarHöjningar[[#This Row],[Höjningar sammanlagt]]+MinskningarHöjningar[[#This Row],[Minskningar sammanlagt]]</f>
        <v>1208.0515743860597</v>
      </c>
      <c r="U113" s="64"/>
    </row>
    <row r="114" spans="1:21" s="48" customFormat="1" x14ac:dyDescent="0.3">
      <c r="A114" s="289">
        <v>305</v>
      </c>
      <c r="B114" s="32" t="s">
        <v>74</v>
      </c>
      <c r="C114" s="447">
        <v>-27687.66</v>
      </c>
      <c r="D114" s="138">
        <v>-27687.66</v>
      </c>
      <c r="E114" s="138">
        <v>-27687.66</v>
      </c>
      <c r="F114" s="138">
        <v>-27687.66</v>
      </c>
      <c r="G114" s="138">
        <v>-62373.299999999996</v>
      </c>
      <c r="H114" s="138">
        <v>-304.26</v>
      </c>
      <c r="I114" s="138">
        <v>-292241.73000000004</v>
      </c>
      <c r="J114" s="138">
        <v>-437384.84250000003</v>
      </c>
      <c r="K114" s="138">
        <v>-19320.510000000002</v>
      </c>
      <c r="L114" s="312">
        <f>SUM(MinskningarHöjningar[[#This Row],[Överföring till sammanslagnings-understöd enligt prövning (-1,82 €/inv)]:[Minskning av pensionsstödet (-1,27 €/inv)]])</f>
        <v>-922375.28250000009</v>
      </c>
      <c r="M114" s="297">
        <v>250403</v>
      </c>
      <c r="N114" s="35">
        <v>-579082.72562681884</v>
      </c>
      <c r="O114" s="138">
        <v>1369.1699999999998</v>
      </c>
      <c r="P114" s="138">
        <v>2345.9150886613643</v>
      </c>
      <c r="Q114" s="138">
        <v>5476.6799999999994</v>
      </c>
      <c r="R114" s="138">
        <v>23732.280000000002</v>
      </c>
      <c r="S114" s="313">
        <f>SUM(MinskningarHöjningar[[#This Row],[Kompensation för arbetsmarknadsstöd (arbetsmarknadsstöd år 2006)]:[Återföring av outnyttjade sammanslagningsunderstöd från 2021]])</f>
        <v>-295755.68053815747</v>
      </c>
      <c r="T114" s="311">
        <f>MinskningarHöjningar[[#This Row],[Höjningar sammanlagt]]+MinskningarHöjningar[[#This Row],[Minskningar sammanlagt]]</f>
        <v>-1218130.9630381577</v>
      </c>
      <c r="U114" s="116"/>
    </row>
    <row r="115" spans="1:21" s="48" customFormat="1" x14ac:dyDescent="0.3">
      <c r="A115" s="289">
        <v>309</v>
      </c>
      <c r="B115" s="32" t="s">
        <v>75</v>
      </c>
      <c r="C115" s="447">
        <v>-11924.640000000001</v>
      </c>
      <c r="D115" s="138">
        <v>-11924.640000000001</v>
      </c>
      <c r="E115" s="138">
        <v>-11924.640000000001</v>
      </c>
      <c r="F115" s="138">
        <v>-11924.640000000001</v>
      </c>
      <c r="G115" s="138">
        <v>-26863.199999999997</v>
      </c>
      <c r="H115" s="138">
        <v>-131.04</v>
      </c>
      <c r="I115" s="138">
        <v>-125863.92000000001</v>
      </c>
      <c r="J115" s="138">
        <v>-470114.77500000002</v>
      </c>
      <c r="K115" s="138">
        <v>-8321.0400000000009</v>
      </c>
      <c r="L115" s="312">
        <f>SUM(MinskningarHöjningar[[#This Row],[Överföring till sammanslagnings-understöd enligt prövning (-1,82 €/inv)]:[Minskning av pensionsstödet (-1,27 €/inv)]])</f>
        <v>-678992.53500000015</v>
      </c>
      <c r="M115" s="297">
        <v>-98614</v>
      </c>
      <c r="N115" s="35">
        <v>145432.36814330891</v>
      </c>
      <c r="O115" s="138">
        <v>589.67999999999995</v>
      </c>
      <c r="P115" s="138">
        <v>49425.287288842068</v>
      </c>
      <c r="Q115" s="138">
        <v>2358.7199999999998</v>
      </c>
      <c r="R115" s="138">
        <v>10221.120000000001</v>
      </c>
      <c r="S115" s="313">
        <f>SUM(MinskningarHöjningar[[#This Row],[Kompensation för arbetsmarknadsstöd (arbetsmarknadsstöd år 2006)]:[Återföring av outnyttjade sammanslagningsunderstöd från 2021]])</f>
        <v>109413.17543215098</v>
      </c>
      <c r="T115" s="311">
        <f>MinskningarHöjningar[[#This Row],[Höjningar sammanlagt]]+MinskningarHöjningar[[#This Row],[Minskningar sammanlagt]]</f>
        <v>-569579.3595678492</v>
      </c>
      <c r="U115" s="116"/>
    </row>
    <row r="116" spans="1:21" s="48" customFormat="1" x14ac:dyDescent="0.3">
      <c r="A116" s="289">
        <v>312</v>
      </c>
      <c r="B116" s="32" t="s">
        <v>76</v>
      </c>
      <c r="C116" s="447">
        <v>-2344.16</v>
      </c>
      <c r="D116" s="138">
        <v>-2344.16</v>
      </c>
      <c r="E116" s="138">
        <v>-2344.16</v>
      </c>
      <c r="F116" s="138">
        <v>-2344.16</v>
      </c>
      <c r="G116" s="138">
        <v>-5280.7999999999993</v>
      </c>
      <c r="H116" s="138">
        <v>-25.76</v>
      </c>
      <c r="I116" s="138">
        <v>-24742.48</v>
      </c>
      <c r="J116" s="138">
        <v>-33730.394999999997</v>
      </c>
      <c r="K116" s="138">
        <v>-1635.76</v>
      </c>
      <c r="L116" s="312">
        <f>SUM(MinskningarHöjningar[[#This Row],[Överföring till sammanslagnings-understöd enligt prövning (-1,82 €/inv)]:[Minskning av pensionsstödet (-1,27 €/inv)]])</f>
        <v>-74791.834999999992</v>
      </c>
      <c r="M116" s="297">
        <v>11212</v>
      </c>
      <c r="N116" s="35">
        <v>-17635.270867861807</v>
      </c>
      <c r="O116" s="138">
        <v>115.92</v>
      </c>
      <c r="P116" s="138">
        <v>-13878.665580779019</v>
      </c>
      <c r="Q116" s="138">
        <v>463.68</v>
      </c>
      <c r="R116" s="138">
        <v>2009.28</v>
      </c>
      <c r="S116" s="313">
        <f>SUM(MinskningarHöjningar[[#This Row],[Kompensation för arbetsmarknadsstöd (arbetsmarknadsstöd år 2006)]:[Återföring av outnyttjade sammanslagningsunderstöd från 2021]])</f>
        <v>-17713.056448640826</v>
      </c>
      <c r="T116" s="311">
        <f>MinskningarHöjningar[[#This Row],[Höjningar sammanlagt]]+MinskningarHöjningar[[#This Row],[Minskningar sammanlagt]]</f>
        <v>-92504.891448640818</v>
      </c>
      <c r="U116" s="116"/>
    </row>
    <row r="117" spans="1:21" s="48" customFormat="1" x14ac:dyDescent="0.3">
      <c r="A117" s="289">
        <v>316</v>
      </c>
      <c r="B117" s="32" t="s">
        <v>77</v>
      </c>
      <c r="C117" s="447">
        <v>-7873.3200000000006</v>
      </c>
      <c r="D117" s="138">
        <v>-7873.3200000000006</v>
      </c>
      <c r="E117" s="138">
        <v>-7873.3200000000006</v>
      </c>
      <c r="F117" s="138">
        <v>-7873.3200000000006</v>
      </c>
      <c r="G117" s="138">
        <v>-17736.599999999999</v>
      </c>
      <c r="H117" s="138">
        <v>-86.52</v>
      </c>
      <c r="I117" s="138">
        <v>-83102.460000000006</v>
      </c>
      <c r="J117" s="138">
        <v>-309026.65999999997</v>
      </c>
      <c r="K117" s="138">
        <v>-5494.02</v>
      </c>
      <c r="L117" s="312">
        <f>SUM(MinskningarHöjningar[[#This Row],[Överföring till sammanslagnings-understöd enligt prövning (-1,82 €/inv)]:[Minskning av pensionsstödet (-1,27 €/inv)]])</f>
        <v>-446939.54000000004</v>
      </c>
      <c r="M117" s="297">
        <v>7835</v>
      </c>
      <c r="N117" s="35">
        <v>-35237.641212861985</v>
      </c>
      <c r="O117" s="138">
        <v>389.34</v>
      </c>
      <c r="P117" s="138">
        <v>31383.268910239327</v>
      </c>
      <c r="Q117" s="138">
        <v>1557.36</v>
      </c>
      <c r="R117" s="138">
        <v>6748.56</v>
      </c>
      <c r="S117" s="313">
        <f>SUM(MinskningarHöjningar[[#This Row],[Kompensation för arbetsmarknadsstöd (arbetsmarknadsstöd år 2006)]:[Återföring av outnyttjade sammanslagningsunderstöd från 2021]])</f>
        <v>12675.887697377342</v>
      </c>
      <c r="T117" s="311">
        <f>MinskningarHöjningar[[#This Row],[Höjningar sammanlagt]]+MinskningarHöjningar[[#This Row],[Minskningar sammanlagt]]</f>
        <v>-434263.65230262268</v>
      </c>
      <c r="U117" s="116"/>
    </row>
    <row r="118" spans="1:21" s="48" customFormat="1" x14ac:dyDescent="0.3">
      <c r="A118" s="289">
        <v>317</v>
      </c>
      <c r="B118" s="32" t="s">
        <v>78</v>
      </c>
      <c r="C118" s="447">
        <v>-4619.16</v>
      </c>
      <c r="D118" s="138">
        <v>-4619.16</v>
      </c>
      <c r="E118" s="138">
        <v>-4619.16</v>
      </c>
      <c r="F118" s="138">
        <v>-4619.16</v>
      </c>
      <c r="G118" s="138">
        <v>-10405.799999999999</v>
      </c>
      <c r="H118" s="138">
        <v>-50.76</v>
      </c>
      <c r="I118" s="138">
        <v>-48754.98</v>
      </c>
      <c r="J118" s="138">
        <v>-82147.365000000005</v>
      </c>
      <c r="K118" s="138">
        <v>-3223.26</v>
      </c>
      <c r="L118" s="312">
        <f>SUM(MinskningarHöjningar[[#This Row],[Överföring till sammanslagnings-understöd enligt prövning (-1,82 €/inv)]:[Minskning av pensionsstödet (-1,27 €/inv)]])</f>
        <v>-163058.80499999999</v>
      </c>
      <c r="M118" s="297">
        <v>60418</v>
      </c>
      <c r="N118" s="35">
        <v>49000.515580207109</v>
      </c>
      <c r="O118" s="138">
        <v>228.42</v>
      </c>
      <c r="P118" s="138">
        <v>14487.235701096903</v>
      </c>
      <c r="Q118" s="138">
        <v>913.68</v>
      </c>
      <c r="R118" s="138">
        <v>3959.28</v>
      </c>
      <c r="S118" s="313">
        <f>SUM(MinskningarHöjningar[[#This Row],[Kompensation för arbetsmarknadsstöd (arbetsmarknadsstöd år 2006)]:[Återföring av outnyttjade sammanslagningsunderstöd från 2021]])</f>
        <v>129007.131281304</v>
      </c>
      <c r="T118" s="311">
        <f>MinskningarHöjningar[[#This Row],[Höjningar sammanlagt]]+MinskningarHöjningar[[#This Row],[Minskningar sammanlagt]]</f>
        <v>-34051.673718695994</v>
      </c>
      <c r="U118" s="116"/>
    </row>
    <row r="119" spans="1:21" s="48" customFormat="1" x14ac:dyDescent="0.3">
      <c r="A119" s="289">
        <v>320</v>
      </c>
      <c r="B119" s="32" t="s">
        <v>79</v>
      </c>
      <c r="C119" s="447">
        <v>-13087.62</v>
      </c>
      <c r="D119" s="138">
        <v>-13087.62</v>
      </c>
      <c r="E119" s="138">
        <v>-13087.62</v>
      </c>
      <c r="F119" s="138">
        <v>-13087.62</v>
      </c>
      <c r="G119" s="138">
        <v>-29483.1</v>
      </c>
      <c r="H119" s="138">
        <v>-143.82</v>
      </c>
      <c r="I119" s="138">
        <v>-138139.11000000002</v>
      </c>
      <c r="J119" s="138">
        <v>-211590.26500000001</v>
      </c>
      <c r="K119" s="138">
        <v>-9132.57</v>
      </c>
      <c r="L119" s="312">
        <f>SUM(MinskningarHöjningar[[#This Row],[Överföring till sammanslagnings-understöd enligt prövning (-1,82 €/inv)]:[Minskning av pensionsstödet (-1,27 €/inv)]])</f>
        <v>-440839.34500000003</v>
      </c>
      <c r="M119" s="297">
        <v>102751</v>
      </c>
      <c r="N119" s="35">
        <v>174912.97830431908</v>
      </c>
      <c r="O119" s="138">
        <v>647.18999999999994</v>
      </c>
      <c r="P119" s="138">
        <v>58891.883490916924</v>
      </c>
      <c r="Q119" s="138">
        <v>2588.7599999999998</v>
      </c>
      <c r="R119" s="138">
        <v>11217.960000000001</v>
      </c>
      <c r="S119" s="313">
        <f>SUM(MinskningarHöjningar[[#This Row],[Kompensation för arbetsmarknadsstöd (arbetsmarknadsstöd år 2006)]:[Återföring av outnyttjade sammanslagningsunderstöd från 2021]])</f>
        <v>351009.77179523604</v>
      </c>
      <c r="T119" s="311">
        <f>MinskningarHöjningar[[#This Row],[Höjningar sammanlagt]]+MinskningarHöjningar[[#This Row],[Minskningar sammanlagt]]</f>
        <v>-89829.57320476399</v>
      </c>
      <c r="U119" s="116"/>
    </row>
    <row r="120" spans="1:21" s="48" customFormat="1" x14ac:dyDescent="0.3">
      <c r="A120" s="289">
        <v>322</v>
      </c>
      <c r="B120" s="32" t="s">
        <v>321</v>
      </c>
      <c r="C120" s="447">
        <v>-12028.380000000001</v>
      </c>
      <c r="D120" s="138">
        <v>-12028.380000000001</v>
      </c>
      <c r="E120" s="138">
        <v>-12028.380000000001</v>
      </c>
      <c r="F120" s="138">
        <v>-12028.380000000001</v>
      </c>
      <c r="G120" s="138">
        <v>-27096.899999999998</v>
      </c>
      <c r="H120" s="138">
        <v>-132.18</v>
      </c>
      <c r="I120" s="138">
        <v>-126958.89</v>
      </c>
      <c r="J120" s="138">
        <v>-190149.685</v>
      </c>
      <c r="K120" s="138">
        <v>-8393.43</v>
      </c>
      <c r="L120" s="312">
        <f>SUM(MinskningarHöjningar[[#This Row],[Överföring till sammanslagnings-understöd enligt prövning (-1,82 €/inv)]:[Minskning av pensionsstödet (-1,27 €/inv)]])</f>
        <v>-400844.60499999998</v>
      </c>
      <c r="M120" s="297">
        <v>-166132</v>
      </c>
      <c r="N120" s="35">
        <v>440505.18098794669</v>
      </c>
      <c r="O120" s="138">
        <v>594.80999999999995</v>
      </c>
      <c r="P120" s="138">
        <v>7565.7545962447839</v>
      </c>
      <c r="Q120" s="138">
        <v>2379.2399999999998</v>
      </c>
      <c r="R120" s="138">
        <v>10310.040000000001</v>
      </c>
      <c r="S120" s="313">
        <f>SUM(MinskningarHöjningar[[#This Row],[Kompensation för arbetsmarknadsstöd (arbetsmarknadsstöd år 2006)]:[Återföring av outnyttjade sammanslagningsunderstöd från 2021]])</f>
        <v>295223.02558419143</v>
      </c>
      <c r="T120" s="311">
        <f>MinskningarHöjningar[[#This Row],[Höjningar sammanlagt]]+MinskningarHöjningar[[#This Row],[Minskningar sammanlagt]]</f>
        <v>-105621.57941580855</v>
      </c>
      <c r="U120" s="116"/>
    </row>
    <row r="121" spans="1:21" s="48" customFormat="1" x14ac:dyDescent="0.3">
      <c r="A121" s="289">
        <v>398</v>
      </c>
      <c r="B121" s="32" t="s">
        <v>322</v>
      </c>
      <c r="C121" s="447">
        <v>-218370.88</v>
      </c>
      <c r="D121" s="138">
        <v>-218370.88</v>
      </c>
      <c r="E121" s="138">
        <v>-218370.88</v>
      </c>
      <c r="F121" s="138">
        <v>-218370.88</v>
      </c>
      <c r="G121" s="138">
        <v>-491934.39999999997</v>
      </c>
      <c r="H121" s="138">
        <v>-2399.6799999999998</v>
      </c>
      <c r="I121" s="138">
        <v>-2304892.64</v>
      </c>
      <c r="J121" s="138">
        <v>-12416097.8024</v>
      </c>
      <c r="K121" s="138">
        <v>-152379.68</v>
      </c>
      <c r="L121" s="312">
        <f>SUM(MinskningarHöjningar[[#This Row],[Överföring till sammanslagnings-understöd enligt prövning (-1,82 €/inv)]:[Minskning av pensionsstödet (-1,27 €/inv)]])</f>
        <v>-16241187.7224</v>
      </c>
      <c r="M121" s="297">
        <v>3879229</v>
      </c>
      <c r="N121" s="35">
        <v>-194497.132058952</v>
      </c>
      <c r="O121" s="138">
        <v>10798.56</v>
      </c>
      <c r="P121" s="138">
        <v>1545742.4326244416</v>
      </c>
      <c r="Q121" s="138">
        <v>43194.239999999998</v>
      </c>
      <c r="R121" s="138">
        <v>187175.04000000001</v>
      </c>
      <c r="S121" s="313">
        <f>SUM(MinskningarHöjningar[[#This Row],[Kompensation för arbetsmarknadsstöd (arbetsmarknadsstöd år 2006)]:[Återföring av outnyttjade sammanslagningsunderstöd från 2021]])</f>
        <v>5471642.1405654894</v>
      </c>
      <c r="T121" s="311">
        <f>MinskningarHöjningar[[#This Row],[Höjningar sammanlagt]]+MinskningarHöjningar[[#This Row],[Minskningar sammanlagt]]</f>
        <v>-10769545.58183451</v>
      </c>
      <c r="U121" s="116"/>
    </row>
    <row r="122" spans="1:21" s="108" customFormat="1" x14ac:dyDescent="0.3">
      <c r="A122" s="285">
        <v>399</v>
      </c>
      <c r="B122" s="32" t="s">
        <v>323</v>
      </c>
      <c r="C122" s="447">
        <v>-14552.720000000001</v>
      </c>
      <c r="D122" s="138">
        <v>-14552.720000000001</v>
      </c>
      <c r="E122" s="138">
        <v>-14552.720000000001</v>
      </c>
      <c r="F122" s="138">
        <v>-14552.720000000001</v>
      </c>
      <c r="G122" s="138">
        <v>-32783.599999999999</v>
      </c>
      <c r="H122" s="138">
        <v>-159.92000000000002</v>
      </c>
      <c r="I122" s="138">
        <v>-153603.16</v>
      </c>
      <c r="J122" s="138">
        <v>-170662.57</v>
      </c>
      <c r="K122" s="138">
        <v>-10154.92</v>
      </c>
      <c r="L122" s="312">
        <f>SUM(MinskningarHöjningar[[#This Row],[Överföring till sammanslagnings-understöd enligt prövning (-1,82 €/inv)]:[Minskning av pensionsstödet (-1,27 €/inv)]])</f>
        <v>-425575.05</v>
      </c>
      <c r="M122" s="297">
        <v>-80765</v>
      </c>
      <c r="N122" s="297">
        <v>-82669.056636592373</v>
      </c>
      <c r="O122" s="138">
        <v>719.64</v>
      </c>
      <c r="P122" s="138">
        <v>-12529.881211991415</v>
      </c>
      <c r="Q122" s="138">
        <v>2878.56</v>
      </c>
      <c r="R122" s="138">
        <v>12473.76</v>
      </c>
      <c r="S122" s="313">
        <f>SUM(MinskningarHöjningar[[#This Row],[Kompensation för arbetsmarknadsstöd (arbetsmarknadsstöd år 2006)]:[Återföring av outnyttjade sammanslagningsunderstöd från 2021]])</f>
        <v>-159891.97784858377</v>
      </c>
      <c r="T122" s="311">
        <f>MinskningarHöjningar[[#This Row],[Höjningar sammanlagt]]+MinskningarHöjningar[[#This Row],[Minskningar sammanlagt]]</f>
        <v>-585467.02784858376</v>
      </c>
      <c r="U122" s="64"/>
    </row>
    <row r="123" spans="1:21" s="48" customFormat="1" x14ac:dyDescent="0.3">
      <c r="A123" s="289">
        <v>400</v>
      </c>
      <c r="B123" s="32" t="s">
        <v>80</v>
      </c>
      <c r="C123" s="447">
        <v>-15411.76</v>
      </c>
      <c r="D123" s="138">
        <v>-15411.76</v>
      </c>
      <c r="E123" s="138">
        <v>-15411.76</v>
      </c>
      <c r="F123" s="138">
        <v>-15411.76</v>
      </c>
      <c r="G123" s="138">
        <v>-34718.799999999996</v>
      </c>
      <c r="H123" s="138">
        <v>-169.36</v>
      </c>
      <c r="I123" s="138">
        <v>-162670.28</v>
      </c>
      <c r="J123" s="138">
        <v>-216556.215</v>
      </c>
      <c r="K123" s="138">
        <v>-10754.36</v>
      </c>
      <c r="L123" s="312">
        <f>SUM(MinskningarHöjningar[[#This Row],[Överföring till sammanslagnings-understöd enligt prövning (-1,82 €/inv)]:[Minskning av pensionsstödet (-1,27 €/inv)]])</f>
        <v>-486516.05499999993</v>
      </c>
      <c r="M123" s="297">
        <v>-34740</v>
      </c>
      <c r="N123" s="35">
        <v>84422.162066999823</v>
      </c>
      <c r="O123" s="138">
        <v>762.12</v>
      </c>
      <c r="P123" s="138">
        <v>-68194.11536266029</v>
      </c>
      <c r="Q123" s="138">
        <v>3048.48</v>
      </c>
      <c r="R123" s="138">
        <v>13210.08</v>
      </c>
      <c r="S123" s="313">
        <f>SUM(MinskningarHöjningar[[#This Row],[Kompensation för arbetsmarknadsstöd (arbetsmarknadsstöd år 2006)]:[Återföring av outnyttjade sammanslagningsunderstöd från 2021]])</f>
        <v>-1491.273295660465</v>
      </c>
      <c r="T123" s="311">
        <f>MinskningarHöjningar[[#This Row],[Höjningar sammanlagt]]+MinskningarHöjningar[[#This Row],[Minskningar sammanlagt]]</f>
        <v>-488007.32829566038</v>
      </c>
      <c r="U123" s="116"/>
    </row>
    <row r="124" spans="1:21" s="48" customFormat="1" x14ac:dyDescent="0.3">
      <c r="A124" s="289">
        <v>402</v>
      </c>
      <c r="B124" s="32" t="s">
        <v>81</v>
      </c>
      <c r="C124" s="447">
        <v>-17031.560000000001</v>
      </c>
      <c r="D124" s="138">
        <v>-17031.560000000001</v>
      </c>
      <c r="E124" s="138">
        <v>-17031.560000000001</v>
      </c>
      <c r="F124" s="138">
        <v>-17031.560000000001</v>
      </c>
      <c r="G124" s="138">
        <v>-38367.799999999996</v>
      </c>
      <c r="H124" s="138">
        <v>-187.16</v>
      </c>
      <c r="I124" s="138">
        <v>-179767.18000000002</v>
      </c>
      <c r="J124" s="138">
        <v>-374561.87624999997</v>
      </c>
      <c r="K124" s="138">
        <v>-11884.66</v>
      </c>
      <c r="L124" s="312">
        <f>SUM(MinskningarHöjningar[[#This Row],[Överföring till sammanslagnings-understöd enligt prövning (-1,82 €/inv)]:[Minskning av pensionsstödet (-1,27 €/inv)]])</f>
        <v>-672894.91625000001</v>
      </c>
      <c r="M124" s="297">
        <v>244217</v>
      </c>
      <c r="N124" s="35">
        <v>-103708.25441498868</v>
      </c>
      <c r="O124" s="138">
        <v>842.21999999999991</v>
      </c>
      <c r="P124" s="138">
        <v>102864.12525654309</v>
      </c>
      <c r="Q124" s="138">
        <v>3368.8799999999997</v>
      </c>
      <c r="R124" s="138">
        <v>14598.480000000001</v>
      </c>
      <c r="S124" s="313">
        <f>SUM(MinskningarHöjningar[[#This Row],[Kompensation för arbetsmarknadsstöd (arbetsmarknadsstöd år 2006)]:[Återföring av outnyttjade sammanslagningsunderstöd från 2021]])</f>
        <v>262182.45084155438</v>
      </c>
      <c r="T124" s="311">
        <f>MinskningarHöjningar[[#This Row],[Höjningar sammanlagt]]+MinskningarHöjningar[[#This Row],[Minskningar sammanlagt]]</f>
        <v>-410712.46540844563</v>
      </c>
      <c r="U124" s="116"/>
    </row>
    <row r="125" spans="1:21" s="48" customFormat="1" x14ac:dyDescent="0.3">
      <c r="A125" s="289">
        <v>403</v>
      </c>
      <c r="B125" s="32" t="s">
        <v>82</v>
      </c>
      <c r="C125" s="447">
        <v>-5323.5</v>
      </c>
      <c r="D125" s="138">
        <v>-5323.5</v>
      </c>
      <c r="E125" s="138">
        <v>-5323.5</v>
      </c>
      <c r="F125" s="138">
        <v>-5323.5</v>
      </c>
      <c r="G125" s="138">
        <v>-11992.499999999998</v>
      </c>
      <c r="H125" s="138">
        <v>-58.5</v>
      </c>
      <c r="I125" s="138">
        <v>-56189.25</v>
      </c>
      <c r="J125" s="138">
        <v>-62091.404999999999</v>
      </c>
      <c r="K125" s="138">
        <v>-3714.75</v>
      </c>
      <c r="L125" s="312">
        <f>SUM(MinskningarHöjningar[[#This Row],[Överföring till sammanslagnings-understöd enligt prövning (-1,82 €/inv)]:[Minskning av pensionsstödet (-1,27 €/inv)]])</f>
        <v>-155340.405</v>
      </c>
      <c r="M125" s="297">
        <v>-43921</v>
      </c>
      <c r="N125" s="35">
        <v>48930.923893926665</v>
      </c>
      <c r="O125" s="138">
        <v>263.25</v>
      </c>
      <c r="P125" s="138">
        <v>-35969.891305223748</v>
      </c>
      <c r="Q125" s="138">
        <v>1053</v>
      </c>
      <c r="R125" s="138">
        <v>4563</v>
      </c>
      <c r="S125" s="313">
        <f>SUM(MinskningarHöjningar[[#This Row],[Kompensation för arbetsmarknadsstöd (arbetsmarknadsstöd år 2006)]:[Återföring av outnyttjade sammanslagningsunderstöd från 2021]])</f>
        <v>-25080.717411297082</v>
      </c>
      <c r="T125" s="311">
        <f>MinskningarHöjningar[[#This Row],[Höjningar sammanlagt]]+MinskningarHöjningar[[#This Row],[Minskningar sammanlagt]]</f>
        <v>-180421.12241129708</v>
      </c>
      <c r="U125" s="116"/>
    </row>
    <row r="126" spans="1:21" s="48" customFormat="1" x14ac:dyDescent="0.3">
      <c r="A126" s="289">
        <v>405</v>
      </c>
      <c r="B126" s="32" t="s">
        <v>324</v>
      </c>
      <c r="C126" s="447">
        <v>-132244.84</v>
      </c>
      <c r="D126" s="138">
        <v>-132244.84</v>
      </c>
      <c r="E126" s="138">
        <v>-132244.84</v>
      </c>
      <c r="F126" s="138">
        <v>-132244.84</v>
      </c>
      <c r="G126" s="138">
        <v>-297914.19999999995</v>
      </c>
      <c r="H126" s="138">
        <v>-1453.24</v>
      </c>
      <c r="I126" s="138">
        <v>-1395837.02</v>
      </c>
      <c r="J126" s="138">
        <v>-4899358.3046000004</v>
      </c>
      <c r="K126" s="138">
        <v>-92280.74</v>
      </c>
      <c r="L126" s="312">
        <f>SUM(MinskningarHöjningar[[#This Row],[Överföring till sammanslagnings-understöd enligt prövning (-1,82 €/inv)]:[Minskning av pensionsstödet (-1,27 €/inv)]])</f>
        <v>-7215822.8646000009</v>
      </c>
      <c r="M126" s="297">
        <v>339710</v>
      </c>
      <c r="N126" s="35">
        <v>997030.45859530568</v>
      </c>
      <c r="O126" s="138">
        <v>6539.58</v>
      </c>
      <c r="P126" s="138">
        <v>152463.40178400092</v>
      </c>
      <c r="Q126" s="138">
        <v>26158.32</v>
      </c>
      <c r="R126" s="138">
        <v>113352.72</v>
      </c>
      <c r="S126" s="313">
        <f>SUM(MinskningarHöjningar[[#This Row],[Kompensation för arbetsmarknadsstöd (arbetsmarknadsstöd år 2006)]:[Återföring av outnyttjade sammanslagningsunderstöd från 2021]])</f>
        <v>1635254.4803793067</v>
      </c>
      <c r="T126" s="311">
        <f>MinskningarHöjningar[[#This Row],[Höjningar sammanlagt]]+MinskningarHöjningar[[#This Row],[Minskningar sammanlagt]]</f>
        <v>-5580568.3842206942</v>
      </c>
      <c r="U126" s="116"/>
    </row>
    <row r="127" spans="1:21" s="48" customFormat="1" x14ac:dyDescent="0.3">
      <c r="A127" s="289">
        <v>407</v>
      </c>
      <c r="B127" s="32" t="s">
        <v>325</v>
      </c>
      <c r="C127" s="447">
        <v>-4770.22</v>
      </c>
      <c r="D127" s="138">
        <v>-4770.22</v>
      </c>
      <c r="E127" s="138">
        <v>-4770.22</v>
      </c>
      <c r="F127" s="138">
        <v>-4770.22</v>
      </c>
      <c r="G127" s="138">
        <v>-10746.099999999999</v>
      </c>
      <c r="H127" s="138">
        <v>-52.42</v>
      </c>
      <c r="I127" s="138">
        <v>-50349.41</v>
      </c>
      <c r="J127" s="138">
        <v>-94820.479999999996</v>
      </c>
      <c r="K127" s="138">
        <v>-3328.67</v>
      </c>
      <c r="L127" s="312">
        <f>SUM(MinskningarHöjningar[[#This Row],[Överföring till sammanslagnings-understöd enligt prövning (-1,82 €/inv)]:[Minskning av pensionsstödet (-1,27 €/inv)]])</f>
        <v>-178377.96</v>
      </c>
      <c r="M127" s="297">
        <v>-44318</v>
      </c>
      <c r="N127" s="35">
        <v>28807.877030804753</v>
      </c>
      <c r="O127" s="138">
        <v>235.89</v>
      </c>
      <c r="P127" s="138">
        <v>24014.387066761647</v>
      </c>
      <c r="Q127" s="138">
        <v>943.56</v>
      </c>
      <c r="R127" s="138">
        <v>4088.76</v>
      </c>
      <c r="S127" s="313">
        <f>SUM(MinskningarHöjningar[[#This Row],[Kompensation för arbetsmarknadsstöd (arbetsmarknadsstöd år 2006)]:[Återföring av outnyttjade sammanslagningsunderstöd från 2021]])</f>
        <v>13772.474097566399</v>
      </c>
      <c r="T127" s="311">
        <f>MinskningarHöjningar[[#This Row],[Höjningar sammanlagt]]+MinskningarHöjningar[[#This Row],[Minskningar sammanlagt]]</f>
        <v>-164605.4859024336</v>
      </c>
      <c r="U127" s="116"/>
    </row>
    <row r="128" spans="1:21" s="48" customFormat="1" x14ac:dyDescent="0.3">
      <c r="A128" s="289">
        <v>408</v>
      </c>
      <c r="B128" s="32" t="s">
        <v>326</v>
      </c>
      <c r="C128" s="447">
        <v>-25882.22</v>
      </c>
      <c r="D128" s="138">
        <v>-25882.22</v>
      </c>
      <c r="E128" s="138">
        <v>-25882.22</v>
      </c>
      <c r="F128" s="138">
        <v>-25882.22</v>
      </c>
      <c r="G128" s="138">
        <v>-58306.1</v>
      </c>
      <c r="H128" s="138">
        <v>-284.42</v>
      </c>
      <c r="I128" s="138">
        <v>-273185.41000000003</v>
      </c>
      <c r="J128" s="138">
        <v>-555468.49</v>
      </c>
      <c r="K128" s="138">
        <v>-18060.670000000002</v>
      </c>
      <c r="L128" s="312">
        <f>SUM(MinskningarHöjningar[[#This Row],[Överföring till sammanslagnings-understöd enligt prövning (-1,82 €/inv)]:[Minskning av pensionsstödet (-1,27 €/inv)]])</f>
        <v>-1008833.9700000001</v>
      </c>
      <c r="M128" s="297">
        <v>-265852</v>
      </c>
      <c r="N128" s="35">
        <v>357807.1910356991</v>
      </c>
      <c r="O128" s="138">
        <v>1279.8899999999999</v>
      </c>
      <c r="P128" s="138">
        <v>-29900.497191731003</v>
      </c>
      <c r="Q128" s="138">
        <v>5119.5599999999995</v>
      </c>
      <c r="R128" s="138">
        <v>22184.760000000002</v>
      </c>
      <c r="S128" s="313">
        <f>SUM(MinskningarHöjningar[[#This Row],[Kompensation för arbetsmarknadsstöd (arbetsmarknadsstöd år 2006)]:[Återföring av outnyttjade sammanslagningsunderstöd från 2021]])</f>
        <v>90638.903843968088</v>
      </c>
      <c r="T128" s="311">
        <f>MinskningarHöjningar[[#This Row],[Höjningar sammanlagt]]+MinskningarHöjningar[[#This Row],[Minskningar sammanlagt]]</f>
        <v>-918195.06615603203</v>
      </c>
      <c r="U128" s="116"/>
    </row>
    <row r="129" spans="1:21" s="48" customFormat="1" x14ac:dyDescent="0.3">
      <c r="A129" s="289">
        <v>410</v>
      </c>
      <c r="B129" s="32" t="s">
        <v>83</v>
      </c>
      <c r="C129" s="447">
        <v>-34257.86</v>
      </c>
      <c r="D129" s="138">
        <v>-34257.86</v>
      </c>
      <c r="E129" s="138">
        <v>-34257.86</v>
      </c>
      <c r="F129" s="138">
        <v>-34257.86</v>
      </c>
      <c r="G129" s="138">
        <v>-77174.299999999988</v>
      </c>
      <c r="H129" s="138">
        <v>-376.46</v>
      </c>
      <c r="I129" s="138">
        <v>-361589.83</v>
      </c>
      <c r="J129" s="138">
        <v>-750136.47499999998</v>
      </c>
      <c r="K129" s="138">
        <v>-23905.21</v>
      </c>
      <c r="L129" s="312">
        <f>SUM(MinskningarHöjningar[[#This Row],[Överföring till sammanslagnings-understöd enligt prövning (-1,82 €/inv)]:[Minskning av pensionsstödet (-1,27 €/inv)]])</f>
        <v>-1350213.7149999999</v>
      </c>
      <c r="M129" s="297">
        <v>194838</v>
      </c>
      <c r="N129" s="35">
        <v>-78414.623055167496</v>
      </c>
      <c r="O129" s="138">
        <v>1694.07</v>
      </c>
      <c r="P129" s="138">
        <v>91445.986128540564</v>
      </c>
      <c r="Q129" s="138">
        <v>6776.28</v>
      </c>
      <c r="R129" s="138">
        <v>29363.88</v>
      </c>
      <c r="S129" s="313">
        <f>SUM(MinskningarHöjningar[[#This Row],[Kompensation för arbetsmarknadsstöd (arbetsmarknadsstöd år 2006)]:[Återföring av outnyttjade sammanslagningsunderstöd från 2021]])</f>
        <v>245703.59307337308</v>
      </c>
      <c r="T129" s="311">
        <f>MinskningarHöjningar[[#This Row],[Höjningar sammanlagt]]+MinskningarHöjningar[[#This Row],[Minskningar sammanlagt]]</f>
        <v>-1104510.1219266267</v>
      </c>
      <c r="U129" s="116"/>
    </row>
    <row r="130" spans="1:21" s="48" customFormat="1" x14ac:dyDescent="0.3">
      <c r="A130" s="289">
        <v>416</v>
      </c>
      <c r="B130" s="32" t="s">
        <v>84</v>
      </c>
      <c r="C130" s="447">
        <v>-5394.4800000000005</v>
      </c>
      <c r="D130" s="138">
        <v>-5394.4800000000005</v>
      </c>
      <c r="E130" s="138">
        <v>-5394.4800000000005</v>
      </c>
      <c r="F130" s="138">
        <v>-5394.4800000000005</v>
      </c>
      <c r="G130" s="138">
        <v>-12152.4</v>
      </c>
      <c r="H130" s="138">
        <v>-59.28</v>
      </c>
      <c r="I130" s="138">
        <v>-56938.44</v>
      </c>
      <c r="J130" s="138">
        <v>-106346.86500000001</v>
      </c>
      <c r="K130" s="138">
        <v>-3764.28</v>
      </c>
      <c r="L130" s="312">
        <f>SUM(MinskningarHöjningar[[#This Row],[Överföring till sammanslagnings-understöd enligt prövning (-1,82 €/inv)]:[Minskning av pensionsstödet (-1,27 €/inv)]])</f>
        <v>-200839.18500000003</v>
      </c>
      <c r="M130" s="297">
        <v>34956</v>
      </c>
      <c r="N130" s="35">
        <v>-11455.423512226902</v>
      </c>
      <c r="O130" s="138">
        <v>266.76</v>
      </c>
      <c r="P130" s="138">
        <v>6790.5517086032305</v>
      </c>
      <c r="Q130" s="138">
        <v>1067.04</v>
      </c>
      <c r="R130" s="138">
        <v>4623.84</v>
      </c>
      <c r="S130" s="313">
        <f>SUM(MinskningarHöjningar[[#This Row],[Kompensation för arbetsmarknadsstöd (arbetsmarknadsstöd år 2006)]:[Återföring av outnyttjade sammanslagningsunderstöd från 2021]])</f>
        <v>36248.768196376332</v>
      </c>
      <c r="T130" s="311">
        <f>MinskningarHöjningar[[#This Row],[Höjningar sammanlagt]]+MinskningarHöjningar[[#This Row],[Minskningar sammanlagt]]</f>
        <v>-164590.4168036237</v>
      </c>
      <c r="U130" s="116"/>
    </row>
    <row r="131" spans="1:21" s="48" customFormat="1" x14ac:dyDescent="0.3">
      <c r="A131" s="289">
        <v>418</v>
      </c>
      <c r="B131" s="32" t="s">
        <v>85</v>
      </c>
      <c r="C131" s="447">
        <v>-43366.96</v>
      </c>
      <c r="D131" s="138">
        <v>-43366.96</v>
      </c>
      <c r="E131" s="138">
        <v>-43366.96</v>
      </c>
      <c r="F131" s="138">
        <v>-43366.96</v>
      </c>
      <c r="G131" s="138">
        <v>-97694.799999999988</v>
      </c>
      <c r="H131" s="138">
        <v>-476.56</v>
      </c>
      <c r="I131" s="138">
        <v>-457735.88</v>
      </c>
      <c r="J131" s="138">
        <v>-1080364.7450000001</v>
      </c>
      <c r="K131" s="138">
        <v>-30261.56</v>
      </c>
      <c r="L131" s="312">
        <f>SUM(MinskningarHöjningar[[#This Row],[Överföring till sammanslagnings-understöd enligt prövning (-1,82 €/inv)]:[Minskning av pensionsstödet (-1,27 €/inv)]])</f>
        <v>-1840001.3850000002</v>
      </c>
      <c r="M131" s="297">
        <v>343408</v>
      </c>
      <c r="N131" s="35">
        <v>-22639.194855719805</v>
      </c>
      <c r="O131" s="138">
        <v>2144.52</v>
      </c>
      <c r="P131" s="138">
        <v>28264.493502075667</v>
      </c>
      <c r="Q131" s="138">
        <v>8578.08</v>
      </c>
      <c r="R131" s="138">
        <v>37171.68</v>
      </c>
      <c r="S131" s="313">
        <f>SUM(MinskningarHöjningar[[#This Row],[Kompensation för arbetsmarknadsstöd (arbetsmarknadsstöd år 2006)]:[Återföring av outnyttjade sammanslagningsunderstöd från 2021]])</f>
        <v>396927.57864635589</v>
      </c>
      <c r="T131" s="311">
        <f>MinskningarHöjningar[[#This Row],[Höjningar sammanlagt]]+MinskningarHöjningar[[#This Row],[Minskningar sammanlagt]]</f>
        <v>-1443073.8063536445</v>
      </c>
      <c r="U131" s="116"/>
    </row>
    <row r="132" spans="1:21" s="48" customFormat="1" x14ac:dyDescent="0.3">
      <c r="A132" s="289">
        <v>420</v>
      </c>
      <c r="B132" s="32" t="s">
        <v>86</v>
      </c>
      <c r="C132" s="447">
        <v>-17111.64</v>
      </c>
      <c r="D132" s="138">
        <v>-17111.64</v>
      </c>
      <c r="E132" s="138">
        <v>-17111.64</v>
      </c>
      <c r="F132" s="138">
        <v>-17111.64</v>
      </c>
      <c r="G132" s="138">
        <v>-38548.199999999997</v>
      </c>
      <c r="H132" s="138">
        <v>-188.04</v>
      </c>
      <c r="I132" s="138">
        <v>-180612.42</v>
      </c>
      <c r="J132" s="138">
        <v>-377087.93</v>
      </c>
      <c r="K132" s="138">
        <v>-11940.54</v>
      </c>
      <c r="L132" s="312">
        <f>SUM(MinskningarHöjningar[[#This Row],[Överföring till sammanslagnings-understöd enligt prövning (-1,82 €/inv)]:[Minskning av pensionsstödet (-1,27 €/inv)]])</f>
        <v>-676823.69</v>
      </c>
      <c r="M132" s="297">
        <v>13462</v>
      </c>
      <c r="N132" s="35">
        <v>-162756.96273579448</v>
      </c>
      <c r="O132" s="138">
        <v>846.18</v>
      </c>
      <c r="P132" s="138">
        <v>31509.967962537441</v>
      </c>
      <c r="Q132" s="138">
        <v>3384.72</v>
      </c>
      <c r="R132" s="138">
        <v>14667.12</v>
      </c>
      <c r="S132" s="313">
        <f>SUM(MinskningarHöjningar[[#This Row],[Kompensation för arbetsmarknadsstöd (arbetsmarknadsstöd år 2006)]:[Återföring av outnyttjade sammanslagningsunderstöd från 2021]])</f>
        <v>-98886.974773257054</v>
      </c>
      <c r="T132" s="311">
        <f>MinskningarHöjningar[[#This Row],[Höjningar sammanlagt]]+MinskningarHöjningar[[#This Row],[Minskningar sammanlagt]]</f>
        <v>-775710.66477325698</v>
      </c>
      <c r="U132" s="116"/>
    </row>
    <row r="133" spans="1:21" s="48" customFormat="1" x14ac:dyDescent="0.3">
      <c r="A133" s="289">
        <v>421</v>
      </c>
      <c r="B133" s="32" t="s">
        <v>87</v>
      </c>
      <c r="C133" s="447">
        <v>-1314.04</v>
      </c>
      <c r="D133" s="138">
        <v>-1314.04</v>
      </c>
      <c r="E133" s="138">
        <v>-1314.04</v>
      </c>
      <c r="F133" s="138">
        <v>-1314.04</v>
      </c>
      <c r="G133" s="138">
        <v>-2960.2</v>
      </c>
      <c r="H133" s="138">
        <v>-14.44</v>
      </c>
      <c r="I133" s="138">
        <v>-13869.62</v>
      </c>
      <c r="J133" s="138">
        <v>-14506.825000000001</v>
      </c>
      <c r="K133" s="138">
        <v>-916.94</v>
      </c>
      <c r="L133" s="312">
        <f>SUM(MinskningarHöjningar[[#This Row],[Överföring till sammanslagnings-understöd enligt prövning (-1,82 €/inv)]:[Minskning av pensionsstödet (-1,27 €/inv)]])</f>
        <v>-37524.185000000005</v>
      </c>
      <c r="M133" s="297">
        <v>18127</v>
      </c>
      <c r="N133" s="35">
        <v>39125.340264778584</v>
      </c>
      <c r="O133" s="138">
        <v>64.98</v>
      </c>
      <c r="P133" s="138">
        <v>-10671.592234454174</v>
      </c>
      <c r="Q133" s="138">
        <v>259.92</v>
      </c>
      <c r="R133" s="138">
        <v>1126.32</v>
      </c>
      <c r="S133" s="313">
        <f>SUM(MinskningarHöjningar[[#This Row],[Kompensation för arbetsmarknadsstöd (arbetsmarknadsstöd år 2006)]:[Återföring av outnyttjade sammanslagningsunderstöd från 2021]])</f>
        <v>48031.968030324409</v>
      </c>
      <c r="T133" s="311">
        <f>MinskningarHöjningar[[#This Row],[Höjningar sammanlagt]]+MinskningarHöjningar[[#This Row],[Minskningar sammanlagt]]</f>
        <v>10507.783030324405</v>
      </c>
      <c r="U133" s="116"/>
    </row>
    <row r="134" spans="1:21" s="48" customFormat="1" x14ac:dyDescent="0.3">
      <c r="A134" s="289">
        <v>422</v>
      </c>
      <c r="B134" s="32" t="s">
        <v>88</v>
      </c>
      <c r="C134" s="447">
        <v>-19508.580000000002</v>
      </c>
      <c r="D134" s="138">
        <v>-19508.580000000002</v>
      </c>
      <c r="E134" s="138">
        <v>-19508.580000000002</v>
      </c>
      <c r="F134" s="138">
        <v>-19508.580000000002</v>
      </c>
      <c r="G134" s="138">
        <v>-43947.899999999994</v>
      </c>
      <c r="H134" s="138">
        <v>-214.38</v>
      </c>
      <c r="I134" s="138">
        <v>-205911.99000000002</v>
      </c>
      <c r="J134" s="138">
        <v>-388958.88</v>
      </c>
      <c r="K134" s="138">
        <v>-13613.130000000001</v>
      </c>
      <c r="L134" s="312">
        <f>SUM(MinskningarHöjningar[[#This Row],[Överföring till sammanslagnings-understöd enligt prövning (-1,82 €/inv)]:[Minskning av pensionsstödet (-1,27 €/inv)]])</f>
        <v>-730680.6</v>
      </c>
      <c r="M134" s="297">
        <v>635429</v>
      </c>
      <c r="N134" s="35">
        <v>-315981.70902796835</v>
      </c>
      <c r="O134" s="138">
        <v>964.70999999999992</v>
      </c>
      <c r="P134" s="138">
        <v>108844.53860003932</v>
      </c>
      <c r="Q134" s="138">
        <v>3858.8399999999997</v>
      </c>
      <c r="R134" s="138">
        <v>16721.64</v>
      </c>
      <c r="S134" s="313">
        <f>SUM(MinskningarHöjningar[[#This Row],[Kompensation för arbetsmarknadsstöd (arbetsmarknadsstöd år 2006)]:[Återföring av outnyttjade sammanslagningsunderstöd från 2021]])</f>
        <v>449837.01957207103</v>
      </c>
      <c r="T134" s="311">
        <f>MinskningarHöjningar[[#This Row],[Höjningar sammanlagt]]+MinskningarHöjningar[[#This Row],[Minskningar sammanlagt]]</f>
        <v>-280843.58042792894</v>
      </c>
      <c r="U134" s="116"/>
    </row>
    <row r="135" spans="1:21" s="48" customFormat="1" x14ac:dyDescent="0.3">
      <c r="A135" s="289">
        <v>423</v>
      </c>
      <c r="B135" s="32" t="s">
        <v>327</v>
      </c>
      <c r="C135" s="447">
        <v>-36665.72</v>
      </c>
      <c r="D135" s="138">
        <v>-36665.72</v>
      </c>
      <c r="E135" s="138">
        <v>-36665.72</v>
      </c>
      <c r="F135" s="138">
        <v>-36665.72</v>
      </c>
      <c r="G135" s="138">
        <v>-82598.599999999991</v>
      </c>
      <c r="H135" s="138">
        <v>-402.92</v>
      </c>
      <c r="I135" s="138">
        <v>-387004.66000000003</v>
      </c>
      <c r="J135" s="138">
        <v>-480922.98129999998</v>
      </c>
      <c r="K135" s="138">
        <v>-25585.420000000002</v>
      </c>
      <c r="L135" s="312">
        <f>SUM(MinskningarHöjningar[[#This Row],[Överföring till sammanslagnings-understöd enligt prövning (-1,82 €/inv)]:[Minskning av pensionsstödet (-1,27 €/inv)]])</f>
        <v>-1123177.4613000001</v>
      </c>
      <c r="M135" s="297">
        <v>13774</v>
      </c>
      <c r="N135" s="35">
        <v>-70084.709369556047</v>
      </c>
      <c r="O135" s="138">
        <v>1813.1399999999999</v>
      </c>
      <c r="P135" s="138">
        <v>-71237.505635071007</v>
      </c>
      <c r="Q135" s="138">
        <v>7252.5599999999995</v>
      </c>
      <c r="R135" s="138">
        <v>31427.760000000002</v>
      </c>
      <c r="S135" s="313">
        <f>SUM(MinskningarHöjningar[[#This Row],[Kompensation för arbetsmarknadsstöd (arbetsmarknadsstöd år 2006)]:[Återföring av outnyttjade sammanslagningsunderstöd från 2021]])</f>
        <v>-87054.755004627048</v>
      </c>
      <c r="T135" s="311">
        <f>MinskningarHöjningar[[#This Row],[Höjningar sammanlagt]]+MinskningarHöjningar[[#This Row],[Minskningar sammanlagt]]</f>
        <v>-1210232.2163046272</v>
      </c>
      <c r="U135" s="116"/>
    </row>
    <row r="136" spans="1:21" s="48" customFormat="1" x14ac:dyDescent="0.3">
      <c r="A136" s="285">
        <v>425</v>
      </c>
      <c r="B136" s="32" t="s">
        <v>328</v>
      </c>
      <c r="C136" s="447">
        <v>-18633.16</v>
      </c>
      <c r="D136" s="138">
        <v>-18633.16</v>
      </c>
      <c r="E136" s="138">
        <v>-18633.16</v>
      </c>
      <c r="F136" s="138">
        <v>-18633.16</v>
      </c>
      <c r="G136" s="138">
        <v>-41975.799999999996</v>
      </c>
      <c r="H136" s="138">
        <v>-204.76</v>
      </c>
      <c r="I136" s="138">
        <v>-196671.98</v>
      </c>
      <c r="J136" s="138">
        <v>-179570.32250000001</v>
      </c>
      <c r="K136" s="138">
        <v>-13002.26</v>
      </c>
      <c r="L136" s="312">
        <f>SUM(MinskningarHöjningar[[#This Row],[Överföring till sammanslagnings-understöd enligt prövning (-1,82 €/inv)]:[Minskning av pensionsstödet (-1,27 €/inv)]])</f>
        <v>-505957.76250000001</v>
      </c>
      <c r="M136" s="297">
        <v>40867</v>
      </c>
      <c r="N136" s="138">
        <v>-237163.87793625519</v>
      </c>
      <c r="O136" s="138">
        <v>921.42</v>
      </c>
      <c r="P136" s="138">
        <v>37961.786778954076</v>
      </c>
      <c r="Q136" s="138">
        <v>3685.68</v>
      </c>
      <c r="R136" s="138">
        <v>15971.28</v>
      </c>
      <c r="S136" s="313">
        <f>SUM(MinskningarHöjningar[[#This Row],[Kompensation för arbetsmarknadsstöd (arbetsmarknadsstöd år 2006)]:[Återföring av outnyttjade sammanslagningsunderstöd från 2021]])</f>
        <v>-137756.71115730112</v>
      </c>
      <c r="T136" s="311">
        <f>MinskningarHöjningar[[#This Row],[Höjningar sammanlagt]]+MinskningarHöjningar[[#This Row],[Minskningar sammanlagt]]</f>
        <v>-643714.47365730116</v>
      </c>
      <c r="U136" s="116"/>
    </row>
    <row r="137" spans="1:21" s="48" customFormat="1" x14ac:dyDescent="0.3">
      <c r="A137" s="289">
        <v>426</v>
      </c>
      <c r="B137" s="32" t="s">
        <v>89</v>
      </c>
      <c r="C137" s="447">
        <v>-21829.08</v>
      </c>
      <c r="D137" s="138">
        <v>-21829.08</v>
      </c>
      <c r="E137" s="138">
        <v>-21829.08</v>
      </c>
      <c r="F137" s="138">
        <v>-21829.08</v>
      </c>
      <c r="G137" s="138">
        <v>-49175.399999999994</v>
      </c>
      <c r="H137" s="138">
        <v>-239.88</v>
      </c>
      <c r="I137" s="138">
        <v>-230404.74000000002</v>
      </c>
      <c r="J137" s="138">
        <v>-541601.64</v>
      </c>
      <c r="K137" s="138">
        <v>-15232.380000000001</v>
      </c>
      <c r="L137" s="312">
        <f>SUM(MinskningarHöjningar[[#This Row],[Överföring till sammanslagnings-understöd enligt prövning (-1,82 €/inv)]:[Minskning av pensionsstödet (-1,27 €/inv)]])</f>
        <v>-923970.36</v>
      </c>
      <c r="M137" s="297">
        <v>290281</v>
      </c>
      <c r="N137" s="35">
        <v>172946.06286363304</v>
      </c>
      <c r="O137" s="138">
        <v>1079.46</v>
      </c>
      <c r="P137" s="138">
        <v>93145.619391315064</v>
      </c>
      <c r="Q137" s="138">
        <v>4317.84</v>
      </c>
      <c r="R137" s="138">
        <v>18710.64</v>
      </c>
      <c r="S137" s="313">
        <f>SUM(MinskningarHöjningar[[#This Row],[Kompensation för arbetsmarknadsstöd (arbetsmarknadsstöd år 2006)]:[Återföring av outnyttjade sammanslagningsunderstöd från 2021]])</f>
        <v>580480.62225494813</v>
      </c>
      <c r="T137" s="311">
        <f>MinskningarHöjningar[[#This Row],[Höjningar sammanlagt]]+MinskningarHöjningar[[#This Row],[Minskningar sammanlagt]]</f>
        <v>-343489.73774505185</v>
      </c>
      <c r="U137" s="116"/>
    </row>
    <row r="138" spans="1:21" s="48" customFormat="1" x14ac:dyDescent="0.3">
      <c r="A138" s="289">
        <v>430</v>
      </c>
      <c r="B138" s="32" t="s">
        <v>90</v>
      </c>
      <c r="C138" s="447">
        <v>-28701.4</v>
      </c>
      <c r="D138" s="138">
        <v>-28701.4</v>
      </c>
      <c r="E138" s="138">
        <v>-28701.4</v>
      </c>
      <c r="F138" s="138">
        <v>-28701.4</v>
      </c>
      <c r="G138" s="138">
        <v>-64656.999999999993</v>
      </c>
      <c r="H138" s="138">
        <v>-315.40000000000003</v>
      </c>
      <c r="I138" s="138">
        <v>-302941.7</v>
      </c>
      <c r="J138" s="138">
        <v>-556388.17374999996</v>
      </c>
      <c r="K138" s="138">
        <v>-20027.900000000001</v>
      </c>
      <c r="L138" s="312">
        <f>SUM(MinskningarHöjningar[[#This Row],[Överföring till sammanslagnings-understöd enligt prövning (-1,82 €/inv)]:[Minskning av pensionsstödet (-1,27 €/inv)]])</f>
        <v>-1059135.7737499999</v>
      </c>
      <c r="M138" s="297">
        <v>-167155</v>
      </c>
      <c r="N138" s="35">
        <v>60458.416094228625</v>
      </c>
      <c r="O138" s="138">
        <v>1419.3</v>
      </c>
      <c r="P138" s="138">
        <v>17373.077941068477</v>
      </c>
      <c r="Q138" s="138">
        <v>5677.2</v>
      </c>
      <c r="R138" s="138">
        <v>24601.200000000001</v>
      </c>
      <c r="S138" s="313">
        <f>SUM(MinskningarHöjningar[[#This Row],[Kompensation för arbetsmarknadsstöd (arbetsmarknadsstöd år 2006)]:[Återföring av outnyttjade sammanslagningsunderstöd från 2021]])</f>
        <v>-57625.8059647029</v>
      </c>
      <c r="T138" s="311">
        <f>MinskningarHöjningar[[#This Row],[Höjningar sammanlagt]]+MinskningarHöjningar[[#This Row],[Minskningar sammanlagt]]</f>
        <v>-1116761.5797147029</v>
      </c>
      <c r="U138" s="116"/>
    </row>
    <row r="139" spans="1:21" s="48" customFormat="1" x14ac:dyDescent="0.3">
      <c r="A139" s="289">
        <v>433</v>
      </c>
      <c r="B139" s="32" t="s">
        <v>91</v>
      </c>
      <c r="C139" s="447">
        <v>-14292.460000000001</v>
      </c>
      <c r="D139" s="138">
        <v>-14292.460000000001</v>
      </c>
      <c r="E139" s="138">
        <v>-14292.460000000001</v>
      </c>
      <c r="F139" s="138">
        <v>-14292.460000000001</v>
      </c>
      <c r="G139" s="138">
        <v>-32197.299999999996</v>
      </c>
      <c r="H139" s="138">
        <v>-157.06</v>
      </c>
      <c r="I139" s="138">
        <v>-150856.13</v>
      </c>
      <c r="J139" s="138">
        <v>-251755.02</v>
      </c>
      <c r="K139" s="138">
        <v>-9973.31</v>
      </c>
      <c r="L139" s="312">
        <f>SUM(MinskningarHöjningar[[#This Row],[Överföring till sammanslagnings-understöd enligt prövning (-1,82 €/inv)]:[Minskning av pensionsstödet (-1,27 €/inv)]])</f>
        <v>-502108.66</v>
      </c>
      <c r="M139" s="297">
        <v>-59608</v>
      </c>
      <c r="N139" s="35">
        <v>177263.44181268103</v>
      </c>
      <c r="O139" s="138">
        <v>706.77</v>
      </c>
      <c r="P139" s="138">
        <v>-4638.7724129895942</v>
      </c>
      <c r="Q139" s="138">
        <v>2827.08</v>
      </c>
      <c r="R139" s="138">
        <v>12250.68</v>
      </c>
      <c r="S139" s="313">
        <f>SUM(MinskningarHöjningar[[#This Row],[Kompensation för arbetsmarknadsstöd (arbetsmarknadsstöd år 2006)]:[Återföring av outnyttjade sammanslagningsunderstöd från 2021]])</f>
        <v>128801.19939969145</v>
      </c>
      <c r="T139" s="311">
        <f>MinskningarHöjningar[[#This Row],[Höjningar sammanlagt]]+MinskningarHöjningar[[#This Row],[Minskningar sammanlagt]]</f>
        <v>-373307.46060030849</v>
      </c>
      <c r="U139" s="116"/>
    </row>
    <row r="140" spans="1:21" s="48" customFormat="1" x14ac:dyDescent="0.3">
      <c r="A140" s="289">
        <v>434</v>
      </c>
      <c r="B140" s="32" t="s">
        <v>329</v>
      </c>
      <c r="C140" s="447">
        <v>-26835.9</v>
      </c>
      <c r="D140" s="138">
        <v>-26835.9</v>
      </c>
      <c r="E140" s="138">
        <v>-26835.9</v>
      </c>
      <c r="F140" s="138">
        <v>-26835.9</v>
      </c>
      <c r="G140" s="138">
        <v>-60454.499999999993</v>
      </c>
      <c r="H140" s="138">
        <v>-294.90000000000003</v>
      </c>
      <c r="I140" s="138">
        <v>-283251.45</v>
      </c>
      <c r="J140" s="138">
        <v>-641973.74</v>
      </c>
      <c r="K140" s="138">
        <v>-18726.150000000001</v>
      </c>
      <c r="L140" s="312">
        <f>SUM(MinskningarHöjningar[[#This Row],[Överföring till sammanslagnings-understöd enligt prövning (-1,82 €/inv)]:[Minskning av pensionsstödet (-1,27 €/inv)]])</f>
        <v>-1112044.3399999999</v>
      </c>
      <c r="M140" s="297">
        <v>195042</v>
      </c>
      <c r="N140" s="35">
        <v>298338.15703547001</v>
      </c>
      <c r="O140" s="138">
        <v>1327.05</v>
      </c>
      <c r="P140" s="138">
        <v>-195108.00747413479</v>
      </c>
      <c r="Q140" s="138">
        <v>5308.2</v>
      </c>
      <c r="R140" s="138">
        <v>23002.2</v>
      </c>
      <c r="S140" s="313">
        <f>SUM(MinskningarHöjningar[[#This Row],[Kompensation för arbetsmarknadsstöd (arbetsmarknadsstöd år 2006)]:[Återföring av outnyttjade sammanslagningsunderstöd från 2021]])</f>
        <v>327909.59956133523</v>
      </c>
      <c r="T140" s="311">
        <f>MinskningarHöjningar[[#This Row],[Höjningar sammanlagt]]+MinskningarHöjningar[[#This Row],[Minskningar sammanlagt]]</f>
        <v>-784134.74043866456</v>
      </c>
      <c r="U140" s="116"/>
    </row>
    <row r="141" spans="1:21" s="48" customFormat="1" x14ac:dyDescent="0.3">
      <c r="A141" s="289">
        <v>435</v>
      </c>
      <c r="B141" s="32" t="s">
        <v>92</v>
      </c>
      <c r="C141" s="447">
        <v>-1272.18</v>
      </c>
      <c r="D141" s="138">
        <v>-1272.18</v>
      </c>
      <c r="E141" s="138">
        <v>-1272.18</v>
      </c>
      <c r="F141" s="138">
        <v>-1272.18</v>
      </c>
      <c r="G141" s="138">
        <v>-2865.8999999999996</v>
      </c>
      <c r="H141" s="138">
        <v>-13.98</v>
      </c>
      <c r="I141" s="138">
        <v>-13427.79</v>
      </c>
      <c r="J141" s="138">
        <v>-11254.355</v>
      </c>
      <c r="K141" s="138">
        <v>-887.73</v>
      </c>
      <c r="L141" s="312">
        <f>SUM(MinskningarHöjningar[[#This Row],[Överföring till sammanslagnings-understöd enligt prövning (-1,82 €/inv)]:[Minskning av pensionsstödet (-1,27 €/inv)]])</f>
        <v>-33538.474999999999</v>
      </c>
      <c r="M141" s="297">
        <v>-1935</v>
      </c>
      <c r="N141" s="35">
        <v>215879.84020721586</v>
      </c>
      <c r="O141" s="138">
        <v>62.91</v>
      </c>
      <c r="P141" s="138">
        <v>-4554.6930566043848</v>
      </c>
      <c r="Q141" s="138">
        <v>251.64</v>
      </c>
      <c r="R141" s="138">
        <v>1090.44</v>
      </c>
      <c r="S141" s="313">
        <f>SUM(MinskningarHöjningar[[#This Row],[Kompensation för arbetsmarknadsstöd (arbetsmarknadsstöd år 2006)]:[Återföring av outnyttjade sammanslagningsunderstöd från 2021]])</f>
        <v>210795.1371506115</v>
      </c>
      <c r="T141" s="311">
        <f>MinskningarHöjningar[[#This Row],[Höjningar sammanlagt]]+MinskningarHöjningar[[#This Row],[Minskningar sammanlagt]]</f>
        <v>177256.66215061149</v>
      </c>
      <c r="U141" s="116"/>
    </row>
    <row r="142" spans="1:21" s="48" customFormat="1" x14ac:dyDescent="0.3">
      <c r="A142" s="289">
        <v>436</v>
      </c>
      <c r="B142" s="32" t="s">
        <v>93</v>
      </c>
      <c r="C142" s="447">
        <v>-3705.52</v>
      </c>
      <c r="D142" s="138">
        <v>-3705.52</v>
      </c>
      <c r="E142" s="138">
        <v>-3705.52</v>
      </c>
      <c r="F142" s="138">
        <v>-3705.52</v>
      </c>
      <c r="G142" s="138">
        <v>-8347.5999999999985</v>
      </c>
      <c r="H142" s="138">
        <v>-40.72</v>
      </c>
      <c r="I142" s="138">
        <v>-39111.560000000005</v>
      </c>
      <c r="J142" s="138">
        <v>-50446.665000000001</v>
      </c>
      <c r="K142" s="138">
        <v>-2585.7200000000003</v>
      </c>
      <c r="L142" s="312">
        <f>SUM(MinskningarHöjningar[[#This Row],[Överföring till sammanslagnings-understöd enligt prövning (-1,82 €/inv)]:[Minskning av pensionsstödet (-1,27 €/inv)]])</f>
        <v>-115354.345</v>
      </c>
      <c r="M142" s="297">
        <v>27057</v>
      </c>
      <c r="N142" s="35">
        <v>-8187.1440257076174</v>
      </c>
      <c r="O142" s="138">
        <v>183.23999999999998</v>
      </c>
      <c r="P142" s="138">
        <v>15037.957041734993</v>
      </c>
      <c r="Q142" s="138">
        <v>732.95999999999992</v>
      </c>
      <c r="R142" s="138">
        <v>3176.1600000000003</v>
      </c>
      <c r="S142" s="313">
        <f>SUM(MinskningarHöjningar[[#This Row],[Kompensation för arbetsmarknadsstöd (arbetsmarknadsstöd år 2006)]:[Återföring av outnyttjade sammanslagningsunderstöd från 2021]])</f>
        <v>38000.17301602738</v>
      </c>
      <c r="T142" s="311">
        <f>MinskningarHöjningar[[#This Row],[Höjningar sammanlagt]]+MinskningarHöjningar[[#This Row],[Minskningar sammanlagt]]</f>
        <v>-77354.171983972628</v>
      </c>
      <c r="U142" s="116"/>
    </row>
    <row r="143" spans="1:21" s="48" customFormat="1" x14ac:dyDescent="0.3">
      <c r="A143" s="289">
        <v>440</v>
      </c>
      <c r="B143" s="32" t="s">
        <v>330</v>
      </c>
      <c r="C143" s="447">
        <v>-10071.880000000001</v>
      </c>
      <c r="D143" s="138">
        <v>-10071.880000000001</v>
      </c>
      <c r="E143" s="138">
        <v>-10071.880000000001</v>
      </c>
      <c r="F143" s="138">
        <v>-10071.880000000001</v>
      </c>
      <c r="G143" s="138">
        <v>-22689.399999999998</v>
      </c>
      <c r="H143" s="138">
        <v>-110.68</v>
      </c>
      <c r="I143" s="138">
        <v>-106308.14</v>
      </c>
      <c r="J143" s="138">
        <v>-43149.214999999997</v>
      </c>
      <c r="K143" s="138">
        <v>-7028.18</v>
      </c>
      <c r="L143" s="312">
        <f>SUM(MinskningarHöjningar[[#This Row],[Överföring till sammanslagnings-understöd enligt prövning (-1,82 €/inv)]:[Minskning av pensionsstödet (-1,27 €/inv)]])</f>
        <v>-219573.13499999998</v>
      </c>
      <c r="M143" s="297">
        <v>-43352</v>
      </c>
      <c r="N143" s="35">
        <v>14361.762467931956</v>
      </c>
      <c r="O143" s="138">
        <v>498.06</v>
      </c>
      <c r="P143" s="138">
        <v>-7963.9326468339141</v>
      </c>
      <c r="Q143" s="138">
        <v>1992.24</v>
      </c>
      <c r="R143" s="138">
        <v>8633.0400000000009</v>
      </c>
      <c r="S143" s="313">
        <f>SUM(MinskningarHöjningar[[#This Row],[Kompensation för arbetsmarknadsstöd (arbetsmarknadsstöd år 2006)]:[Återföring av outnyttjade sammanslagningsunderstöd från 2021]])</f>
        <v>-25830.830178901961</v>
      </c>
      <c r="T143" s="311">
        <f>MinskningarHöjningar[[#This Row],[Höjningar sammanlagt]]+MinskningarHöjningar[[#This Row],[Minskningar sammanlagt]]</f>
        <v>-245403.96517890194</v>
      </c>
      <c r="U143" s="116"/>
    </row>
    <row r="144" spans="1:21" s="48" customFormat="1" x14ac:dyDescent="0.3">
      <c r="A144" s="289">
        <v>441</v>
      </c>
      <c r="B144" s="32" t="s">
        <v>94</v>
      </c>
      <c r="C144" s="447">
        <v>-8268.26</v>
      </c>
      <c r="D144" s="138">
        <v>-8268.26</v>
      </c>
      <c r="E144" s="138">
        <v>-8268.26</v>
      </c>
      <c r="F144" s="138">
        <v>-8268.26</v>
      </c>
      <c r="G144" s="138">
        <v>-18626.3</v>
      </c>
      <c r="H144" s="138">
        <v>-90.86</v>
      </c>
      <c r="I144" s="138">
        <v>-87271.03</v>
      </c>
      <c r="J144" s="138">
        <v>-162383.185</v>
      </c>
      <c r="K144" s="138">
        <v>-5769.61</v>
      </c>
      <c r="L144" s="312">
        <f>SUM(MinskningarHöjningar[[#This Row],[Överföring till sammanslagnings-understöd enligt prövning (-1,82 €/inv)]:[Minskning av pensionsstödet (-1,27 €/inv)]])</f>
        <v>-307214.02499999997</v>
      </c>
      <c r="M144" s="297">
        <v>97180</v>
      </c>
      <c r="N144" s="35">
        <v>-3537.7496837247163</v>
      </c>
      <c r="O144" s="138">
        <v>408.87</v>
      </c>
      <c r="P144" s="138">
        <v>-1609.7209362484864</v>
      </c>
      <c r="Q144" s="138">
        <v>1635.48</v>
      </c>
      <c r="R144" s="138">
        <v>7087.08</v>
      </c>
      <c r="S144" s="313">
        <f>SUM(MinskningarHöjningar[[#This Row],[Kompensation för arbetsmarknadsstöd (arbetsmarknadsstöd år 2006)]:[Återföring av outnyttjade sammanslagningsunderstöd från 2021]])</f>
        <v>101163.95938002679</v>
      </c>
      <c r="T144" s="311">
        <f>MinskningarHöjningar[[#This Row],[Höjningar sammanlagt]]+MinskningarHöjningar[[#This Row],[Minskningar sammanlagt]]</f>
        <v>-206050.06561997317</v>
      </c>
      <c r="U144" s="116"/>
    </row>
    <row r="145" spans="1:21" s="48" customFormat="1" x14ac:dyDescent="0.3">
      <c r="A145" s="289">
        <v>444</v>
      </c>
      <c r="B145" s="32" t="s">
        <v>331</v>
      </c>
      <c r="C145" s="447">
        <v>-83512.52</v>
      </c>
      <c r="D145" s="138">
        <v>-83512.52</v>
      </c>
      <c r="E145" s="138">
        <v>-83512.52</v>
      </c>
      <c r="F145" s="138">
        <v>-83512.52</v>
      </c>
      <c r="G145" s="138">
        <v>-188132.59999999998</v>
      </c>
      <c r="H145" s="138">
        <v>-917.72</v>
      </c>
      <c r="I145" s="138">
        <v>-881470.06</v>
      </c>
      <c r="J145" s="138">
        <v>-2760027.8250000002</v>
      </c>
      <c r="K145" s="138">
        <v>-58275.22</v>
      </c>
      <c r="L145" s="312">
        <f>SUM(MinskningarHöjningar[[#This Row],[Överföring till sammanslagnings-understöd enligt prövning (-1,82 €/inv)]:[Minskning av pensionsstödet (-1,27 €/inv)]])</f>
        <v>-4222873.5049999999</v>
      </c>
      <c r="M145" s="297">
        <v>-48294</v>
      </c>
      <c r="N145" s="35">
        <v>624884.95422090124</v>
      </c>
      <c r="O145" s="138">
        <v>4129.74</v>
      </c>
      <c r="P145" s="138">
        <v>201652.59755801904</v>
      </c>
      <c r="Q145" s="138">
        <v>16518.96</v>
      </c>
      <c r="R145" s="138">
        <v>71582.16</v>
      </c>
      <c r="S145" s="313">
        <f>SUM(MinskningarHöjningar[[#This Row],[Kompensation för arbetsmarknadsstöd (arbetsmarknadsstöd år 2006)]:[Återföring av outnyttjade sammanslagningsunderstöd från 2021]])</f>
        <v>870474.41177892021</v>
      </c>
      <c r="T145" s="311">
        <f>MinskningarHöjningar[[#This Row],[Höjningar sammanlagt]]+MinskningarHöjningar[[#This Row],[Minskningar sammanlagt]]</f>
        <v>-3352399.0932210796</v>
      </c>
      <c r="U145" s="116"/>
    </row>
    <row r="146" spans="1:21" s="48" customFormat="1" x14ac:dyDescent="0.3">
      <c r="A146" s="289">
        <v>445</v>
      </c>
      <c r="B146" s="32" t="s">
        <v>332</v>
      </c>
      <c r="C146" s="447">
        <v>-27491.100000000002</v>
      </c>
      <c r="D146" s="138">
        <v>-27491.100000000002</v>
      </c>
      <c r="E146" s="138">
        <v>-27491.100000000002</v>
      </c>
      <c r="F146" s="138">
        <v>-27491.100000000002</v>
      </c>
      <c r="G146" s="138">
        <v>-61930.499999999993</v>
      </c>
      <c r="H146" s="138">
        <v>-302.10000000000002</v>
      </c>
      <c r="I146" s="138">
        <v>-290167.05</v>
      </c>
      <c r="J146" s="138">
        <v>-384963.28499999997</v>
      </c>
      <c r="K146" s="138">
        <v>-19183.349999999999</v>
      </c>
      <c r="L146" s="312">
        <f>SUM(MinskningarHöjningar[[#This Row],[Överföring till sammanslagnings-understöd enligt prövning (-1,82 €/inv)]:[Minskning av pensionsstödet (-1,27 €/inv)]])</f>
        <v>-866510.68499999994</v>
      </c>
      <c r="M146" s="297">
        <v>85094</v>
      </c>
      <c r="N146" s="35">
        <v>391772.46881145611</v>
      </c>
      <c r="O146" s="138">
        <v>1359.45</v>
      </c>
      <c r="P146" s="138">
        <v>-53524.128651770989</v>
      </c>
      <c r="Q146" s="138">
        <v>5437.8</v>
      </c>
      <c r="R146" s="138">
        <v>23563.8</v>
      </c>
      <c r="S146" s="313">
        <f>SUM(MinskningarHöjningar[[#This Row],[Kompensation för arbetsmarknadsstöd (arbetsmarknadsstöd år 2006)]:[Återföring av outnyttjade sammanslagningsunderstöd från 2021]])</f>
        <v>453703.39015968511</v>
      </c>
      <c r="T146" s="311">
        <f>MinskningarHöjningar[[#This Row],[Höjningar sammanlagt]]+MinskningarHöjningar[[#This Row],[Minskningar sammanlagt]]</f>
        <v>-412807.29484031483</v>
      </c>
      <c r="U146" s="116"/>
    </row>
    <row r="147" spans="1:21" s="48" customFormat="1" x14ac:dyDescent="0.3">
      <c r="A147" s="289">
        <v>475</v>
      </c>
      <c r="B147" s="32" t="s">
        <v>333</v>
      </c>
      <c r="C147" s="447">
        <v>-9920.82</v>
      </c>
      <c r="D147" s="138">
        <v>-9920.82</v>
      </c>
      <c r="E147" s="138">
        <v>-9920.82</v>
      </c>
      <c r="F147" s="138">
        <v>-9920.82</v>
      </c>
      <c r="G147" s="138">
        <v>-22349.1</v>
      </c>
      <c r="H147" s="138">
        <v>-109.02</v>
      </c>
      <c r="I147" s="138">
        <v>-104713.71</v>
      </c>
      <c r="J147" s="138">
        <v>-72934.125</v>
      </c>
      <c r="K147" s="138">
        <v>-6922.77</v>
      </c>
      <c r="L147" s="312">
        <f>SUM(MinskningarHöjningar[[#This Row],[Överföring till sammanslagnings-understöd enligt prövning (-1,82 €/inv)]:[Minskning av pensionsstödet (-1,27 €/inv)]])</f>
        <v>-246712.00499999998</v>
      </c>
      <c r="M147" s="297">
        <v>-140850</v>
      </c>
      <c r="N147" s="35">
        <v>102448.75923616439</v>
      </c>
      <c r="O147" s="138">
        <v>490.59</v>
      </c>
      <c r="P147" s="138">
        <v>-17387.697660890735</v>
      </c>
      <c r="Q147" s="138">
        <v>1962.36</v>
      </c>
      <c r="R147" s="138">
        <v>8503.56</v>
      </c>
      <c r="S147" s="313">
        <f>SUM(MinskningarHöjningar[[#This Row],[Kompensation för arbetsmarknadsstöd (arbetsmarknadsstöd år 2006)]:[Återföring av outnyttjade sammanslagningsunderstöd från 2021]])</f>
        <v>-44832.428424726349</v>
      </c>
      <c r="T147" s="311">
        <f>MinskningarHöjningar[[#This Row],[Höjningar sammanlagt]]+MinskningarHöjningar[[#This Row],[Minskningar sammanlagt]]</f>
        <v>-291544.4334247263</v>
      </c>
      <c r="U147" s="116"/>
    </row>
    <row r="148" spans="1:21" s="48" customFormat="1" x14ac:dyDescent="0.3">
      <c r="A148" s="289">
        <v>480</v>
      </c>
      <c r="B148" s="32" t="s">
        <v>95</v>
      </c>
      <c r="C148" s="447">
        <v>-3638.1800000000003</v>
      </c>
      <c r="D148" s="138">
        <v>-3638.1800000000003</v>
      </c>
      <c r="E148" s="138">
        <v>-3638.1800000000003</v>
      </c>
      <c r="F148" s="138">
        <v>-3638.1800000000003</v>
      </c>
      <c r="G148" s="138">
        <v>-8195.9</v>
      </c>
      <c r="H148" s="138">
        <v>-39.980000000000004</v>
      </c>
      <c r="I148" s="138">
        <v>-38400.79</v>
      </c>
      <c r="J148" s="138">
        <v>-55771.474999999999</v>
      </c>
      <c r="K148" s="138">
        <v>-2538.73</v>
      </c>
      <c r="L148" s="312">
        <f>SUM(MinskningarHöjningar[[#This Row],[Överföring till sammanslagnings-understöd enligt prövning (-1,82 €/inv)]:[Minskning av pensionsstödet (-1,27 €/inv)]])</f>
        <v>-119499.59499999999</v>
      </c>
      <c r="M148" s="297">
        <v>-23633</v>
      </c>
      <c r="N148" s="35">
        <v>-2801.1581095047295</v>
      </c>
      <c r="O148" s="138">
        <v>179.91</v>
      </c>
      <c r="P148" s="138">
        <v>8552.9093852618571</v>
      </c>
      <c r="Q148" s="138">
        <v>719.64</v>
      </c>
      <c r="R148" s="138">
        <v>3118.44</v>
      </c>
      <c r="S148" s="313">
        <f>SUM(MinskningarHöjningar[[#This Row],[Kompensation för arbetsmarknadsstöd (arbetsmarknadsstöd år 2006)]:[Återföring av outnyttjade sammanslagningsunderstöd från 2021]])</f>
        <v>-13863.258724242873</v>
      </c>
      <c r="T148" s="311">
        <f>MinskningarHöjningar[[#This Row],[Höjningar sammanlagt]]+MinskningarHöjningar[[#This Row],[Minskningar sammanlagt]]</f>
        <v>-133362.85372424286</v>
      </c>
      <c r="U148" s="116"/>
    </row>
    <row r="149" spans="1:21" s="48" customFormat="1" x14ac:dyDescent="0.3">
      <c r="A149" s="289">
        <v>481</v>
      </c>
      <c r="B149" s="32" t="s">
        <v>96</v>
      </c>
      <c r="C149" s="447">
        <v>-17368.260000000002</v>
      </c>
      <c r="D149" s="138">
        <v>-17368.260000000002</v>
      </c>
      <c r="E149" s="138">
        <v>-17368.260000000002</v>
      </c>
      <c r="F149" s="138">
        <v>-17368.260000000002</v>
      </c>
      <c r="G149" s="138">
        <v>-39126.299999999996</v>
      </c>
      <c r="H149" s="138">
        <v>-190.86</v>
      </c>
      <c r="I149" s="138">
        <v>-183321.03</v>
      </c>
      <c r="J149" s="138">
        <v>-134450.05499999999</v>
      </c>
      <c r="K149" s="138">
        <v>-12119.61</v>
      </c>
      <c r="L149" s="312">
        <f>SUM(MinskningarHöjningar[[#This Row],[Överföring till sammanslagnings-understöd enligt prövning (-1,82 €/inv)]:[Minskning av pensionsstödet (-1,27 €/inv)]])</f>
        <v>-438680.89499999996</v>
      </c>
      <c r="M149" s="297">
        <v>36413</v>
      </c>
      <c r="N149" s="35">
        <v>32000.689960744232</v>
      </c>
      <c r="O149" s="138">
        <v>858.87</v>
      </c>
      <c r="P149" s="138">
        <v>-32083.263849012423</v>
      </c>
      <c r="Q149" s="138">
        <v>3435.48</v>
      </c>
      <c r="R149" s="138">
        <v>14887.08</v>
      </c>
      <c r="S149" s="313">
        <f>SUM(MinskningarHöjningar[[#This Row],[Kompensation för arbetsmarknadsstöd (arbetsmarknadsstöd år 2006)]:[Återföring av outnyttjade sammanslagningsunderstöd från 2021]])</f>
        <v>55511.85611173181</v>
      </c>
      <c r="T149" s="311">
        <f>MinskningarHöjningar[[#This Row],[Höjningar sammanlagt]]+MinskningarHöjningar[[#This Row],[Minskningar sammanlagt]]</f>
        <v>-383169.03888826817</v>
      </c>
      <c r="U149" s="116"/>
    </row>
    <row r="150" spans="1:21" s="48" customFormat="1" x14ac:dyDescent="0.3">
      <c r="A150" s="289">
        <v>483</v>
      </c>
      <c r="B150" s="32" t="s">
        <v>97</v>
      </c>
      <c r="C150" s="447">
        <v>-1961.96</v>
      </c>
      <c r="D150" s="138">
        <v>-1961.96</v>
      </c>
      <c r="E150" s="138">
        <v>-1961.96</v>
      </c>
      <c r="F150" s="138">
        <v>-1961.96</v>
      </c>
      <c r="G150" s="138">
        <v>-4419.7999999999993</v>
      </c>
      <c r="H150" s="138">
        <v>-21.56</v>
      </c>
      <c r="I150" s="138">
        <v>-20708.38</v>
      </c>
      <c r="J150" s="138">
        <v>-23912.33</v>
      </c>
      <c r="K150" s="138">
        <v>-1369.06</v>
      </c>
      <c r="L150" s="312">
        <f>SUM(MinskningarHöjningar[[#This Row],[Överföring till sammanslagnings-understöd enligt prövning (-1,82 €/inv)]:[Minskning av pensionsstödet (-1,27 €/inv)]])</f>
        <v>-58278.97</v>
      </c>
      <c r="M150" s="297">
        <v>-5108</v>
      </c>
      <c r="N150" s="35">
        <v>-2330.2481867615134</v>
      </c>
      <c r="O150" s="138">
        <v>97.02</v>
      </c>
      <c r="P150" s="138">
        <v>5668.7331821565595</v>
      </c>
      <c r="Q150" s="138">
        <v>388.08</v>
      </c>
      <c r="R150" s="138">
        <v>1681.68</v>
      </c>
      <c r="S150" s="313">
        <f>SUM(MinskningarHöjningar[[#This Row],[Kompensation för arbetsmarknadsstöd (arbetsmarknadsstöd år 2006)]:[Återföring av outnyttjade sammanslagningsunderstöd från 2021]])</f>
        <v>397.26499539504653</v>
      </c>
      <c r="T150" s="311">
        <f>MinskningarHöjningar[[#This Row],[Höjningar sammanlagt]]+MinskningarHöjningar[[#This Row],[Minskningar sammanlagt]]</f>
        <v>-57881.705004604955</v>
      </c>
      <c r="U150" s="116"/>
    </row>
    <row r="151" spans="1:21" s="48" customFormat="1" x14ac:dyDescent="0.3">
      <c r="A151" s="289">
        <v>484</v>
      </c>
      <c r="B151" s="32" t="s">
        <v>334</v>
      </c>
      <c r="C151" s="447">
        <v>-5580.12</v>
      </c>
      <c r="D151" s="138">
        <v>-5580.12</v>
      </c>
      <c r="E151" s="138">
        <v>-5580.12</v>
      </c>
      <c r="F151" s="138">
        <v>-5580.12</v>
      </c>
      <c r="G151" s="138">
        <v>-12570.599999999999</v>
      </c>
      <c r="H151" s="138">
        <v>-61.32</v>
      </c>
      <c r="I151" s="138">
        <v>-58897.86</v>
      </c>
      <c r="J151" s="138">
        <v>-50342.84</v>
      </c>
      <c r="K151" s="138">
        <v>-3893.82</v>
      </c>
      <c r="L151" s="312">
        <f>SUM(MinskningarHöjningar[[#This Row],[Överföring till sammanslagnings-understöd enligt prövning (-1,82 €/inv)]:[Minskning av pensionsstödet (-1,27 €/inv)]])</f>
        <v>-148086.92000000001</v>
      </c>
      <c r="M151" s="297">
        <v>80593</v>
      </c>
      <c r="N151" s="35">
        <v>74367.379227299243</v>
      </c>
      <c r="O151" s="138">
        <v>275.94</v>
      </c>
      <c r="P151" s="138">
        <v>13953.486607691724</v>
      </c>
      <c r="Q151" s="138">
        <v>1103.76</v>
      </c>
      <c r="R151" s="138">
        <v>4782.96</v>
      </c>
      <c r="S151" s="313">
        <f>SUM(MinskningarHöjningar[[#This Row],[Kompensation för arbetsmarknadsstöd (arbetsmarknadsstöd år 2006)]:[Återföring av outnyttjade sammanslagningsunderstöd från 2021]])</f>
        <v>175076.52583499099</v>
      </c>
      <c r="T151" s="311">
        <f>MinskningarHöjningar[[#This Row],[Höjningar sammanlagt]]+MinskningarHöjningar[[#This Row],[Minskningar sammanlagt]]</f>
        <v>26989.605834990973</v>
      </c>
      <c r="U151" s="116"/>
    </row>
    <row r="152" spans="1:21" s="48" customFormat="1" x14ac:dyDescent="0.3">
      <c r="A152" s="289">
        <v>489</v>
      </c>
      <c r="B152" s="32" t="s">
        <v>98</v>
      </c>
      <c r="C152" s="447">
        <v>-3399.76</v>
      </c>
      <c r="D152" s="138">
        <v>-3399.76</v>
      </c>
      <c r="E152" s="138">
        <v>-3399.76</v>
      </c>
      <c r="F152" s="138">
        <v>-3399.76</v>
      </c>
      <c r="G152" s="138">
        <v>-7658.7999999999993</v>
      </c>
      <c r="H152" s="138">
        <v>-37.36</v>
      </c>
      <c r="I152" s="138">
        <v>-35884.28</v>
      </c>
      <c r="J152" s="138">
        <v>-34357.695</v>
      </c>
      <c r="K152" s="138">
        <v>-2372.36</v>
      </c>
      <c r="L152" s="312">
        <f>SUM(MinskningarHöjningar[[#This Row],[Överföring till sammanslagnings-understöd enligt prövning (-1,82 €/inv)]:[Minskning av pensionsstödet (-1,27 €/inv)]])</f>
        <v>-93909.534999999989</v>
      </c>
      <c r="M152" s="297">
        <v>-49160</v>
      </c>
      <c r="N152" s="35">
        <v>129195.37822860479</v>
      </c>
      <c r="O152" s="138">
        <v>168.12</v>
      </c>
      <c r="P152" s="138">
        <v>-4699.1846860089645</v>
      </c>
      <c r="Q152" s="138">
        <v>672.48</v>
      </c>
      <c r="R152" s="138">
        <v>2914.08</v>
      </c>
      <c r="S152" s="313">
        <f>SUM(MinskningarHöjningar[[#This Row],[Kompensation för arbetsmarknadsstöd (arbetsmarknadsstöd år 2006)]:[Återföring av outnyttjade sammanslagningsunderstöd från 2021]])</f>
        <v>79090.873542595829</v>
      </c>
      <c r="T152" s="311">
        <f>MinskningarHöjningar[[#This Row],[Höjningar sammanlagt]]+MinskningarHöjningar[[#This Row],[Minskningar sammanlagt]]</f>
        <v>-14818.66145740416</v>
      </c>
      <c r="U152" s="116"/>
    </row>
    <row r="153" spans="1:21" s="48" customFormat="1" x14ac:dyDescent="0.3">
      <c r="A153" s="289">
        <v>491</v>
      </c>
      <c r="B153" s="32" t="s">
        <v>335</v>
      </c>
      <c r="C153" s="447">
        <v>-95701.06</v>
      </c>
      <c r="D153" s="138">
        <v>-95701.06</v>
      </c>
      <c r="E153" s="138">
        <v>-95701.06</v>
      </c>
      <c r="F153" s="138">
        <v>-95701.06</v>
      </c>
      <c r="G153" s="138">
        <v>-215590.3</v>
      </c>
      <c r="H153" s="138">
        <v>-1051.6600000000001</v>
      </c>
      <c r="I153" s="138">
        <v>-1010119.43</v>
      </c>
      <c r="J153" s="138">
        <v>-3203185.8849999998</v>
      </c>
      <c r="K153" s="138">
        <v>-66780.41</v>
      </c>
      <c r="L153" s="312">
        <f>SUM(MinskningarHöjningar[[#This Row],[Överföring till sammanslagnings-understöd enligt prövning (-1,82 €/inv)]:[Minskning av pensionsstödet (-1,27 €/inv)]])</f>
        <v>-4879531.9249999998</v>
      </c>
      <c r="M153" s="297">
        <v>692000</v>
      </c>
      <c r="N153" s="35">
        <v>23894.419267288409</v>
      </c>
      <c r="O153" s="138">
        <v>4732.47</v>
      </c>
      <c r="P153" s="138">
        <v>265030.60404663614</v>
      </c>
      <c r="Q153" s="138">
        <v>18929.88</v>
      </c>
      <c r="R153" s="138">
        <v>82029.48</v>
      </c>
      <c r="S153" s="313">
        <f>SUM(MinskningarHöjningar[[#This Row],[Kompensation för arbetsmarknadsstöd (arbetsmarknadsstöd år 2006)]:[Återföring av outnyttjade sammanslagningsunderstöd från 2021]])</f>
        <v>1086616.8533139245</v>
      </c>
      <c r="T153" s="311">
        <f>MinskningarHöjningar[[#This Row],[Höjningar sammanlagt]]+MinskningarHöjningar[[#This Row],[Minskningar sammanlagt]]</f>
        <v>-3792915.0716860751</v>
      </c>
      <c r="U153" s="116"/>
    </row>
    <row r="154" spans="1:21" s="48" customFormat="1" x14ac:dyDescent="0.3">
      <c r="A154" s="289">
        <v>494</v>
      </c>
      <c r="B154" s="32" t="s">
        <v>99</v>
      </c>
      <c r="C154" s="447">
        <v>-16203.460000000001</v>
      </c>
      <c r="D154" s="138">
        <v>-16203.460000000001</v>
      </c>
      <c r="E154" s="138">
        <v>-16203.460000000001</v>
      </c>
      <c r="F154" s="138">
        <v>-16203.460000000001</v>
      </c>
      <c r="G154" s="138">
        <v>-36502.299999999996</v>
      </c>
      <c r="H154" s="138">
        <v>-178.06</v>
      </c>
      <c r="I154" s="138">
        <v>-171026.63</v>
      </c>
      <c r="J154" s="138">
        <v>-281223.245</v>
      </c>
      <c r="K154" s="138">
        <v>-11306.81</v>
      </c>
      <c r="L154" s="312">
        <f>SUM(MinskningarHöjningar[[#This Row],[Överföring till sammanslagnings-understöd enligt prövning (-1,82 €/inv)]:[Minskning av pensionsstödet (-1,27 €/inv)]])</f>
        <v>-565050.88500000001</v>
      </c>
      <c r="M154" s="297">
        <v>-149101</v>
      </c>
      <c r="N154" s="35">
        <v>-106345.7427293472</v>
      </c>
      <c r="O154" s="138">
        <v>801.27</v>
      </c>
      <c r="P154" s="138">
        <v>43268.910661172224</v>
      </c>
      <c r="Q154" s="138">
        <v>3205.08</v>
      </c>
      <c r="R154" s="138">
        <v>13888.68</v>
      </c>
      <c r="S154" s="313">
        <f>SUM(MinskningarHöjningar[[#This Row],[Kompensation för arbetsmarknadsstöd (arbetsmarknadsstöd år 2006)]:[Återföring av outnyttjade sammanslagningsunderstöd från 2021]])</f>
        <v>-194282.80206817502</v>
      </c>
      <c r="T154" s="311">
        <f>MinskningarHöjningar[[#This Row],[Höjningar sammanlagt]]+MinskningarHöjningar[[#This Row],[Minskningar sammanlagt]]</f>
        <v>-759333.68706817506</v>
      </c>
      <c r="U154" s="116"/>
    </row>
    <row r="155" spans="1:21" s="48" customFormat="1" x14ac:dyDescent="0.3">
      <c r="A155" s="289">
        <v>495</v>
      </c>
      <c r="B155" s="32" t="s">
        <v>100</v>
      </c>
      <c r="C155" s="447">
        <v>-2835.56</v>
      </c>
      <c r="D155" s="138">
        <v>-2835.56</v>
      </c>
      <c r="E155" s="138">
        <v>-2835.56</v>
      </c>
      <c r="F155" s="138">
        <v>-2835.56</v>
      </c>
      <c r="G155" s="138">
        <v>-6387.7999999999993</v>
      </c>
      <c r="H155" s="138">
        <v>-31.16</v>
      </c>
      <c r="I155" s="138">
        <v>-29929.18</v>
      </c>
      <c r="J155" s="138">
        <v>-55541.474999999999</v>
      </c>
      <c r="K155" s="138">
        <v>-1978.66</v>
      </c>
      <c r="L155" s="312">
        <f>SUM(MinskningarHöjningar[[#This Row],[Överföring till sammanslagnings-understöd enligt prövning (-1,82 €/inv)]:[Minskning av pensionsstödet (-1,27 €/inv)]])</f>
        <v>-105210.51500000001</v>
      </c>
      <c r="M155" s="297">
        <v>35851</v>
      </c>
      <c r="N155" s="35">
        <v>30935.090805328451</v>
      </c>
      <c r="O155" s="138">
        <v>140.22</v>
      </c>
      <c r="P155" s="138">
        <v>-16999.544491988687</v>
      </c>
      <c r="Q155" s="138">
        <v>560.88</v>
      </c>
      <c r="R155" s="138">
        <v>2430.48</v>
      </c>
      <c r="S155" s="313">
        <f>SUM(MinskningarHöjningar[[#This Row],[Kompensation för arbetsmarknadsstöd (arbetsmarknadsstöd år 2006)]:[Återföring av outnyttjade sammanslagningsunderstöd från 2021]])</f>
        <v>52918.126313339766</v>
      </c>
      <c r="T155" s="311">
        <f>MinskningarHöjningar[[#This Row],[Höjningar sammanlagt]]+MinskningarHöjningar[[#This Row],[Minskningar sammanlagt]]</f>
        <v>-52292.388686660248</v>
      </c>
      <c r="U155" s="116"/>
    </row>
    <row r="156" spans="1:21" s="48" customFormat="1" x14ac:dyDescent="0.3">
      <c r="A156" s="289">
        <v>498</v>
      </c>
      <c r="B156" s="32" t="s">
        <v>101</v>
      </c>
      <c r="C156" s="447">
        <v>-4180.54</v>
      </c>
      <c r="D156" s="138">
        <v>-4180.54</v>
      </c>
      <c r="E156" s="138">
        <v>-4180.54</v>
      </c>
      <c r="F156" s="138">
        <v>-4180.54</v>
      </c>
      <c r="G156" s="138">
        <v>-9417.6999999999989</v>
      </c>
      <c r="H156" s="138">
        <v>-45.94</v>
      </c>
      <c r="I156" s="138">
        <v>-44125.37</v>
      </c>
      <c r="J156" s="138">
        <v>-23481.055</v>
      </c>
      <c r="K156" s="138">
        <v>-2917.19</v>
      </c>
      <c r="L156" s="312">
        <f>SUM(MinskningarHöjningar[[#This Row],[Överföring till sammanslagnings-understöd enligt prövning (-1,82 €/inv)]:[Minskning av pensionsstödet (-1,27 €/inv)]])</f>
        <v>-96709.415000000008</v>
      </c>
      <c r="M156" s="297">
        <v>21632</v>
      </c>
      <c r="N156" s="35">
        <v>250073.04292994831</v>
      </c>
      <c r="O156" s="138">
        <v>206.73</v>
      </c>
      <c r="P156" s="138">
        <v>-15076.774782236955</v>
      </c>
      <c r="Q156" s="138">
        <v>826.92</v>
      </c>
      <c r="R156" s="138">
        <v>3583.32</v>
      </c>
      <c r="S156" s="313">
        <f>SUM(MinskningarHöjningar[[#This Row],[Kompensation för arbetsmarknadsstöd (arbetsmarknadsstöd år 2006)]:[Återföring av outnyttjade sammanslagningsunderstöd från 2021]])</f>
        <v>261245.23814771135</v>
      </c>
      <c r="T156" s="311">
        <f>MinskningarHöjningar[[#This Row],[Höjningar sammanlagt]]+MinskningarHöjningar[[#This Row],[Minskningar sammanlagt]]</f>
        <v>164535.82314771134</v>
      </c>
      <c r="U156" s="116"/>
    </row>
    <row r="157" spans="1:21" s="48" customFormat="1" x14ac:dyDescent="0.3">
      <c r="A157" s="289">
        <v>499</v>
      </c>
      <c r="B157" s="32" t="s">
        <v>336</v>
      </c>
      <c r="C157" s="447">
        <v>-35404.46</v>
      </c>
      <c r="D157" s="138">
        <v>-35404.46</v>
      </c>
      <c r="E157" s="138">
        <v>-35404.46</v>
      </c>
      <c r="F157" s="138">
        <v>-35404.46</v>
      </c>
      <c r="G157" s="138">
        <v>-79757.299999999988</v>
      </c>
      <c r="H157" s="138">
        <v>-389.06</v>
      </c>
      <c r="I157" s="138">
        <v>-373692.13</v>
      </c>
      <c r="J157" s="138">
        <v>-226181.70499999999</v>
      </c>
      <c r="K157" s="138">
        <v>-24705.31</v>
      </c>
      <c r="L157" s="312">
        <f>SUM(MinskningarHöjningar[[#This Row],[Överföring till sammanslagnings-understöd enligt prövning (-1,82 €/inv)]:[Minskning av pensionsstödet (-1,27 €/inv)]])</f>
        <v>-846343.34499999997</v>
      </c>
      <c r="M157" s="297">
        <v>-186509</v>
      </c>
      <c r="N157" s="35">
        <v>184900.8623964414</v>
      </c>
      <c r="O157" s="138">
        <v>1750.77</v>
      </c>
      <c r="P157" s="138">
        <v>-52714.12466637585</v>
      </c>
      <c r="Q157" s="138">
        <v>7003.08</v>
      </c>
      <c r="R157" s="138">
        <v>30346.68</v>
      </c>
      <c r="S157" s="313">
        <f>SUM(MinskningarHöjningar[[#This Row],[Kompensation för arbetsmarknadsstöd (arbetsmarknadsstöd år 2006)]:[Återföring av outnyttjade sammanslagningsunderstöd från 2021]])</f>
        <v>-15221.732269934451</v>
      </c>
      <c r="T157" s="311">
        <f>MinskningarHöjningar[[#This Row],[Höjningar sammanlagt]]+MinskningarHöjningar[[#This Row],[Minskningar sammanlagt]]</f>
        <v>-861565.07726993447</v>
      </c>
      <c r="U157" s="116"/>
    </row>
    <row r="158" spans="1:21" s="48" customFormat="1" x14ac:dyDescent="0.3">
      <c r="A158" s="289">
        <v>500</v>
      </c>
      <c r="B158" s="32" t="s">
        <v>102</v>
      </c>
      <c r="C158" s="447">
        <v>-18685.940000000002</v>
      </c>
      <c r="D158" s="138">
        <v>-18685.940000000002</v>
      </c>
      <c r="E158" s="138">
        <v>-18685.940000000002</v>
      </c>
      <c r="F158" s="138">
        <v>-18685.940000000002</v>
      </c>
      <c r="G158" s="138">
        <v>-42094.7</v>
      </c>
      <c r="H158" s="138">
        <v>-205.34</v>
      </c>
      <c r="I158" s="138">
        <v>-197229.07</v>
      </c>
      <c r="J158" s="138">
        <v>-282097.43</v>
      </c>
      <c r="K158" s="138">
        <v>-13039.09</v>
      </c>
      <c r="L158" s="312">
        <f>SUM(MinskningarHöjningar[[#This Row],[Överföring till sammanslagnings-understöd enligt prövning (-1,82 €/inv)]:[Minskning av pensionsstödet (-1,27 €/inv)]])</f>
        <v>-609409.39</v>
      </c>
      <c r="M158" s="297">
        <v>104302</v>
      </c>
      <c r="N158" s="35">
        <v>-63532.664028301835</v>
      </c>
      <c r="O158" s="138">
        <v>924.03</v>
      </c>
      <c r="P158" s="138">
        <v>9298.0390494977619</v>
      </c>
      <c r="Q158" s="138">
        <v>3696.12</v>
      </c>
      <c r="R158" s="138">
        <v>16016.52</v>
      </c>
      <c r="S158" s="313">
        <f>SUM(MinskningarHöjningar[[#This Row],[Kompensation för arbetsmarknadsstöd (arbetsmarknadsstöd år 2006)]:[Återföring av outnyttjade sammanslagningsunderstöd från 2021]])</f>
        <v>70704.045021195925</v>
      </c>
      <c r="T158" s="311">
        <f>MinskningarHöjningar[[#This Row],[Höjningar sammanlagt]]+MinskningarHöjningar[[#This Row],[Minskningar sammanlagt]]</f>
        <v>-538705.34497880412</v>
      </c>
      <c r="U158" s="116"/>
    </row>
    <row r="159" spans="1:21" s="48" customFormat="1" x14ac:dyDescent="0.3">
      <c r="A159" s="289">
        <v>503</v>
      </c>
      <c r="B159" s="32" t="s">
        <v>103</v>
      </c>
      <c r="C159" s="447">
        <v>-13913.9</v>
      </c>
      <c r="D159" s="138">
        <v>-13913.9</v>
      </c>
      <c r="E159" s="138">
        <v>-13913.9</v>
      </c>
      <c r="F159" s="138">
        <v>-13913.9</v>
      </c>
      <c r="G159" s="138">
        <v>-31344.499999999996</v>
      </c>
      <c r="H159" s="138">
        <v>-152.9</v>
      </c>
      <c r="I159" s="138">
        <v>-146860.45000000001</v>
      </c>
      <c r="J159" s="138">
        <v>-162991.70499999999</v>
      </c>
      <c r="K159" s="138">
        <v>-9709.15</v>
      </c>
      <c r="L159" s="312">
        <f>SUM(MinskningarHöjningar[[#This Row],[Överföring till sammanslagnings-understöd enligt prövning (-1,82 €/inv)]:[Minskning av pensionsstödet (-1,27 €/inv)]])</f>
        <v>-406714.30500000005</v>
      </c>
      <c r="M159" s="297">
        <v>-137561</v>
      </c>
      <c r="N159" s="35">
        <v>16050.776211857796</v>
      </c>
      <c r="O159" s="138">
        <v>688.05</v>
      </c>
      <c r="P159" s="138">
        <v>4505.048740123515</v>
      </c>
      <c r="Q159" s="138">
        <v>2752.2</v>
      </c>
      <c r="R159" s="138">
        <v>11926.2</v>
      </c>
      <c r="S159" s="313">
        <f>SUM(MinskningarHöjningar[[#This Row],[Kompensation för arbetsmarknadsstöd (arbetsmarknadsstöd år 2006)]:[Återföring av outnyttjade sammanslagningsunderstöd från 2021]])</f>
        <v>-101638.72504801869</v>
      </c>
      <c r="T159" s="311">
        <f>MinskningarHöjningar[[#This Row],[Höjningar sammanlagt]]+MinskningarHöjningar[[#This Row],[Minskningar sammanlagt]]</f>
        <v>-508353.03004801873</v>
      </c>
      <c r="U159" s="116"/>
    </row>
    <row r="160" spans="1:21" s="48" customFormat="1" x14ac:dyDescent="0.3">
      <c r="A160" s="289">
        <v>504</v>
      </c>
      <c r="B160" s="32" t="s">
        <v>337</v>
      </c>
      <c r="C160" s="447">
        <v>-3405.2200000000003</v>
      </c>
      <c r="D160" s="138">
        <v>-3405.2200000000003</v>
      </c>
      <c r="E160" s="138">
        <v>-3405.2200000000003</v>
      </c>
      <c r="F160" s="138">
        <v>-3405.2200000000003</v>
      </c>
      <c r="G160" s="138">
        <v>-7671.0999999999995</v>
      </c>
      <c r="H160" s="138">
        <v>-37.42</v>
      </c>
      <c r="I160" s="138">
        <v>-35941.910000000003</v>
      </c>
      <c r="J160" s="138">
        <v>-73756.737500000003</v>
      </c>
      <c r="K160" s="138">
        <v>-2376.17</v>
      </c>
      <c r="L160" s="312">
        <f>SUM(MinskningarHöjningar[[#This Row],[Överföring till sammanslagnings-understöd enligt prövning (-1,82 €/inv)]:[Minskning av pensionsstödet (-1,27 €/inv)]])</f>
        <v>-133404.2175</v>
      </c>
      <c r="M160" s="297">
        <v>-5293</v>
      </c>
      <c r="N160" s="35">
        <v>166062.03001650702</v>
      </c>
      <c r="O160" s="138">
        <v>168.39</v>
      </c>
      <c r="P160" s="138">
        <v>12599.827470855751</v>
      </c>
      <c r="Q160" s="138">
        <v>673.56</v>
      </c>
      <c r="R160" s="138">
        <v>2918.76</v>
      </c>
      <c r="S160" s="313">
        <f>SUM(MinskningarHöjningar[[#This Row],[Kompensation för arbetsmarknadsstöd (arbetsmarknadsstöd år 2006)]:[Återföring av outnyttjade sammanslagningsunderstöd från 2021]])</f>
        <v>177129.5674873628</v>
      </c>
      <c r="T160" s="311">
        <f>MinskningarHöjningar[[#This Row],[Höjningar sammanlagt]]+MinskningarHöjningar[[#This Row],[Minskningar sammanlagt]]</f>
        <v>43725.349987362802</v>
      </c>
      <c r="U160" s="116"/>
    </row>
    <row r="161" spans="1:21" s="48" customFormat="1" x14ac:dyDescent="0.3">
      <c r="A161" s="289">
        <v>505</v>
      </c>
      <c r="B161" s="32" t="s">
        <v>104</v>
      </c>
      <c r="C161" s="447">
        <v>-37825.06</v>
      </c>
      <c r="D161" s="138">
        <v>-37825.06</v>
      </c>
      <c r="E161" s="138">
        <v>-37825.06</v>
      </c>
      <c r="F161" s="138">
        <v>-37825.06</v>
      </c>
      <c r="G161" s="138">
        <v>-85210.299999999988</v>
      </c>
      <c r="H161" s="138">
        <v>-415.66</v>
      </c>
      <c r="I161" s="138">
        <v>-399241.43</v>
      </c>
      <c r="J161" s="138">
        <v>-786776.63249999995</v>
      </c>
      <c r="K161" s="138">
        <v>-26394.41</v>
      </c>
      <c r="L161" s="312">
        <f>SUM(MinskningarHöjningar[[#This Row],[Överföring till sammanslagnings-understöd enligt prövning (-1,82 €/inv)]:[Minskning av pensionsstödet (-1,27 €/inv)]])</f>
        <v>-1449338.6724999999</v>
      </c>
      <c r="M161" s="297">
        <v>-224658</v>
      </c>
      <c r="N161" s="35">
        <v>80214.335983119905</v>
      </c>
      <c r="O161" s="138">
        <v>1870.47</v>
      </c>
      <c r="P161" s="138">
        <v>-12345.044454043076</v>
      </c>
      <c r="Q161" s="138">
        <v>7481.88</v>
      </c>
      <c r="R161" s="138">
        <v>32421.48</v>
      </c>
      <c r="S161" s="313">
        <f>SUM(MinskningarHöjningar[[#This Row],[Kompensation för arbetsmarknadsstöd (arbetsmarknadsstöd år 2006)]:[Återföring av outnyttjade sammanslagningsunderstöd från 2021]])</f>
        <v>-115014.87847092315</v>
      </c>
      <c r="T161" s="311">
        <f>MinskningarHöjningar[[#This Row],[Höjningar sammanlagt]]+MinskningarHöjningar[[#This Row],[Minskningar sammanlagt]]</f>
        <v>-1564353.5509709229</v>
      </c>
      <c r="U161" s="116"/>
    </row>
    <row r="162" spans="1:21" s="48" customFormat="1" x14ac:dyDescent="0.3">
      <c r="A162" s="289">
        <v>507</v>
      </c>
      <c r="B162" s="32" t="s">
        <v>105</v>
      </c>
      <c r="C162" s="447">
        <v>-10330.32</v>
      </c>
      <c r="D162" s="138">
        <v>-10330.32</v>
      </c>
      <c r="E162" s="138">
        <v>-10330.32</v>
      </c>
      <c r="F162" s="138">
        <v>-10330.32</v>
      </c>
      <c r="G162" s="138">
        <v>-23271.599999999999</v>
      </c>
      <c r="H162" s="138">
        <v>-113.52</v>
      </c>
      <c r="I162" s="138">
        <v>-109035.96</v>
      </c>
      <c r="J162" s="138">
        <v>-243179.27</v>
      </c>
      <c r="K162" s="138">
        <v>-7208.52</v>
      </c>
      <c r="L162" s="312">
        <f>SUM(MinskningarHöjningar[[#This Row],[Överföring till sammanslagnings-understöd enligt prövning (-1,82 €/inv)]:[Minskning av pensionsstödet (-1,27 €/inv)]])</f>
        <v>-424130.15</v>
      </c>
      <c r="M162" s="297">
        <v>-181678</v>
      </c>
      <c r="N162" s="35">
        <v>122414.00437887199</v>
      </c>
      <c r="O162" s="138">
        <v>510.84</v>
      </c>
      <c r="P162" s="138">
        <v>-39742.599230868778</v>
      </c>
      <c r="Q162" s="138">
        <v>2043.36</v>
      </c>
      <c r="R162" s="138">
        <v>8854.56</v>
      </c>
      <c r="S162" s="313">
        <f>SUM(MinskningarHöjningar[[#This Row],[Kompensation för arbetsmarknadsstöd (arbetsmarknadsstöd år 2006)]:[Återföring av outnyttjade sammanslagningsunderstöd från 2021]])</f>
        <v>-87597.834851996784</v>
      </c>
      <c r="T162" s="311">
        <f>MinskningarHöjningar[[#This Row],[Höjningar sammanlagt]]+MinskningarHöjningar[[#This Row],[Minskningar sammanlagt]]</f>
        <v>-511727.98485199682</v>
      </c>
      <c r="U162" s="116"/>
    </row>
    <row r="163" spans="1:21" s="48" customFormat="1" x14ac:dyDescent="0.3">
      <c r="A163" s="289">
        <v>508</v>
      </c>
      <c r="B163" s="32" t="s">
        <v>106</v>
      </c>
      <c r="C163" s="447">
        <v>-17604.86</v>
      </c>
      <c r="D163" s="138">
        <v>-17604.86</v>
      </c>
      <c r="E163" s="138">
        <v>-17604.86</v>
      </c>
      <c r="F163" s="138">
        <v>-17604.86</v>
      </c>
      <c r="G163" s="138">
        <v>-39659.299999999996</v>
      </c>
      <c r="H163" s="138">
        <v>-193.46</v>
      </c>
      <c r="I163" s="138">
        <v>-185818.33000000002</v>
      </c>
      <c r="J163" s="138">
        <v>-487152.88919999998</v>
      </c>
      <c r="K163" s="138">
        <v>-12284.710000000001</v>
      </c>
      <c r="L163" s="312">
        <f>SUM(MinskningarHöjningar[[#This Row],[Överföring till sammanslagnings-understöd enligt prövning (-1,82 €/inv)]:[Minskning av pensionsstödet (-1,27 €/inv)]])</f>
        <v>-795528.12919999997</v>
      </c>
      <c r="M163" s="297">
        <v>69280</v>
      </c>
      <c r="N163" s="35">
        <v>12822.151121586561</v>
      </c>
      <c r="O163" s="138">
        <v>870.56999999999994</v>
      </c>
      <c r="P163" s="138">
        <v>7567.3081024854764</v>
      </c>
      <c r="Q163" s="138">
        <v>3482.2799999999997</v>
      </c>
      <c r="R163" s="138">
        <v>15089.880000000001</v>
      </c>
      <c r="S163" s="313">
        <f>SUM(MinskningarHöjningar[[#This Row],[Kompensation för arbetsmarknadsstöd (arbetsmarknadsstöd år 2006)]:[Återföring av outnyttjade sammanslagningsunderstöd från 2021]])</f>
        <v>109112.18922407205</v>
      </c>
      <c r="T163" s="311">
        <f>MinskningarHöjningar[[#This Row],[Höjningar sammanlagt]]+MinskningarHöjningar[[#This Row],[Minskningar sammanlagt]]</f>
        <v>-686415.93997592793</v>
      </c>
      <c r="U163" s="116"/>
    </row>
    <row r="164" spans="1:21" s="48" customFormat="1" x14ac:dyDescent="0.3">
      <c r="A164" s="289">
        <v>529</v>
      </c>
      <c r="B164" s="32" t="s">
        <v>338</v>
      </c>
      <c r="C164" s="447">
        <v>-35357.14</v>
      </c>
      <c r="D164" s="138">
        <v>-35357.14</v>
      </c>
      <c r="E164" s="138">
        <v>-35357.14</v>
      </c>
      <c r="F164" s="138">
        <v>-35357.14</v>
      </c>
      <c r="G164" s="138">
        <v>-79650.7</v>
      </c>
      <c r="H164" s="138">
        <v>-388.54</v>
      </c>
      <c r="I164" s="138">
        <v>-373192.67000000004</v>
      </c>
      <c r="J164" s="138">
        <v>-683413.78049999999</v>
      </c>
      <c r="K164" s="138">
        <v>-24672.29</v>
      </c>
      <c r="L164" s="312">
        <f>SUM(MinskningarHöjningar[[#This Row],[Överföring till sammanslagnings-understöd enligt prövning (-1,82 €/inv)]:[Minskning av pensionsstödet (-1,27 €/inv)]])</f>
        <v>-1302746.5405000001</v>
      </c>
      <c r="M164" s="297">
        <v>-111370</v>
      </c>
      <c r="N164" s="35">
        <v>-180401.39770806208</v>
      </c>
      <c r="O164" s="138">
        <v>1748.4299999999998</v>
      </c>
      <c r="P164" s="138">
        <v>-206526.12006763177</v>
      </c>
      <c r="Q164" s="138">
        <v>6993.7199999999993</v>
      </c>
      <c r="R164" s="138">
        <v>30306.120000000003</v>
      </c>
      <c r="S164" s="313">
        <f>SUM(MinskningarHöjningar[[#This Row],[Kompensation för arbetsmarknadsstöd (arbetsmarknadsstöd år 2006)]:[Återföring av outnyttjade sammanslagningsunderstöd från 2021]])</f>
        <v>-459249.24777569389</v>
      </c>
      <c r="T164" s="311">
        <f>MinskningarHöjningar[[#This Row],[Höjningar sammanlagt]]+MinskningarHöjningar[[#This Row],[Minskningar sammanlagt]]</f>
        <v>-1761995.788275694</v>
      </c>
      <c r="U164" s="116"/>
    </row>
    <row r="165" spans="1:21" s="48" customFormat="1" x14ac:dyDescent="0.3">
      <c r="A165" s="289">
        <v>531</v>
      </c>
      <c r="B165" s="32" t="s">
        <v>107</v>
      </c>
      <c r="C165" s="447">
        <v>-9565.92</v>
      </c>
      <c r="D165" s="138">
        <v>-9565.92</v>
      </c>
      <c r="E165" s="138">
        <v>-9565.92</v>
      </c>
      <c r="F165" s="138">
        <v>-9565.92</v>
      </c>
      <c r="G165" s="138">
        <v>-21549.599999999999</v>
      </c>
      <c r="H165" s="138">
        <v>-105.12</v>
      </c>
      <c r="I165" s="138">
        <v>-100967.76000000001</v>
      </c>
      <c r="J165" s="138">
        <v>-152595.07999999999</v>
      </c>
      <c r="K165" s="138">
        <v>-6675.12</v>
      </c>
      <c r="L165" s="312">
        <f>SUM(MinskningarHöjningar[[#This Row],[Överföring till sammanslagnings-understöd enligt prövning (-1,82 €/inv)]:[Minskning av pensionsstödet (-1,27 €/inv)]])</f>
        <v>-320156.36</v>
      </c>
      <c r="M165" s="297">
        <v>-28716</v>
      </c>
      <c r="N165" s="35">
        <v>-12822.982147634029</v>
      </c>
      <c r="O165" s="138">
        <v>473.03999999999996</v>
      </c>
      <c r="P165" s="138">
        <v>29113.656547874874</v>
      </c>
      <c r="Q165" s="138">
        <v>1892.1599999999999</v>
      </c>
      <c r="R165" s="138">
        <v>8199.36</v>
      </c>
      <c r="S165" s="313">
        <f>SUM(MinskningarHöjningar[[#This Row],[Kompensation för arbetsmarknadsstöd (arbetsmarknadsstöd år 2006)]:[Återföring av outnyttjade sammanslagningsunderstöd från 2021]])</f>
        <v>-1860.7655997591537</v>
      </c>
      <c r="T165" s="311">
        <f>MinskningarHöjningar[[#This Row],[Höjningar sammanlagt]]+MinskningarHöjningar[[#This Row],[Minskningar sammanlagt]]</f>
        <v>-322017.12559975917</v>
      </c>
      <c r="U165" s="116"/>
    </row>
    <row r="166" spans="1:21" s="48" customFormat="1" x14ac:dyDescent="0.3">
      <c r="A166" s="289">
        <v>535</v>
      </c>
      <c r="B166" s="32" t="s">
        <v>108</v>
      </c>
      <c r="C166" s="447">
        <v>-19110</v>
      </c>
      <c r="D166" s="138">
        <v>-19110</v>
      </c>
      <c r="E166" s="138">
        <v>-19110</v>
      </c>
      <c r="F166" s="138">
        <v>-19110</v>
      </c>
      <c r="G166" s="138">
        <v>-43049.999999999993</v>
      </c>
      <c r="H166" s="138">
        <v>-210</v>
      </c>
      <c r="I166" s="138">
        <v>-201705</v>
      </c>
      <c r="J166" s="138">
        <v>-257669.86</v>
      </c>
      <c r="K166" s="138">
        <v>-13335</v>
      </c>
      <c r="L166" s="312">
        <f>SUM(MinskningarHöjningar[[#This Row],[Överföring till sammanslagnings-understöd enligt prövning (-1,82 €/inv)]:[Minskning av pensionsstödet (-1,27 €/inv)]])</f>
        <v>-592409.86</v>
      </c>
      <c r="M166" s="297">
        <v>-75295</v>
      </c>
      <c r="N166" s="35">
        <v>74965.710197791457</v>
      </c>
      <c r="O166" s="138">
        <v>945</v>
      </c>
      <c r="P166" s="138">
        <v>15964.159667927612</v>
      </c>
      <c r="Q166" s="138">
        <v>3780</v>
      </c>
      <c r="R166" s="138">
        <v>16380</v>
      </c>
      <c r="S166" s="313">
        <f>SUM(MinskningarHöjningar[[#This Row],[Kompensation för arbetsmarknadsstöd (arbetsmarknadsstöd år 2006)]:[Återföring av outnyttjade sammanslagningsunderstöd från 2021]])</f>
        <v>36739.869865719069</v>
      </c>
      <c r="T166" s="311">
        <f>MinskningarHöjningar[[#This Row],[Höjningar sammanlagt]]+MinskningarHöjningar[[#This Row],[Minskningar sammanlagt]]</f>
        <v>-555669.99013428087</v>
      </c>
      <c r="U166" s="116"/>
    </row>
    <row r="167" spans="1:21" s="48" customFormat="1" x14ac:dyDescent="0.3">
      <c r="A167" s="289">
        <v>536</v>
      </c>
      <c r="B167" s="32" t="s">
        <v>109</v>
      </c>
      <c r="C167" s="447">
        <v>-62746.32</v>
      </c>
      <c r="D167" s="138">
        <v>-62746.32</v>
      </c>
      <c r="E167" s="138">
        <v>-62746.32</v>
      </c>
      <c r="F167" s="138">
        <v>-62746.32</v>
      </c>
      <c r="G167" s="138">
        <v>-141351.59999999998</v>
      </c>
      <c r="H167" s="138">
        <v>-689.52</v>
      </c>
      <c r="I167" s="138">
        <v>-662283.96000000008</v>
      </c>
      <c r="J167" s="138">
        <v>-1724436.871</v>
      </c>
      <c r="K167" s="138">
        <v>-43784.520000000004</v>
      </c>
      <c r="L167" s="312">
        <f>SUM(MinskningarHöjningar[[#This Row],[Överföring till sammanslagnings-understöd enligt prövning (-1,82 €/inv)]:[Minskning av pensionsstödet (-1,27 €/inv)]])</f>
        <v>-2823531.7510000002</v>
      </c>
      <c r="M167" s="297">
        <v>591491</v>
      </c>
      <c r="N167" s="35">
        <v>-794237.15664947778</v>
      </c>
      <c r="O167" s="138">
        <v>3102.8399999999997</v>
      </c>
      <c r="P167" s="138">
        <v>191644.28763538686</v>
      </c>
      <c r="Q167" s="138">
        <v>12411.359999999999</v>
      </c>
      <c r="R167" s="138">
        <v>53782.560000000005</v>
      </c>
      <c r="S167" s="313">
        <f>SUM(MinskningarHöjningar[[#This Row],[Kompensation för arbetsmarknadsstöd (arbetsmarknadsstöd år 2006)]:[Återföring av outnyttjade sammanslagningsunderstöd från 2021]])</f>
        <v>58194.890985909085</v>
      </c>
      <c r="T167" s="311">
        <f>MinskningarHöjningar[[#This Row],[Höjningar sammanlagt]]+MinskningarHöjningar[[#This Row],[Minskningar sammanlagt]]</f>
        <v>-2765336.8600140912</v>
      </c>
      <c r="U167" s="116"/>
    </row>
    <row r="168" spans="1:21" s="48" customFormat="1" x14ac:dyDescent="0.3">
      <c r="A168" s="289">
        <v>538</v>
      </c>
      <c r="B168" s="32" t="s">
        <v>339</v>
      </c>
      <c r="C168" s="447">
        <v>-8541.26</v>
      </c>
      <c r="D168" s="138">
        <v>-8541.26</v>
      </c>
      <c r="E168" s="138">
        <v>-8541.26</v>
      </c>
      <c r="F168" s="138">
        <v>-8541.26</v>
      </c>
      <c r="G168" s="138">
        <v>-19241.3</v>
      </c>
      <c r="H168" s="138">
        <v>-93.86</v>
      </c>
      <c r="I168" s="138">
        <v>-90152.53</v>
      </c>
      <c r="J168" s="138">
        <v>-56138.18</v>
      </c>
      <c r="K168" s="138">
        <v>-5960.11</v>
      </c>
      <c r="L168" s="312">
        <f>SUM(MinskningarHöjningar[[#This Row],[Överföring till sammanslagnings-understöd enligt prövning (-1,82 €/inv)]:[Minskning av pensionsstödet (-1,27 €/inv)]])</f>
        <v>-205751.01999999996</v>
      </c>
      <c r="M168" s="297">
        <v>-33501</v>
      </c>
      <c r="N168" s="35">
        <v>79742.194736516103</v>
      </c>
      <c r="O168" s="138">
        <v>422.37</v>
      </c>
      <c r="P168" s="138">
        <v>5426.1435953307519</v>
      </c>
      <c r="Q168" s="138">
        <v>1689.48</v>
      </c>
      <c r="R168" s="138">
        <v>7321.08</v>
      </c>
      <c r="S168" s="313">
        <f>SUM(MinskningarHöjningar[[#This Row],[Kompensation för arbetsmarknadsstöd (arbetsmarknadsstöd år 2006)]:[Återföring av outnyttjade sammanslagningsunderstöd från 2021]])</f>
        <v>61100.268331846863</v>
      </c>
      <c r="T168" s="311">
        <f>MinskningarHöjningar[[#This Row],[Höjningar sammanlagt]]+MinskningarHöjningar[[#This Row],[Minskningar sammanlagt]]</f>
        <v>-144650.7516681531</v>
      </c>
      <c r="U168" s="116"/>
    </row>
    <row r="169" spans="1:21" s="48" customFormat="1" x14ac:dyDescent="0.3">
      <c r="A169" s="289">
        <v>541</v>
      </c>
      <c r="B169" s="32" t="s">
        <v>110</v>
      </c>
      <c r="C169" s="447">
        <v>-17291.82</v>
      </c>
      <c r="D169" s="138">
        <v>-17291.82</v>
      </c>
      <c r="E169" s="138">
        <v>-17291.82</v>
      </c>
      <c r="F169" s="138">
        <v>-17291.82</v>
      </c>
      <c r="G169" s="138">
        <v>-38954.1</v>
      </c>
      <c r="H169" s="138">
        <v>-190.02</v>
      </c>
      <c r="I169" s="138">
        <v>-182514.21000000002</v>
      </c>
      <c r="J169" s="138">
        <v>-319294.95604999998</v>
      </c>
      <c r="K169" s="138">
        <v>-12066.27</v>
      </c>
      <c r="L169" s="312">
        <f>SUM(MinskningarHöjningar[[#This Row],[Överföring till sammanslagnings-understöd enligt prövning (-1,82 €/inv)]:[Minskning av pensionsstödet (-1,27 €/inv)]])</f>
        <v>-622186.83605000004</v>
      </c>
      <c r="M169" s="297">
        <v>383597</v>
      </c>
      <c r="N169" s="35">
        <v>6571.2323263864964</v>
      </c>
      <c r="O169" s="138">
        <v>855.08999999999992</v>
      </c>
      <c r="P169" s="138">
        <v>33317.421572814739</v>
      </c>
      <c r="Q169" s="138">
        <v>3420.3599999999997</v>
      </c>
      <c r="R169" s="138">
        <v>14821.560000000001</v>
      </c>
      <c r="S169" s="313">
        <f>SUM(MinskningarHöjningar[[#This Row],[Kompensation för arbetsmarknadsstöd (arbetsmarknadsstöd år 2006)]:[Återföring av outnyttjade sammanslagningsunderstöd från 2021]])</f>
        <v>442582.66389920126</v>
      </c>
      <c r="T169" s="311">
        <f>MinskningarHöjningar[[#This Row],[Höjningar sammanlagt]]+MinskningarHöjningar[[#This Row],[Minskningar sammanlagt]]</f>
        <v>-179604.17215079878</v>
      </c>
      <c r="U169" s="116"/>
    </row>
    <row r="170" spans="1:21" s="48" customFormat="1" x14ac:dyDescent="0.3">
      <c r="A170" s="289">
        <v>543</v>
      </c>
      <c r="B170" s="32" t="s">
        <v>111</v>
      </c>
      <c r="C170" s="447">
        <v>-79466.66</v>
      </c>
      <c r="D170" s="138">
        <v>-79466.66</v>
      </c>
      <c r="E170" s="138">
        <v>-79466.66</v>
      </c>
      <c r="F170" s="138">
        <v>-79466.66</v>
      </c>
      <c r="G170" s="138">
        <v>-179018.3</v>
      </c>
      <c r="H170" s="138">
        <v>-873.26</v>
      </c>
      <c r="I170" s="138">
        <v>-838766.23</v>
      </c>
      <c r="J170" s="138">
        <v>-2058902.2790000001</v>
      </c>
      <c r="K170" s="138">
        <v>-55452.01</v>
      </c>
      <c r="L170" s="312">
        <f>SUM(MinskningarHöjningar[[#This Row],[Överföring till sammanslagnings-understöd enligt prövning (-1,82 €/inv)]:[Minskning av pensionsstödet (-1,27 €/inv)]])</f>
        <v>-3450878.7189999996</v>
      </c>
      <c r="M170" s="297">
        <v>244629</v>
      </c>
      <c r="N170" s="35">
        <v>-528898.4591088146</v>
      </c>
      <c r="O170" s="138">
        <v>3929.67</v>
      </c>
      <c r="P170" s="138">
        <v>-98782.329458465392</v>
      </c>
      <c r="Q170" s="138">
        <v>15718.68</v>
      </c>
      <c r="R170" s="138">
        <v>68114.28</v>
      </c>
      <c r="S170" s="313">
        <f>SUM(MinskningarHöjningar[[#This Row],[Kompensation för arbetsmarknadsstöd (arbetsmarknadsstöd år 2006)]:[Återföring av outnyttjade sammanslagningsunderstöd från 2021]])</f>
        <v>-295289.15856728004</v>
      </c>
      <c r="T170" s="311">
        <f>MinskningarHöjningar[[#This Row],[Höjningar sammanlagt]]+MinskningarHöjningar[[#This Row],[Minskningar sammanlagt]]</f>
        <v>-3746167.8775672796</v>
      </c>
      <c r="U170" s="116"/>
    </row>
    <row r="171" spans="1:21" s="48" customFormat="1" x14ac:dyDescent="0.3">
      <c r="A171" s="289">
        <v>545</v>
      </c>
      <c r="B171" s="32" t="s">
        <v>340</v>
      </c>
      <c r="C171" s="447">
        <v>-17395.560000000001</v>
      </c>
      <c r="D171" s="138">
        <v>-17395.560000000001</v>
      </c>
      <c r="E171" s="138">
        <v>-17395.560000000001</v>
      </c>
      <c r="F171" s="138">
        <v>-17395.560000000001</v>
      </c>
      <c r="G171" s="138">
        <v>-39187.799999999996</v>
      </c>
      <c r="H171" s="138">
        <v>-191.16</v>
      </c>
      <c r="I171" s="138">
        <v>-183609.18000000002</v>
      </c>
      <c r="J171" s="138">
        <v>-86666.565000000002</v>
      </c>
      <c r="K171" s="138">
        <v>-12138.66</v>
      </c>
      <c r="L171" s="312">
        <f>SUM(MinskningarHöjningar[[#This Row],[Överföring till sammanslagnings-understöd enligt prövning (-1,82 €/inv)]:[Minskning av pensionsstödet (-1,27 €/inv)]])</f>
        <v>-391375.60499999998</v>
      </c>
      <c r="M171" s="297">
        <v>-230722</v>
      </c>
      <c r="N171" s="35">
        <v>236161.79568575323</v>
      </c>
      <c r="O171" s="138">
        <v>860.21999999999991</v>
      </c>
      <c r="P171" s="138">
        <v>-78489.996879872022</v>
      </c>
      <c r="Q171" s="138">
        <v>3440.8799999999997</v>
      </c>
      <c r="R171" s="138">
        <v>14910.480000000001</v>
      </c>
      <c r="S171" s="313">
        <f>SUM(MinskningarHöjningar[[#This Row],[Kompensation för arbetsmarknadsstöd (arbetsmarknadsstöd år 2006)]:[Återföring av outnyttjade sammanslagningsunderstöd från 2021]])</f>
        <v>-53838.621194118787</v>
      </c>
      <c r="T171" s="311">
        <f>MinskningarHöjningar[[#This Row],[Höjningar sammanlagt]]+MinskningarHöjningar[[#This Row],[Minskningar sammanlagt]]</f>
        <v>-445214.22619411879</v>
      </c>
      <c r="U171" s="116"/>
    </row>
    <row r="172" spans="1:21" s="48" customFormat="1" x14ac:dyDescent="0.3">
      <c r="A172" s="289">
        <v>560</v>
      </c>
      <c r="B172" s="32" t="s">
        <v>112</v>
      </c>
      <c r="C172" s="447">
        <v>-28905.24</v>
      </c>
      <c r="D172" s="138">
        <v>-28905.24</v>
      </c>
      <c r="E172" s="138">
        <v>-28905.24</v>
      </c>
      <c r="F172" s="138">
        <v>-28905.24</v>
      </c>
      <c r="G172" s="138">
        <v>-65116.2</v>
      </c>
      <c r="H172" s="138">
        <v>-317.64</v>
      </c>
      <c r="I172" s="138">
        <v>-305093.22000000003</v>
      </c>
      <c r="J172" s="138">
        <v>-800495.02</v>
      </c>
      <c r="K172" s="138">
        <v>-20170.14</v>
      </c>
      <c r="L172" s="312">
        <f>SUM(MinskningarHöjningar[[#This Row],[Överföring till sammanslagnings-understöd enligt prövning (-1,82 €/inv)]:[Minskning av pensionsstödet (-1,27 €/inv)]])</f>
        <v>-1306813.18</v>
      </c>
      <c r="M172" s="297">
        <v>-142897</v>
      </c>
      <c r="N172" s="35">
        <v>195649.91878824774</v>
      </c>
      <c r="O172" s="138">
        <v>1429.3799999999999</v>
      </c>
      <c r="P172" s="138">
        <v>69151.488714906445</v>
      </c>
      <c r="Q172" s="138">
        <v>5717.5199999999995</v>
      </c>
      <c r="R172" s="138">
        <v>24775.920000000002</v>
      </c>
      <c r="S172" s="313">
        <f>SUM(MinskningarHöjningar[[#This Row],[Kompensation för arbetsmarknadsstöd (arbetsmarknadsstöd år 2006)]:[Återföring av outnyttjade sammanslagningsunderstöd från 2021]])</f>
        <v>153827.22750315419</v>
      </c>
      <c r="T172" s="311">
        <f>MinskningarHöjningar[[#This Row],[Höjningar sammanlagt]]+MinskningarHöjningar[[#This Row],[Minskningar sammanlagt]]</f>
        <v>-1152985.9524968457</v>
      </c>
      <c r="U172" s="116"/>
    </row>
    <row r="173" spans="1:21" s="48" customFormat="1" x14ac:dyDescent="0.3">
      <c r="A173" s="289">
        <v>561</v>
      </c>
      <c r="B173" s="32" t="s">
        <v>113</v>
      </c>
      <c r="C173" s="447">
        <v>-2427.88</v>
      </c>
      <c r="D173" s="138">
        <v>-2427.88</v>
      </c>
      <c r="E173" s="138">
        <v>-2427.88</v>
      </c>
      <c r="F173" s="138">
        <v>-2427.88</v>
      </c>
      <c r="G173" s="138">
        <v>-5469.4</v>
      </c>
      <c r="H173" s="138">
        <v>-26.68</v>
      </c>
      <c r="I173" s="138">
        <v>-25626.14</v>
      </c>
      <c r="J173" s="138">
        <v>-17518.77</v>
      </c>
      <c r="K173" s="138">
        <v>-1694.18</v>
      </c>
      <c r="L173" s="312">
        <f>SUM(MinskningarHöjningar[[#This Row],[Överföring till sammanslagnings-understöd enligt prövning (-1,82 €/inv)]:[Minskning av pensionsstödet (-1,27 €/inv)]])</f>
        <v>-60046.689999999995</v>
      </c>
      <c r="M173" s="297">
        <v>-16189</v>
      </c>
      <c r="N173" s="35">
        <v>69611.577950161416</v>
      </c>
      <c r="O173" s="138">
        <v>120.06</v>
      </c>
      <c r="P173" s="138">
        <v>-7089.8736280831226</v>
      </c>
      <c r="Q173" s="138">
        <v>480.24</v>
      </c>
      <c r="R173" s="138">
        <v>2081.04</v>
      </c>
      <c r="S173" s="313">
        <f>SUM(MinskningarHöjningar[[#This Row],[Kompensation för arbetsmarknadsstöd (arbetsmarknadsstöd år 2006)]:[Återföring av outnyttjade sammanslagningsunderstöd från 2021]])</f>
        <v>49014.044322078291</v>
      </c>
      <c r="T173" s="311">
        <f>MinskningarHöjningar[[#This Row],[Höjningar sammanlagt]]+MinskningarHöjningar[[#This Row],[Minskningar sammanlagt]]</f>
        <v>-11032.645677921704</v>
      </c>
      <c r="U173" s="116"/>
    </row>
    <row r="174" spans="1:21" s="48" customFormat="1" x14ac:dyDescent="0.3">
      <c r="A174" s="289">
        <v>562</v>
      </c>
      <c r="B174" s="32" t="s">
        <v>114</v>
      </c>
      <c r="C174" s="447">
        <v>-16394.560000000001</v>
      </c>
      <c r="D174" s="138">
        <v>-16394.560000000001</v>
      </c>
      <c r="E174" s="138">
        <v>-16394.560000000001</v>
      </c>
      <c r="F174" s="138">
        <v>-16394.560000000001</v>
      </c>
      <c r="G174" s="138">
        <v>-36932.799999999996</v>
      </c>
      <c r="H174" s="138">
        <v>-180.16</v>
      </c>
      <c r="I174" s="138">
        <v>-173043.68000000002</v>
      </c>
      <c r="J174" s="138">
        <v>-334058.05499999999</v>
      </c>
      <c r="K174" s="138">
        <v>-11440.16</v>
      </c>
      <c r="L174" s="312">
        <f>SUM(MinskningarHöjningar[[#This Row],[Överföring till sammanslagnings-understöd enligt prövning (-1,82 €/inv)]:[Minskning av pensionsstödet (-1,27 €/inv)]])</f>
        <v>-621233.09500000009</v>
      </c>
      <c r="M174" s="297">
        <v>126949</v>
      </c>
      <c r="N174" s="35">
        <v>-13207.785282626748</v>
      </c>
      <c r="O174" s="138">
        <v>810.71999999999991</v>
      </c>
      <c r="P174" s="138">
        <v>46504.378485292531</v>
      </c>
      <c r="Q174" s="138">
        <v>3242.8799999999997</v>
      </c>
      <c r="R174" s="138">
        <v>14052.480000000001</v>
      </c>
      <c r="S174" s="313">
        <f>SUM(MinskningarHöjningar[[#This Row],[Kompensation för arbetsmarknadsstöd (arbetsmarknadsstöd år 2006)]:[Återföring av outnyttjade sammanslagningsunderstöd från 2021]])</f>
        <v>178351.67320266578</v>
      </c>
      <c r="T174" s="311">
        <f>MinskningarHöjningar[[#This Row],[Höjningar sammanlagt]]+MinskningarHöjningar[[#This Row],[Minskningar sammanlagt]]</f>
        <v>-442881.42179733433</v>
      </c>
      <c r="U174" s="116"/>
    </row>
    <row r="175" spans="1:21" s="48" customFormat="1" x14ac:dyDescent="0.3">
      <c r="A175" s="289">
        <v>563</v>
      </c>
      <c r="B175" s="32" t="s">
        <v>115</v>
      </c>
      <c r="C175" s="447">
        <v>-13022.1</v>
      </c>
      <c r="D175" s="138">
        <v>-13022.1</v>
      </c>
      <c r="E175" s="138">
        <v>-13022.1</v>
      </c>
      <c r="F175" s="138">
        <v>-13022.1</v>
      </c>
      <c r="G175" s="138">
        <v>-29335.499999999996</v>
      </c>
      <c r="H175" s="138">
        <v>-143.1</v>
      </c>
      <c r="I175" s="138">
        <v>-137447.55000000002</v>
      </c>
      <c r="J175" s="138">
        <v>-209695.65</v>
      </c>
      <c r="K175" s="138">
        <v>-9086.85</v>
      </c>
      <c r="L175" s="312">
        <f>SUM(MinskningarHöjningar[[#This Row],[Överföring till sammanslagnings-understöd enligt prövning (-1,82 €/inv)]:[Minskning av pensionsstödet (-1,27 €/inv)]])</f>
        <v>-437797.05</v>
      </c>
      <c r="M175" s="297">
        <v>-80932</v>
      </c>
      <c r="N175" s="35">
        <v>-140909.5184260942</v>
      </c>
      <c r="O175" s="138">
        <v>643.94999999999993</v>
      </c>
      <c r="P175" s="138">
        <v>67556.73214079102</v>
      </c>
      <c r="Q175" s="138">
        <v>2575.7999999999997</v>
      </c>
      <c r="R175" s="138">
        <v>11161.800000000001</v>
      </c>
      <c r="S175" s="313">
        <f>SUM(MinskningarHöjningar[[#This Row],[Kompensation för arbetsmarknadsstöd (arbetsmarknadsstöd år 2006)]:[Återföring av outnyttjade sammanslagningsunderstöd från 2021]])</f>
        <v>-139903.2362853032</v>
      </c>
      <c r="T175" s="311">
        <f>MinskningarHöjningar[[#This Row],[Höjningar sammanlagt]]+MinskningarHöjningar[[#This Row],[Minskningar sammanlagt]]</f>
        <v>-577700.28628530318</v>
      </c>
      <c r="U175" s="116"/>
    </row>
    <row r="176" spans="1:21" s="48" customFormat="1" x14ac:dyDescent="0.3">
      <c r="A176" s="289">
        <v>564</v>
      </c>
      <c r="B176" s="32" t="s">
        <v>341</v>
      </c>
      <c r="C176" s="447">
        <v>-377335.14</v>
      </c>
      <c r="D176" s="138">
        <v>-377335.14</v>
      </c>
      <c r="E176" s="138">
        <v>-377335.14</v>
      </c>
      <c r="F176" s="138">
        <v>-377335.14</v>
      </c>
      <c r="G176" s="138">
        <v>-850040.7</v>
      </c>
      <c r="H176" s="138">
        <v>-4146.54</v>
      </c>
      <c r="I176" s="138">
        <v>-3982751.6700000004</v>
      </c>
      <c r="J176" s="138">
        <v>-11657567.882099999</v>
      </c>
      <c r="K176" s="138">
        <v>-263305.28999999998</v>
      </c>
      <c r="L176" s="312">
        <f>SUM(MinskningarHöjningar[[#This Row],[Överföring till sammanslagnings-understöd enligt prövning (-1,82 €/inv)]:[Minskning av pensionsstödet (-1,27 €/inv)]])</f>
        <v>-18267152.642099999</v>
      </c>
      <c r="M176" s="297">
        <v>2164676</v>
      </c>
      <c r="N176" s="35">
        <v>-1916537.5778492149</v>
      </c>
      <c r="O176" s="138">
        <v>18659.43</v>
      </c>
      <c r="P176" s="138">
        <v>1925239.6799779816</v>
      </c>
      <c r="Q176" s="138">
        <v>74637.72</v>
      </c>
      <c r="R176" s="138">
        <v>323430.12</v>
      </c>
      <c r="S176" s="313">
        <f>SUM(MinskningarHöjningar[[#This Row],[Kompensation för arbetsmarknadsstöd (arbetsmarknadsstöd år 2006)]:[Återföring av outnyttjade sammanslagningsunderstöd från 2021]])</f>
        <v>2590105.372128767</v>
      </c>
      <c r="T176" s="311">
        <f>MinskningarHöjningar[[#This Row],[Höjningar sammanlagt]]+MinskningarHöjningar[[#This Row],[Minskningar sammanlagt]]</f>
        <v>-15677047.269971233</v>
      </c>
      <c r="U176" s="116"/>
    </row>
    <row r="177" spans="1:21" s="48" customFormat="1" x14ac:dyDescent="0.3">
      <c r="A177" s="289">
        <v>576</v>
      </c>
      <c r="B177" s="32" t="s">
        <v>116</v>
      </c>
      <c r="C177" s="447">
        <v>-5207.0200000000004</v>
      </c>
      <c r="D177" s="138">
        <v>-5207.0200000000004</v>
      </c>
      <c r="E177" s="138">
        <v>-5207.0200000000004</v>
      </c>
      <c r="F177" s="138">
        <v>-5207.0200000000004</v>
      </c>
      <c r="G177" s="138">
        <v>-11730.099999999999</v>
      </c>
      <c r="H177" s="138">
        <v>-57.22</v>
      </c>
      <c r="I177" s="138">
        <v>-54959.810000000005</v>
      </c>
      <c r="J177" s="138">
        <v>-70463.11</v>
      </c>
      <c r="K177" s="138">
        <v>-3633.4700000000003</v>
      </c>
      <c r="L177" s="312">
        <f>SUM(MinskningarHöjningar[[#This Row],[Överföring till sammanslagnings-understöd enligt prövning (-1,82 €/inv)]:[Minskning av pensionsstödet (-1,27 €/inv)]])</f>
        <v>-161671.79</v>
      </c>
      <c r="M177" s="297">
        <v>39631</v>
      </c>
      <c r="N177" s="35">
        <v>31367.59674635902</v>
      </c>
      <c r="O177" s="138">
        <v>257.49</v>
      </c>
      <c r="P177" s="138">
        <v>-23863.047361158522</v>
      </c>
      <c r="Q177" s="138">
        <v>1029.96</v>
      </c>
      <c r="R177" s="138">
        <v>4463.16</v>
      </c>
      <c r="S177" s="313">
        <f>SUM(MinskningarHöjningar[[#This Row],[Kompensation för arbetsmarknadsstöd (arbetsmarknadsstöd år 2006)]:[Återföring av outnyttjade sammanslagningsunderstöd från 2021]])</f>
        <v>52886.159385200503</v>
      </c>
      <c r="T177" s="311">
        <f>MinskningarHöjningar[[#This Row],[Höjningar sammanlagt]]+MinskningarHöjningar[[#This Row],[Minskningar sammanlagt]]</f>
        <v>-108785.63061479951</v>
      </c>
      <c r="U177" s="116"/>
    </row>
    <row r="178" spans="1:21" s="48" customFormat="1" x14ac:dyDescent="0.3">
      <c r="A178" s="289">
        <v>577</v>
      </c>
      <c r="B178" s="32" t="s">
        <v>342</v>
      </c>
      <c r="C178" s="447">
        <v>-19878.04</v>
      </c>
      <c r="D178" s="138">
        <v>-19878.04</v>
      </c>
      <c r="E178" s="138">
        <v>-19878.04</v>
      </c>
      <c r="F178" s="138">
        <v>-19878.04</v>
      </c>
      <c r="G178" s="138">
        <v>-44780.2</v>
      </c>
      <c r="H178" s="138">
        <v>-218.44</v>
      </c>
      <c r="I178" s="138">
        <v>-209811.62</v>
      </c>
      <c r="J178" s="138">
        <v>-487865.56400000001</v>
      </c>
      <c r="K178" s="138">
        <v>-13870.94</v>
      </c>
      <c r="L178" s="312">
        <f>SUM(MinskningarHöjningar[[#This Row],[Överföring till sammanslagnings-understöd enligt prövning (-1,82 €/inv)]:[Minskning av pensionsstödet (-1,27 €/inv)]])</f>
        <v>-836058.92399999988</v>
      </c>
      <c r="M178" s="297">
        <v>-100689</v>
      </c>
      <c r="N178" s="35">
        <v>95634.594176823273</v>
      </c>
      <c r="O178" s="138">
        <v>982.98</v>
      </c>
      <c r="P178" s="138">
        <v>-4644.1770591166569</v>
      </c>
      <c r="Q178" s="138">
        <v>3931.92</v>
      </c>
      <c r="R178" s="138">
        <v>17038.32</v>
      </c>
      <c r="S178" s="313">
        <f>SUM(MinskningarHöjningar[[#This Row],[Kompensation för arbetsmarknadsstöd (arbetsmarknadsstöd år 2006)]:[Återföring av outnyttjade sammanslagningsunderstöd från 2021]])</f>
        <v>12254.637117706616</v>
      </c>
      <c r="T178" s="311">
        <f>MinskningarHöjningar[[#This Row],[Höjningar sammanlagt]]+MinskningarHöjningar[[#This Row],[Minskningar sammanlagt]]</f>
        <v>-823804.28688229329</v>
      </c>
      <c r="U178" s="116"/>
    </row>
    <row r="179" spans="1:21" s="48" customFormat="1" x14ac:dyDescent="0.3">
      <c r="A179" s="289">
        <v>578</v>
      </c>
      <c r="B179" s="32" t="s">
        <v>117</v>
      </c>
      <c r="C179" s="447">
        <v>-5887.7</v>
      </c>
      <c r="D179" s="138">
        <v>-5887.7</v>
      </c>
      <c r="E179" s="138">
        <v>-5887.7</v>
      </c>
      <c r="F179" s="138">
        <v>-5887.7</v>
      </c>
      <c r="G179" s="138">
        <v>-13263.499999999998</v>
      </c>
      <c r="H179" s="138">
        <v>-64.7</v>
      </c>
      <c r="I179" s="138">
        <v>-62144.350000000006</v>
      </c>
      <c r="J179" s="138">
        <v>-137012.81</v>
      </c>
      <c r="K179" s="138">
        <v>-4108.45</v>
      </c>
      <c r="L179" s="312">
        <f>SUM(MinskningarHöjningar[[#This Row],[Överföring till sammanslagnings-understöd enligt prövning (-1,82 €/inv)]:[Minskning av pensionsstödet (-1,27 €/inv)]])</f>
        <v>-240144.61000000002</v>
      </c>
      <c r="M179" s="297">
        <v>118187</v>
      </c>
      <c r="N179" s="35">
        <v>99190.472138054669</v>
      </c>
      <c r="O179" s="138">
        <v>291.14999999999998</v>
      </c>
      <c r="P179" s="138">
        <v>-12189.717954790236</v>
      </c>
      <c r="Q179" s="138">
        <v>1164.5999999999999</v>
      </c>
      <c r="R179" s="138">
        <v>5046.6000000000004</v>
      </c>
      <c r="S179" s="313">
        <f>SUM(MinskningarHöjningar[[#This Row],[Kompensation för arbetsmarknadsstöd (arbetsmarknadsstöd år 2006)]:[Återföring av outnyttjade sammanslagningsunderstöd från 2021]])</f>
        <v>211690.10418326443</v>
      </c>
      <c r="T179" s="311">
        <f>MinskningarHöjningar[[#This Row],[Höjningar sammanlagt]]+MinskningarHöjningar[[#This Row],[Minskningar sammanlagt]]</f>
        <v>-28454.505816735589</v>
      </c>
      <c r="U179" s="116"/>
    </row>
    <row r="180" spans="1:21" s="48" customFormat="1" x14ac:dyDescent="0.3">
      <c r="A180" s="289">
        <v>580</v>
      </c>
      <c r="B180" s="32" t="s">
        <v>118</v>
      </c>
      <c r="C180" s="447">
        <v>-8472.1</v>
      </c>
      <c r="D180" s="138">
        <v>-8472.1</v>
      </c>
      <c r="E180" s="138">
        <v>-8472.1</v>
      </c>
      <c r="F180" s="138">
        <v>-8472.1</v>
      </c>
      <c r="G180" s="138">
        <v>-19085.5</v>
      </c>
      <c r="H180" s="138">
        <v>-93.100000000000009</v>
      </c>
      <c r="I180" s="138">
        <v>-89422.55</v>
      </c>
      <c r="J180" s="138">
        <v>-119645.08</v>
      </c>
      <c r="K180" s="138">
        <v>-5911.85</v>
      </c>
      <c r="L180" s="312">
        <f>SUM(MinskningarHöjningar[[#This Row],[Överföring till sammanslagnings-understöd enligt prövning (-1,82 €/inv)]:[Minskning av pensionsstödet (-1,27 €/inv)]])</f>
        <v>-268046.48</v>
      </c>
      <c r="M180" s="297">
        <v>404678</v>
      </c>
      <c r="N180" s="35">
        <v>111271.02164894715</v>
      </c>
      <c r="O180" s="138">
        <v>418.95</v>
      </c>
      <c r="P180" s="138">
        <v>23530.1719960954</v>
      </c>
      <c r="Q180" s="138">
        <v>1675.8</v>
      </c>
      <c r="R180" s="138">
        <v>7261.8</v>
      </c>
      <c r="S180" s="313">
        <f>SUM(MinskningarHöjningar[[#This Row],[Kompensation för arbetsmarknadsstöd (arbetsmarknadsstöd år 2006)]:[Återföring av outnyttjade sammanslagningsunderstöd från 2021]])</f>
        <v>548835.74364504265</v>
      </c>
      <c r="T180" s="311">
        <f>MinskningarHöjningar[[#This Row],[Höjningar sammanlagt]]+MinskningarHöjningar[[#This Row],[Minskningar sammanlagt]]</f>
        <v>280789.26364504267</v>
      </c>
      <c r="U180" s="116"/>
    </row>
    <row r="181" spans="1:21" s="48" customFormat="1" x14ac:dyDescent="0.3">
      <c r="A181" s="289">
        <v>581</v>
      </c>
      <c r="B181" s="32" t="s">
        <v>119</v>
      </c>
      <c r="C181" s="447">
        <v>-11560.640000000001</v>
      </c>
      <c r="D181" s="138">
        <v>-11560.640000000001</v>
      </c>
      <c r="E181" s="138">
        <v>-11560.640000000001</v>
      </c>
      <c r="F181" s="138">
        <v>-11560.640000000001</v>
      </c>
      <c r="G181" s="138">
        <v>-26043.199999999997</v>
      </c>
      <c r="H181" s="138">
        <v>-127.04</v>
      </c>
      <c r="I181" s="138">
        <v>-122021.92</v>
      </c>
      <c r="J181" s="138">
        <v>-217086.33499999999</v>
      </c>
      <c r="K181" s="138">
        <v>-8067.04</v>
      </c>
      <c r="L181" s="312">
        <f>SUM(MinskningarHöjningar[[#This Row],[Överföring till sammanslagnings-understöd enligt prövning (-1,82 €/inv)]:[Minskning av pensionsstödet (-1,27 €/inv)]])</f>
        <v>-419588.09499999997</v>
      </c>
      <c r="M181" s="297">
        <v>77466</v>
      </c>
      <c r="N181" s="35">
        <v>-46909.599780224264</v>
      </c>
      <c r="O181" s="138">
        <v>571.67999999999995</v>
      </c>
      <c r="P181" s="138">
        <v>-29802.368370231685</v>
      </c>
      <c r="Q181" s="138">
        <v>2286.7199999999998</v>
      </c>
      <c r="R181" s="138">
        <v>9909.1200000000008</v>
      </c>
      <c r="S181" s="313">
        <f>SUM(MinskningarHöjningar[[#This Row],[Kompensation för arbetsmarknadsstöd (arbetsmarknadsstöd år 2006)]:[Återföring av outnyttjade sammanslagningsunderstöd från 2021]])</f>
        <v>13521.551849544052</v>
      </c>
      <c r="T181" s="311">
        <f>MinskningarHöjningar[[#This Row],[Höjningar sammanlagt]]+MinskningarHöjningar[[#This Row],[Minskningar sammanlagt]]</f>
        <v>-406066.54315045592</v>
      </c>
      <c r="U181" s="116"/>
    </row>
    <row r="182" spans="1:21" s="48" customFormat="1" x14ac:dyDescent="0.3">
      <c r="A182" s="289">
        <v>583</v>
      </c>
      <c r="B182" s="32" t="s">
        <v>120</v>
      </c>
      <c r="C182" s="447">
        <v>-1694.42</v>
      </c>
      <c r="D182" s="138">
        <v>-1694.42</v>
      </c>
      <c r="E182" s="138">
        <v>-1694.42</v>
      </c>
      <c r="F182" s="138">
        <v>-1694.42</v>
      </c>
      <c r="G182" s="138">
        <v>-3817.0999999999995</v>
      </c>
      <c r="H182" s="138">
        <v>-18.62</v>
      </c>
      <c r="I182" s="138">
        <v>-17884.510000000002</v>
      </c>
      <c r="J182" s="138">
        <v>-23593.71</v>
      </c>
      <c r="K182" s="138">
        <v>-1182.3700000000001</v>
      </c>
      <c r="L182" s="312">
        <f>SUM(MinskningarHöjningar[[#This Row],[Överföring till sammanslagnings-understöd enligt prövning (-1,82 €/inv)]:[Minskning av pensionsstödet (-1,27 €/inv)]])</f>
        <v>-53273.990000000005</v>
      </c>
      <c r="M182" s="297">
        <v>86897</v>
      </c>
      <c r="N182" s="35">
        <v>326846.61793812085</v>
      </c>
      <c r="O182" s="138">
        <v>83.789999999999992</v>
      </c>
      <c r="P182" s="138">
        <v>11358.241047211521</v>
      </c>
      <c r="Q182" s="138">
        <v>335.15999999999997</v>
      </c>
      <c r="R182" s="138">
        <v>1452.3600000000001</v>
      </c>
      <c r="S182" s="313">
        <f>SUM(MinskningarHöjningar[[#This Row],[Kompensation för arbetsmarknadsstöd (arbetsmarknadsstöd år 2006)]:[Återföring av outnyttjade sammanslagningsunderstöd från 2021]])</f>
        <v>426973.1689853323</v>
      </c>
      <c r="T182" s="311">
        <f>MinskningarHöjningar[[#This Row],[Höjningar sammanlagt]]+MinskningarHöjningar[[#This Row],[Minskningar sammanlagt]]</f>
        <v>373699.17898533231</v>
      </c>
      <c r="U182" s="116"/>
    </row>
    <row r="183" spans="1:21" s="48" customFormat="1" x14ac:dyDescent="0.3">
      <c r="A183" s="289">
        <v>584</v>
      </c>
      <c r="B183" s="32" t="s">
        <v>121</v>
      </c>
      <c r="C183" s="447">
        <v>-4924.92</v>
      </c>
      <c r="D183" s="138">
        <v>-4924.92</v>
      </c>
      <c r="E183" s="138">
        <v>-4924.92</v>
      </c>
      <c r="F183" s="138">
        <v>-4924.92</v>
      </c>
      <c r="G183" s="138">
        <v>-11094.599999999999</v>
      </c>
      <c r="H183" s="138">
        <v>-54.120000000000005</v>
      </c>
      <c r="I183" s="138">
        <v>-51982.26</v>
      </c>
      <c r="J183" s="138">
        <v>-27380.19</v>
      </c>
      <c r="K183" s="138">
        <v>-3436.62</v>
      </c>
      <c r="L183" s="312">
        <f>SUM(MinskningarHöjningar[[#This Row],[Överföring till sammanslagnings-understöd enligt prövning (-1,82 €/inv)]:[Minskning av pensionsstödet (-1,27 €/inv)]])</f>
        <v>-113647.47</v>
      </c>
      <c r="M183" s="297">
        <v>25831</v>
      </c>
      <c r="N183" s="35">
        <v>40403.319639196619</v>
      </c>
      <c r="O183" s="138">
        <v>243.54</v>
      </c>
      <c r="P183" s="138">
        <v>201.83464368777641</v>
      </c>
      <c r="Q183" s="138">
        <v>974.16</v>
      </c>
      <c r="R183" s="138">
        <v>4221.3600000000006</v>
      </c>
      <c r="S183" s="313">
        <f>SUM(MinskningarHöjningar[[#This Row],[Kompensation för arbetsmarknadsstöd (arbetsmarknadsstöd år 2006)]:[Återföring av outnyttjade sammanslagningsunderstöd från 2021]])</f>
        <v>71875.214282884393</v>
      </c>
      <c r="T183" s="311">
        <f>MinskningarHöjningar[[#This Row],[Höjningar sammanlagt]]+MinskningarHöjningar[[#This Row],[Minskningar sammanlagt]]</f>
        <v>-41772.255717115608</v>
      </c>
      <c r="U183" s="116"/>
    </row>
    <row r="184" spans="1:21" s="48" customFormat="1" x14ac:dyDescent="0.3">
      <c r="A184" s="289">
        <v>588</v>
      </c>
      <c r="B184" s="32" t="s">
        <v>122</v>
      </c>
      <c r="C184" s="447">
        <v>-3010.28</v>
      </c>
      <c r="D184" s="138">
        <v>-3010.28</v>
      </c>
      <c r="E184" s="138">
        <v>-3010.28</v>
      </c>
      <c r="F184" s="138">
        <v>-3010.28</v>
      </c>
      <c r="G184" s="138">
        <v>-6781.4</v>
      </c>
      <c r="H184" s="138">
        <v>-33.08</v>
      </c>
      <c r="I184" s="138">
        <v>-31773.34</v>
      </c>
      <c r="J184" s="138">
        <v>-49139.455000000002</v>
      </c>
      <c r="K184" s="138">
        <v>-2100.58</v>
      </c>
      <c r="L184" s="312">
        <f>SUM(MinskningarHöjningar[[#This Row],[Överföring till sammanslagnings-understöd enligt prövning (-1,82 €/inv)]:[Minskning av pensionsstödet (-1,27 €/inv)]])</f>
        <v>-101868.97500000001</v>
      </c>
      <c r="M184" s="297">
        <v>-43711</v>
      </c>
      <c r="N184" s="35">
        <v>63048.20871804934</v>
      </c>
      <c r="O184" s="138">
        <v>148.85999999999999</v>
      </c>
      <c r="P184" s="138">
        <v>-3862.5930684434243</v>
      </c>
      <c r="Q184" s="138">
        <v>595.43999999999994</v>
      </c>
      <c r="R184" s="138">
        <v>2580.2400000000002</v>
      </c>
      <c r="S184" s="313">
        <f>SUM(MinskningarHöjningar[[#This Row],[Kompensation för arbetsmarknadsstöd (arbetsmarknadsstöd år 2006)]:[Återföring av outnyttjade sammanslagningsunderstöd från 2021]])</f>
        <v>18799.155649605917</v>
      </c>
      <c r="T184" s="311">
        <f>MinskningarHöjningar[[#This Row],[Höjningar sammanlagt]]+MinskningarHöjningar[[#This Row],[Minskningar sammanlagt]]</f>
        <v>-83069.819350394086</v>
      </c>
      <c r="U184" s="116"/>
    </row>
    <row r="185" spans="1:21" s="48" customFormat="1" x14ac:dyDescent="0.3">
      <c r="A185" s="289">
        <v>592</v>
      </c>
      <c r="B185" s="32" t="s">
        <v>123</v>
      </c>
      <c r="C185" s="447">
        <v>-6865.04</v>
      </c>
      <c r="D185" s="138">
        <v>-6865.04</v>
      </c>
      <c r="E185" s="138">
        <v>-6865.04</v>
      </c>
      <c r="F185" s="138">
        <v>-6865.04</v>
      </c>
      <c r="G185" s="138">
        <v>-15465.199999999999</v>
      </c>
      <c r="H185" s="138">
        <v>-75.44</v>
      </c>
      <c r="I185" s="138">
        <v>-72460.12000000001</v>
      </c>
      <c r="J185" s="138">
        <v>-121539.845</v>
      </c>
      <c r="K185" s="138">
        <v>-4790.4400000000005</v>
      </c>
      <c r="L185" s="312">
        <f>SUM(MinskningarHöjningar[[#This Row],[Överföring till sammanslagnings-understöd enligt prövning (-1,82 €/inv)]:[Minskning av pensionsstödet (-1,27 €/inv)]])</f>
        <v>-241791.20500000002</v>
      </c>
      <c r="M185" s="297">
        <v>123623</v>
      </c>
      <c r="N185" s="35">
        <v>36948.840584326535</v>
      </c>
      <c r="O185" s="138">
        <v>339.47999999999996</v>
      </c>
      <c r="P185" s="138">
        <v>10784.547024344334</v>
      </c>
      <c r="Q185" s="138">
        <v>1357.9199999999998</v>
      </c>
      <c r="R185" s="138">
        <v>5884.3200000000006</v>
      </c>
      <c r="S185" s="313">
        <f>SUM(MinskningarHöjningar[[#This Row],[Kompensation för arbetsmarknadsstöd (arbetsmarknadsstöd år 2006)]:[Återföring av outnyttjade sammanslagningsunderstöd från 2021]])</f>
        <v>178938.10760867089</v>
      </c>
      <c r="T185" s="311">
        <f>MinskningarHöjningar[[#This Row],[Höjningar sammanlagt]]+MinskningarHöjningar[[#This Row],[Minskningar sammanlagt]]</f>
        <v>-62853.097391329124</v>
      </c>
      <c r="U185" s="116"/>
    </row>
    <row r="186" spans="1:21" s="48" customFormat="1" x14ac:dyDescent="0.3">
      <c r="A186" s="289">
        <v>593</v>
      </c>
      <c r="B186" s="32" t="s">
        <v>124</v>
      </c>
      <c r="C186" s="447">
        <v>-31622.5</v>
      </c>
      <c r="D186" s="138">
        <v>-31622.5</v>
      </c>
      <c r="E186" s="138">
        <v>-31622.5</v>
      </c>
      <c r="F186" s="138">
        <v>-31622.5</v>
      </c>
      <c r="G186" s="138">
        <v>-71237.5</v>
      </c>
      <c r="H186" s="138">
        <v>-347.5</v>
      </c>
      <c r="I186" s="138">
        <v>-333773.75</v>
      </c>
      <c r="J186" s="138">
        <v>-949519.35805000004</v>
      </c>
      <c r="K186" s="138">
        <v>-22066.25</v>
      </c>
      <c r="L186" s="312">
        <f>SUM(MinskningarHöjningar[[#This Row],[Överföring till sammanslagnings-understöd enligt prövning (-1,82 €/inv)]:[Minskning av pensionsstödet (-1,27 €/inv)]])</f>
        <v>-1503434.3580499999</v>
      </c>
      <c r="M186" s="297">
        <v>-13406</v>
      </c>
      <c r="N186" s="35">
        <v>-146001.90130151063</v>
      </c>
      <c r="O186" s="138">
        <v>1563.75</v>
      </c>
      <c r="P186" s="138">
        <v>-47434.341976993484</v>
      </c>
      <c r="Q186" s="138">
        <v>6255</v>
      </c>
      <c r="R186" s="138">
        <v>27105</v>
      </c>
      <c r="S186" s="313">
        <f>SUM(MinskningarHöjningar[[#This Row],[Kompensation för arbetsmarknadsstöd (arbetsmarknadsstöd år 2006)]:[Återföring av outnyttjade sammanslagningsunderstöd från 2021]])</f>
        <v>-171918.49327850412</v>
      </c>
      <c r="T186" s="311">
        <f>MinskningarHöjningar[[#This Row],[Höjningar sammanlagt]]+MinskningarHöjningar[[#This Row],[Minskningar sammanlagt]]</f>
        <v>-1675352.851328504</v>
      </c>
      <c r="U186" s="116"/>
    </row>
    <row r="187" spans="1:21" s="48" customFormat="1" x14ac:dyDescent="0.3">
      <c r="A187" s="289">
        <v>595</v>
      </c>
      <c r="B187" s="32" t="s">
        <v>125</v>
      </c>
      <c r="C187" s="447">
        <v>-7864.22</v>
      </c>
      <c r="D187" s="138">
        <v>-7864.22</v>
      </c>
      <c r="E187" s="138">
        <v>-7864.22</v>
      </c>
      <c r="F187" s="138">
        <v>-7864.22</v>
      </c>
      <c r="G187" s="138">
        <v>-17716.099999999999</v>
      </c>
      <c r="H187" s="138">
        <v>-86.42</v>
      </c>
      <c r="I187" s="138">
        <v>-83006.41</v>
      </c>
      <c r="J187" s="138">
        <v>-160066.965</v>
      </c>
      <c r="K187" s="138">
        <v>-5487.67</v>
      </c>
      <c r="L187" s="312">
        <f>SUM(MinskningarHöjningar[[#This Row],[Överföring till sammanslagnings-understöd enligt prövning (-1,82 €/inv)]:[Minskning av pensionsstödet (-1,27 €/inv)]])</f>
        <v>-297820.44500000001</v>
      </c>
      <c r="M187" s="297">
        <v>17169</v>
      </c>
      <c r="N187" s="35">
        <v>172400.20626162738</v>
      </c>
      <c r="O187" s="138">
        <v>388.89</v>
      </c>
      <c r="P187" s="138">
        <v>-6665.7891295362133</v>
      </c>
      <c r="Q187" s="138">
        <v>1555.56</v>
      </c>
      <c r="R187" s="138">
        <v>6740.76</v>
      </c>
      <c r="S187" s="313">
        <f>SUM(MinskningarHöjningar[[#This Row],[Kompensation för arbetsmarknadsstöd (arbetsmarknadsstöd år 2006)]:[Återföring av outnyttjade sammanslagningsunderstöd från 2021]])</f>
        <v>191588.62713209118</v>
      </c>
      <c r="T187" s="311">
        <f>MinskningarHöjningar[[#This Row],[Höjningar sammanlagt]]+MinskningarHöjningar[[#This Row],[Minskningar sammanlagt]]</f>
        <v>-106231.81786790883</v>
      </c>
      <c r="U187" s="116"/>
    </row>
    <row r="188" spans="1:21" s="48" customFormat="1" x14ac:dyDescent="0.3">
      <c r="A188" s="289">
        <v>598</v>
      </c>
      <c r="B188" s="32" t="s">
        <v>343</v>
      </c>
      <c r="C188" s="447">
        <v>-34700.120000000003</v>
      </c>
      <c r="D188" s="138">
        <v>-34700.120000000003</v>
      </c>
      <c r="E188" s="138">
        <v>-34700.120000000003</v>
      </c>
      <c r="F188" s="138">
        <v>-34700.120000000003</v>
      </c>
      <c r="G188" s="138">
        <v>-78170.599999999991</v>
      </c>
      <c r="H188" s="138">
        <v>-381.32</v>
      </c>
      <c r="I188" s="138">
        <v>-366257.86000000004</v>
      </c>
      <c r="J188" s="138">
        <v>-941990.31649999996</v>
      </c>
      <c r="K188" s="138">
        <v>-24213.82</v>
      </c>
      <c r="L188" s="312">
        <f>SUM(MinskningarHöjningar[[#This Row],[Överföring till sammanslagnings-understöd enligt prövning (-1,82 €/inv)]:[Minskning av pensionsstödet (-1,27 €/inv)]])</f>
        <v>-1549814.3965</v>
      </c>
      <c r="M188" s="297">
        <v>55415</v>
      </c>
      <c r="N188" s="35">
        <v>-237921.06673301756</v>
      </c>
      <c r="O188" s="138">
        <v>1715.9399999999998</v>
      </c>
      <c r="P188" s="138">
        <v>-72742.85898174977</v>
      </c>
      <c r="Q188" s="138">
        <v>6863.7599999999993</v>
      </c>
      <c r="R188" s="138">
        <v>29742.960000000003</v>
      </c>
      <c r="S188" s="313">
        <f>SUM(MinskningarHöjningar[[#This Row],[Kompensation för arbetsmarknadsstöd (arbetsmarknadsstöd år 2006)]:[Återföring av outnyttjade sammanslagningsunderstöd från 2021]])</f>
        <v>-216926.26571476733</v>
      </c>
      <c r="T188" s="311">
        <f>MinskningarHöjningar[[#This Row],[Höjningar sammanlagt]]+MinskningarHöjningar[[#This Row],[Minskningar sammanlagt]]</f>
        <v>-1766740.6622147674</v>
      </c>
      <c r="U188" s="116"/>
    </row>
    <row r="189" spans="1:21" s="48" customFormat="1" x14ac:dyDescent="0.3">
      <c r="A189" s="289">
        <v>599</v>
      </c>
      <c r="B189" s="32" t="s">
        <v>126</v>
      </c>
      <c r="C189" s="447">
        <v>-20336.68</v>
      </c>
      <c r="D189" s="138">
        <v>-20336.68</v>
      </c>
      <c r="E189" s="138">
        <v>-20336.68</v>
      </c>
      <c r="F189" s="138">
        <v>-20336.68</v>
      </c>
      <c r="G189" s="138">
        <v>-45813.399999999994</v>
      </c>
      <c r="H189" s="138">
        <v>-223.48000000000002</v>
      </c>
      <c r="I189" s="138">
        <v>-214652.54</v>
      </c>
      <c r="J189" s="138">
        <v>-99889.115000000005</v>
      </c>
      <c r="K189" s="138">
        <v>-14190.98</v>
      </c>
      <c r="L189" s="312">
        <f>SUM(MinskningarHöjningar[[#This Row],[Överföring till sammanslagnings-understöd enligt prövning (-1,82 €/inv)]:[Minskning av pensionsstödet (-1,27 €/inv)]])</f>
        <v>-456116.23499999999</v>
      </c>
      <c r="M189" s="297">
        <v>-119051</v>
      </c>
      <c r="N189" s="35">
        <v>228177.65468864888</v>
      </c>
      <c r="O189" s="138">
        <v>1005.66</v>
      </c>
      <c r="P189" s="138">
        <v>-122802.64804682478</v>
      </c>
      <c r="Q189" s="138">
        <v>4022.64</v>
      </c>
      <c r="R189" s="138">
        <v>17431.440000000002</v>
      </c>
      <c r="S189" s="313">
        <f>SUM(MinskningarHöjningar[[#This Row],[Kompensation för arbetsmarknadsstöd (arbetsmarknadsstöd år 2006)]:[Återföring av outnyttjade sammanslagningsunderstöd från 2021]])</f>
        <v>8783.7466418241092</v>
      </c>
      <c r="T189" s="311">
        <f>MinskningarHöjningar[[#This Row],[Höjningar sammanlagt]]+MinskningarHöjningar[[#This Row],[Minskningar sammanlagt]]</f>
        <v>-447332.48835817585</v>
      </c>
      <c r="U189" s="116"/>
    </row>
    <row r="190" spans="1:21" s="48" customFormat="1" x14ac:dyDescent="0.3">
      <c r="A190" s="289">
        <v>601</v>
      </c>
      <c r="B190" s="32" t="s">
        <v>127</v>
      </c>
      <c r="C190" s="447">
        <v>-7154.42</v>
      </c>
      <c r="D190" s="138">
        <v>-7154.42</v>
      </c>
      <c r="E190" s="138">
        <v>-7154.42</v>
      </c>
      <c r="F190" s="138">
        <v>-7154.42</v>
      </c>
      <c r="G190" s="138">
        <v>-16117.099999999999</v>
      </c>
      <c r="H190" s="138">
        <v>-78.62</v>
      </c>
      <c r="I190" s="138">
        <v>-75514.510000000009</v>
      </c>
      <c r="J190" s="138">
        <v>-119936.465</v>
      </c>
      <c r="K190" s="138">
        <v>-4992.37</v>
      </c>
      <c r="L190" s="312">
        <f>SUM(MinskningarHöjningar[[#This Row],[Överföring till sammanslagnings-understöd enligt prövning (-1,82 €/inv)]:[Minskning av pensionsstödet (-1,27 €/inv)]])</f>
        <v>-245256.745</v>
      </c>
      <c r="M190" s="297">
        <v>151779</v>
      </c>
      <c r="N190" s="35">
        <v>-25694.288820859045</v>
      </c>
      <c r="O190" s="138">
        <v>353.78999999999996</v>
      </c>
      <c r="P190" s="138">
        <v>-12280.19243447551</v>
      </c>
      <c r="Q190" s="138">
        <v>1415.1599999999999</v>
      </c>
      <c r="R190" s="138">
        <v>6132.3600000000006</v>
      </c>
      <c r="S190" s="313">
        <f>SUM(MinskningarHöjningar[[#This Row],[Kompensation för arbetsmarknadsstöd (arbetsmarknadsstöd år 2006)]:[Återföring av outnyttjade sammanslagningsunderstöd från 2021]])</f>
        <v>121705.82874466544</v>
      </c>
      <c r="T190" s="311">
        <f>MinskningarHöjningar[[#This Row],[Höjningar sammanlagt]]+MinskningarHöjningar[[#This Row],[Minskningar sammanlagt]]</f>
        <v>-123550.91625533455</v>
      </c>
      <c r="U190" s="116"/>
    </row>
    <row r="191" spans="1:21" s="48" customFormat="1" x14ac:dyDescent="0.3">
      <c r="A191" s="289">
        <v>604</v>
      </c>
      <c r="B191" s="32" t="s">
        <v>344</v>
      </c>
      <c r="C191" s="447">
        <v>-36041.46</v>
      </c>
      <c r="D191" s="138">
        <v>-36041.46</v>
      </c>
      <c r="E191" s="138">
        <v>-36041.46</v>
      </c>
      <c r="F191" s="138">
        <v>-36041.46</v>
      </c>
      <c r="G191" s="138">
        <v>-81192.299999999988</v>
      </c>
      <c r="H191" s="138">
        <v>-396.06</v>
      </c>
      <c r="I191" s="138">
        <v>-380415.63</v>
      </c>
      <c r="J191" s="138">
        <v>-744479.82499999995</v>
      </c>
      <c r="K191" s="138">
        <v>-25149.81</v>
      </c>
      <c r="L191" s="312">
        <f>SUM(MinskningarHöjningar[[#This Row],[Överföring till sammanslagnings-understöd enligt prövning (-1,82 €/inv)]:[Minskning av pensionsstödet (-1,27 €/inv)]])</f>
        <v>-1375799.4649999999</v>
      </c>
      <c r="M191" s="297">
        <v>147112</v>
      </c>
      <c r="N191" s="35">
        <v>-475239.0150869675</v>
      </c>
      <c r="O191" s="138">
        <v>1782.27</v>
      </c>
      <c r="P191" s="138">
        <v>26555.90911133503</v>
      </c>
      <c r="Q191" s="138">
        <v>7129.08</v>
      </c>
      <c r="R191" s="138">
        <v>30892.68</v>
      </c>
      <c r="S191" s="313">
        <f>SUM(MinskningarHöjningar[[#This Row],[Kompensation för arbetsmarknadsstöd (arbetsmarknadsstöd år 2006)]:[Återföring av outnyttjade sammanslagningsunderstöd från 2021]])</f>
        <v>-261767.07597563241</v>
      </c>
      <c r="T191" s="311">
        <f>MinskningarHöjningar[[#This Row],[Höjningar sammanlagt]]+MinskningarHöjningar[[#This Row],[Minskningar sammanlagt]]</f>
        <v>-1637566.5409756321</v>
      </c>
      <c r="U191" s="116"/>
    </row>
    <row r="192" spans="1:21" s="48" customFormat="1" x14ac:dyDescent="0.3">
      <c r="A192" s="289">
        <v>607</v>
      </c>
      <c r="B192" s="32" t="s">
        <v>128</v>
      </c>
      <c r="C192" s="447">
        <v>-7645.8200000000006</v>
      </c>
      <c r="D192" s="138">
        <v>-7645.8200000000006</v>
      </c>
      <c r="E192" s="138">
        <v>-7645.8200000000006</v>
      </c>
      <c r="F192" s="138">
        <v>-7645.8200000000006</v>
      </c>
      <c r="G192" s="138">
        <v>-17224.099999999999</v>
      </c>
      <c r="H192" s="138">
        <v>-84.02</v>
      </c>
      <c r="I192" s="138">
        <v>-80701.210000000006</v>
      </c>
      <c r="J192" s="138">
        <v>-149610.05249999999</v>
      </c>
      <c r="K192" s="138">
        <v>-5335.27</v>
      </c>
      <c r="L192" s="312">
        <f>SUM(MinskningarHöjningar[[#This Row],[Överföring till sammanslagnings-understöd enligt prövning (-1,82 €/inv)]:[Minskning av pensionsstödet (-1,27 €/inv)]])</f>
        <v>-283537.9325</v>
      </c>
      <c r="M192" s="297">
        <v>420601</v>
      </c>
      <c r="N192" s="35">
        <v>80441.117672279477</v>
      </c>
      <c r="O192" s="138">
        <v>378.09</v>
      </c>
      <c r="P192" s="138">
        <v>49282.065946156239</v>
      </c>
      <c r="Q192" s="138">
        <v>1512.36</v>
      </c>
      <c r="R192" s="138">
        <v>6553.56</v>
      </c>
      <c r="S192" s="313">
        <f>SUM(MinskningarHöjningar[[#This Row],[Kompensation för arbetsmarknadsstöd (arbetsmarknadsstöd år 2006)]:[Återföring av outnyttjade sammanslagningsunderstöd från 2021]])</f>
        <v>558768.19361843576</v>
      </c>
      <c r="T192" s="311">
        <f>MinskningarHöjningar[[#This Row],[Höjningar sammanlagt]]+MinskningarHöjningar[[#This Row],[Minskningar sammanlagt]]</f>
        <v>275230.26111843577</v>
      </c>
      <c r="U192" s="116"/>
    </row>
    <row r="193" spans="1:21" s="48" customFormat="1" x14ac:dyDescent="0.3">
      <c r="A193" s="289">
        <v>608</v>
      </c>
      <c r="B193" s="32" t="s">
        <v>345</v>
      </c>
      <c r="C193" s="447">
        <v>-3754.6600000000003</v>
      </c>
      <c r="D193" s="138">
        <v>-3754.6600000000003</v>
      </c>
      <c r="E193" s="138">
        <v>-3754.6600000000003</v>
      </c>
      <c r="F193" s="138">
        <v>-3754.6600000000003</v>
      </c>
      <c r="G193" s="138">
        <v>-8458.2999999999993</v>
      </c>
      <c r="H193" s="138">
        <v>-41.26</v>
      </c>
      <c r="I193" s="138">
        <v>-39630.230000000003</v>
      </c>
      <c r="J193" s="138">
        <v>-47627.404999999999</v>
      </c>
      <c r="K193" s="138">
        <v>-2620.0100000000002</v>
      </c>
      <c r="L193" s="312">
        <f>SUM(MinskningarHöjningar[[#This Row],[Överföring till sammanslagnings-understöd enligt prövning (-1,82 €/inv)]:[Minskning av pensionsstödet (-1,27 €/inv)]])</f>
        <v>-113395.845</v>
      </c>
      <c r="M193" s="297">
        <v>69250</v>
      </c>
      <c r="N193" s="35">
        <v>-60503.463417932391</v>
      </c>
      <c r="O193" s="138">
        <v>185.67</v>
      </c>
      <c r="P193" s="138">
        <v>9417.3057315710212</v>
      </c>
      <c r="Q193" s="138">
        <v>742.68</v>
      </c>
      <c r="R193" s="138">
        <v>3218.28</v>
      </c>
      <c r="S193" s="313">
        <f>SUM(MinskningarHöjningar[[#This Row],[Kompensation för arbetsmarknadsstöd (arbetsmarknadsstöd år 2006)]:[Återföring av outnyttjade sammanslagningsunderstöd från 2021]])</f>
        <v>22310.472313638631</v>
      </c>
      <c r="T193" s="311">
        <f>MinskningarHöjningar[[#This Row],[Höjningar sammanlagt]]+MinskningarHöjningar[[#This Row],[Minskningar sammanlagt]]</f>
        <v>-91085.37268636137</v>
      </c>
      <c r="U193" s="116"/>
    </row>
    <row r="194" spans="1:21" s="48" customFormat="1" x14ac:dyDescent="0.3">
      <c r="A194" s="289">
        <v>609</v>
      </c>
      <c r="B194" s="32" t="s">
        <v>346</v>
      </c>
      <c r="C194" s="447">
        <v>-152304.88</v>
      </c>
      <c r="D194" s="138">
        <v>-152304.88</v>
      </c>
      <c r="E194" s="138">
        <v>-152304.88</v>
      </c>
      <c r="F194" s="138">
        <v>-152304.88</v>
      </c>
      <c r="G194" s="138">
        <v>-343104.39999999997</v>
      </c>
      <c r="H194" s="138">
        <v>-1673.68</v>
      </c>
      <c r="I194" s="138">
        <v>-1607569.6400000001</v>
      </c>
      <c r="J194" s="138">
        <v>-4785083.2549000001</v>
      </c>
      <c r="K194" s="138">
        <v>-106278.68000000001</v>
      </c>
      <c r="L194" s="312">
        <f>SUM(MinskningarHöjningar[[#This Row],[Överföring till sammanslagnings-understöd enligt prövning (-1,82 €/inv)]:[Minskning av pensionsstödet (-1,27 €/inv)]])</f>
        <v>-7452929.1749</v>
      </c>
      <c r="M194" s="297">
        <v>2961916</v>
      </c>
      <c r="N194" s="35">
        <v>391170.84370395355</v>
      </c>
      <c r="O194" s="138">
        <v>7531.5599999999995</v>
      </c>
      <c r="P194" s="138">
        <v>297061.48953647801</v>
      </c>
      <c r="Q194" s="138">
        <v>30126.239999999998</v>
      </c>
      <c r="R194" s="138">
        <v>130547.04000000001</v>
      </c>
      <c r="S194" s="313">
        <f>SUM(MinskningarHöjningar[[#This Row],[Kompensation för arbetsmarknadsstöd (arbetsmarknadsstöd år 2006)]:[Återföring av outnyttjade sammanslagningsunderstöd från 2021]])</f>
        <v>3818353.1732404321</v>
      </c>
      <c r="T194" s="311">
        <f>MinskningarHöjningar[[#This Row],[Höjningar sammanlagt]]+MinskningarHöjningar[[#This Row],[Minskningar sammanlagt]]</f>
        <v>-3634576.0016595679</v>
      </c>
      <c r="U194" s="116"/>
    </row>
    <row r="195" spans="1:21" s="48" customFormat="1" x14ac:dyDescent="0.3">
      <c r="A195" s="285">
        <v>611</v>
      </c>
      <c r="B195" s="32" t="s">
        <v>347</v>
      </c>
      <c r="C195" s="447">
        <v>-9227.4</v>
      </c>
      <c r="D195" s="138">
        <v>-9227.4</v>
      </c>
      <c r="E195" s="138">
        <v>-9227.4</v>
      </c>
      <c r="F195" s="138">
        <v>-9227.4</v>
      </c>
      <c r="G195" s="138">
        <v>-20787</v>
      </c>
      <c r="H195" s="138">
        <v>-101.4</v>
      </c>
      <c r="I195" s="138">
        <v>-97394.7</v>
      </c>
      <c r="J195" s="138">
        <v>-107528.05499999999</v>
      </c>
      <c r="K195" s="138">
        <v>-6438.9</v>
      </c>
      <c r="L195" s="312">
        <f>SUM(MinskningarHöjningar[[#This Row],[Överföring till sammanslagnings-understöd enligt prövning (-1,82 €/inv)]:[Minskning av pensionsstödet (-1,27 €/inv)]])</f>
        <v>-269159.65500000003</v>
      </c>
      <c r="M195" s="297">
        <v>-12387</v>
      </c>
      <c r="N195" s="138">
        <v>-66364.874769055285</v>
      </c>
      <c r="O195" s="138">
        <v>456.3</v>
      </c>
      <c r="P195" s="138">
        <v>18322.164472681998</v>
      </c>
      <c r="Q195" s="138">
        <v>1825.2</v>
      </c>
      <c r="R195" s="138">
        <v>7909.2</v>
      </c>
      <c r="S195" s="313">
        <f>SUM(MinskningarHöjningar[[#This Row],[Kompensation för arbetsmarknadsstöd (arbetsmarknadsstöd år 2006)]:[Återföring av outnyttjade sammanslagningsunderstöd från 2021]])</f>
        <v>-50239.010296373293</v>
      </c>
      <c r="T195" s="311">
        <f>MinskningarHöjningar[[#This Row],[Höjningar sammanlagt]]+MinskningarHöjningar[[#This Row],[Minskningar sammanlagt]]</f>
        <v>-319398.66529637331</v>
      </c>
      <c r="U195" s="116"/>
    </row>
    <row r="196" spans="1:21" s="48" customFormat="1" x14ac:dyDescent="0.3">
      <c r="A196" s="289">
        <v>614</v>
      </c>
      <c r="B196" s="32" t="s">
        <v>129</v>
      </c>
      <c r="C196" s="447">
        <v>-5672.9400000000005</v>
      </c>
      <c r="D196" s="138">
        <v>-5672.9400000000005</v>
      </c>
      <c r="E196" s="138">
        <v>-5672.9400000000005</v>
      </c>
      <c r="F196" s="138">
        <v>-5672.9400000000005</v>
      </c>
      <c r="G196" s="138">
        <v>-12779.699999999999</v>
      </c>
      <c r="H196" s="138">
        <v>-62.34</v>
      </c>
      <c r="I196" s="138">
        <v>-59877.57</v>
      </c>
      <c r="J196" s="138">
        <v>-42045.06</v>
      </c>
      <c r="K196" s="138">
        <v>-3958.59</v>
      </c>
      <c r="L196" s="312">
        <f>SUM(MinskningarHöjningar[[#This Row],[Överföring till sammanslagnings-understöd enligt prövning (-1,82 €/inv)]:[Minskning av pensionsstödet (-1,27 €/inv)]])</f>
        <v>-141415.01999999999</v>
      </c>
      <c r="M196" s="297">
        <v>73754</v>
      </c>
      <c r="N196" s="35">
        <v>-161676.7909724284</v>
      </c>
      <c r="O196" s="138">
        <v>280.52999999999997</v>
      </c>
      <c r="P196" s="138">
        <v>148.14293492552679</v>
      </c>
      <c r="Q196" s="138">
        <v>1122.1199999999999</v>
      </c>
      <c r="R196" s="138">
        <v>4862.5200000000004</v>
      </c>
      <c r="S196" s="313">
        <f>SUM(MinskningarHöjningar[[#This Row],[Kompensation för arbetsmarknadsstöd (arbetsmarknadsstöd år 2006)]:[Återföring av outnyttjade sammanslagningsunderstöd från 2021]])</f>
        <v>-81509.478037502864</v>
      </c>
      <c r="T196" s="311">
        <f>MinskningarHöjningar[[#This Row],[Höjningar sammanlagt]]+MinskningarHöjningar[[#This Row],[Minskningar sammanlagt]]</f>
        <v>-222924.49803750287</v>
      </c>
      <c r="U196" s="116"/>
    </row>
    <row r="197" spans="1:21" s="48" customFormat="1" x14ac:dyDescent="0.3">
      <c r="A197" s="289">
        <v>615</v>
      </c>
      <c r="B197" s="32" t="s">
        <v>130</v>
      </c>
      <c r="C197" s="447">
        <v>-14157.78</v>
      </c>
      <c r="D197" s="138">
        <v>-14157.78</v>
      </c>
      <c r="E197" s="138">
        <v>-14157.78</v>
      </c>
      <c r="F197" s="138">
        <v>-14157.78</v>
      </c>
      <c r="G197" s="138">
        <v>-31893.899999999998</v>
      </c>
      <c r="H197" s="138">
        <v>-155.58000000000001</v>
      </c>
      <c r="I197" s="138">
        <v>-149434.59</v>
      </c>
      <c r="J197" s="138">
        <v>-275967.83419999998</v>
      </c>
      <c r="K197" s="138">
        <v>-9879.33</v>
      </c>
      <c r="L197" s="312">
        <f>SUM(MinskningarHöjningar[[#This Row],[Överföring till sammanslagnings-understöd enligt prövning (-1,82 €/inv)]:[Minskning av pensionsstödet (-1,27 €/inv)]])</f>
        <v>-523962.3542</v>
      </c>
      <c r="M197" s="297">
        <v>420717</v>
      </c>
      <c r="N197" s="35">
        <v>-466887.49056383967</v>
      </c>
      <c r="O197" s="138">
        <v>700.11</v>
      </c>
      <c r="P197" s="138">
        <v>-12101.911986603023</v>
      </c>
      <c r="Q197" s="138">
        <v>2800.44</v>
      </c>
      <c r="R197" s="138">
        <v>12135.24</v>
      </c>
      <c r="S197" s="313">
        <f>SUM(MinskningarHöjningar[[#This Row],[Kompensation för arbetsmarknadsstöd (arbetsmarknadsstöd år 2006)]:[Återföring av outnyttjade sammanslagningsunderstöd från 2021]])</f>
        <v>-42636.612550442696</v>
      </c>
      <c r="T197" s="311">
        <f>MinskningarHöjningar[[#This Row],[Höjningar sammanlagt]]+MinskningarHöjningar[[#This Row],[Minskningar sammanlagt]]</f>
        <v>-566598.96675044275</v>
      </c>
      <c r="U197" s="116"/>
    </row>
    <row r="198" spans="1:21" s="48" customFormat="1" x14ac:dyDescent="0.3">
      <c r="A198" s="289">
        <v>616</v>
      </c>
      <c r="B198" s="32" t="s">
        <v>131</v>
      </c>
      <c r="C198" s="447">
        <v>-3336.06</v>
      </c>
      <c r="D198" s="138">
        <v>-3336.06</v>
      </c>
      <c r="E198" s="138">
        <v>-3336.06</v>
      </c>
      <c r="F198" s="138">
        <v>-3336.06</v>
      </c>
      <c r="G198" s="138">
        <v>-7515.2999999999993</v>
      </c>
      <c r="H198" s="138">
        <v>-36.660000000000004</v>
      </c>
      <c r="I198" s="138">
        <v>-35211.93</v>
      </c>
      <c r="J198" s="138">
        <v>-55573.14</v>
      </c>
      <c r="K198" s="138">
        <v>-2327.91</v>
      </c>
      <c r="L198" s="312">
        <f>SUM(MinskningarHöjningar[[#This Row],[Överföring till sammanslagnings-understöd enligt prövning (-1,82 €/inv)]:[Minskning av pensionsstödet (-1,27 €/inv)]])</f>
        <v>-114009.18000000001</v>
      </c>
      <c r="M198" s="297">
        <v>3269</v>
      </c>
      <c r="N198" s="35">
        <v>50486.459948169999</v>
      </c>
      <c r="O198" s="138">
        <v>164.97</v>
      </c>
      <c r="P198" s="138">
        <v>-5408.9388420989671</v>
      </c>
      <c r="Q198" s="138">
        <v>659.88</v>
      </c>
      <c r="R198" s="138">
        <v>2859.48</v>
      </c>
      <c r="S198" s="313">
        <f>SUM(MinskningarHöjningar[[#This Row],[Kompensation för arbetsmarknadsstöd (arbetsmarknadsstöd år 2006)]:[Återföring av outnyttjade sammanslagningsunderstöd från 2021]])</f>
        <v>52030.85110607103</v>
      </c>
      <c r="T198" s="311">
        <f>MinskningarHöjningar[[#This Row],[Höjningar sammanlagt]]+MinskningarHöjningar[[#This Row],[Minskningar sammanlagt]]</f>
        <v>-61978.328893928978</v>
      </c>
      <c r="U198" s="116"/>
    </row>
    <row r="199" spans="1:21" s="48" customFormat="1" x14ac:dyDescent="0.3">
      <c r="A199" s="289">
        <v>619</v>
      </c>
      <c r="B199" s="32" t="s">
        <v>132</v>
      </c>
      <c r="C199" s="447">
        <v>-5068.7</v>
      </c>
      <c r="D199" s="138">
        <v>-5068.7</v>
      </c>
      <c r="E199" s="138">
        <v>-5068.7</v>
      </c>
      <c r="F199" s="138">
        <v>-5068.7</v>
      </c>
      <c r="G199" s="138">
        <v>-11418.499999999998</v>
      </c>
      <c r="H199" s="138">
        <v>-55.7</v>
      </c>
      <c r="I199" s="138">
        <v>-53499.850000000006</v>
      </c>
      <c r="J199" s="138">
        <v>-109283.22</v>
      </c>
      <c r="K199" s="138">
        <v>-3536.9500000000003</v>
      </c>
      <c r="L199" s="312">
        <f>SUM(MinskningarHöjningar[[#This Row],[Överföring till sammanslagnings-understöd enligt prövning (-1,82 €/inv)]:[Minskning av pensionsstödet (-1,27 €/inv)]])</f>
        <v>-198069.02000000002</v>
      </c>
      <c r="M199" s="297">
        <v>-2031</v>
      </c>
      <c r="N199" s="35">
        <v>164582.84655112214</v>
      </c>
      <c r="O199" s="138">
        <v>250.64999999999998</v>
      </c>
      <c r="P199" s="138">
        <v>-1975.3570111791305</v>
      </c>
      <c r="Q199" s="138">
        <v>1002.5999999999999</v>
      </c>
      <c r="R199" s="138">
        <v>4344.6000000000004</v>
      </c>
      <c r="S199" s="313">
        <f>SUM(MinskningarHöjningar[[#This Row],[Kompensation för arbetsmarknadsstöd (arbetsmarknadsstöd år 2006)]:[Återföring av outnyttjade sammanslagningsunderstöd från 2021]])</f>
        <v>166174.33953994303</v>
      </c>
      <c r="T199" s="311">
        <f>MinskningarHöjningar[[#This Row],[Höjningar sammanlagt]]+MinskningarHöjningar[[#This Row],[Minskningar sammanlagt]]</f>
        <v>-31894.680460056989</v>
      </c>
      <c r="U199" s="116"/>
    </row>
    <row r="200" spans="1:21" s="48" customFormat="1" x14ac:dyDescent="0.3">
      <c r="A200" s="289">
        <v>620</v>
      </c>
      <c r="B200" s="32" t="s">
        <v>133</v>
      </c>
      <c r="C200" s="447">
        <v>-4533.62</v>
      </c>
      <c r="D200" s="138">
        <v>-4533.62</v>
      </c>
      <c r="E200" s="138">
        <v>-4533.62</v>
      </c>
      <c r="F200" s="138">
        <v>-4533.62</v>
      </c>
      <c r="G200" s="138">
        <v>-10213.099999999999</v>
      </c>
      <c r="H200" s="138">
        <v>-49.82</v>
      </c>
      <c r="I200" s="138">
        <v>-47852.11</v>
      </c>
      <c r="J200" s="138">
        <v>-65104.18</v>
      </c>
      <c r="K200" s="138">
        <v>-3163.57</v>
      </c>
      <c r="L200" s="312">
        <f>SUM(MinskningarHöjningar[[#This Row],[Överföring till sammanslagnings-understöd enligt prövning (-1,82 €/inv)]:[Minskning av pensionsstödet (-1,27 €/inv)]])</f>
        <v>-144517.26</v>
      </c>
      <c r="M200" s="297">
        <v>133095</v>
      </c>
      <c r="N200" s="35">
        <v>-69019.54834536463</v>
      </c>
      <c r="O200" s="138">
        <v>224.19</v>
      </c>
      <c r="P200" s="138">
        <v>-38300.04218500018</v>
      </c>
      <c r="Q200" s="138">
        <v>896.76</v>
      </c>
      <c r="R200" s="138">
        <v>3885.96</v>
      </c>
      <c r="S200" s="313">
        <f>SUM(MinskningarHöjningar[[#This Row],[Kompensation för arbetsmarknadsstöd (arbetsmarknadsstöd år 2006)]:[Återföring av outnyttjade sammanslagningsunderstöd från 2021]])</f>
        <v>30782.319469635189</v>
      </c>
      <c r="T200" s="311">
        <f>MinskningarHöjningar[[#This Row],[Höjningar sammanlagt]]+MinskningarHöjningar[[#This Row],[Minskningar sammanlagt]]</f>
        <v>-113734.94053036482</v>
      </c>
      <c r="U200" s="116"/>
    </row>
    <row r="201" spans="1:21" s="48" customFormat="1" x14ac:dyDescent="0.3">
      <c r="A201" s="289">
        <v>623</v>
      </c>
      <c r="B201" s="32" t="s">
        <v>134</v>
      </c>
      <c r="C201" s="447">
        <v>-3889.34</v>
      </c>
      <c r="D201" s="138">
        <v>-3889.34</v>
      </c>
      <c r="E201" s="138">
        <v>-3889.34</v>
      </c>
      <c r="F201" s="138">
        <v>-3889.34</v>
      </c>
      <c r="G201" s="138">
        <v>-8761.6999999999989</v>
      </c>
      <c r="H201" s="138">
        <v>-42.74</v>
      </c>
      <c r="I201" s="138">
        <v>-41051.770000000004</v>
      </c>
      <c r="J201" s="138">
        <v>-37221.125</v>
      </c>
      <c r="K201" s="138">
        <v>-2713.9900000000002</v>
      </c>
      <c r="L201" s="312">
        <f>SUM(MinskningarHöjningar[[#This Row],[Överföring till sammanslagnings-understöd enligt prövning (-1,82 €/inv)]:[Minskning av pensionsstödet (-1,27 €/inv)]])</f>
        <v>-105348.68500000001</v>
      </c>
      <c r="M201" s="297">
        <v>2864</v>
      </c>
      <c r="N201" s="35">
        <v>270448.9247596208</v>
      </c>
      <c r="O201" s="138">
        <v>192.32999999999998</v>
      </c>
      <c r="P201" s="138">
        <v>-34376.447240499401</v>
      </c>
      <c r="Q201" s="138">
        <v>769.31999999999994</v>
      </c>
      <c r="R201" s="138">
        <v>3333.7200000000003</v>
      </c>
      <c r="S201" s="313">
        <f>SUM(MinskningarHöjningar[[#This Row],[Kompensation för arbetsmarknadsstöd (arbetsmarknadsstöd år 2006)]:[Återföring av outnyttjade sammanslagningsunderstöd från 2021]])</f>
        <v>243231.84751912142</v>
      </c>
      <c r="T201" s="311">
        <f>MinskningarHöjningar[[#This Row],[Höjningar sammanlagt]]+MinskningarHöjningar[[#This Row],[Minskningar sammanlagt]]</f>
        <v>137883.16251912143</v>
      </c>
      <c r="U201" s="116"/>
    </row>
    <row r="202" spans="1:21" s="48" customFormat="1" x14ac:dyDescent="0.3">
      <c r="A202" s="289">
        <v>624</v>
      </c>
      <c r="B202" s="32" t="s">
        <v>348</v>
      </c>
      <c r="C202" s="447">
        <v>-9327.5</v>
      </c>
      <c r="D202" s="138">
        <v>-9327.5</v>
      </c>
      <c r="E202" s="138">
        <v>-9327.5</v>
      </c>
      <c r="F202" s="138">
        <v>-9327.5</v>
      </c>
      <c r="G202" s="138">
        <v>-21012.499999999996</v>
      </c>
      <c r="H202" s="138">
        <v>-102.5</v>
      </c>
      <c r="I202" s="138">
        <v>-98451.25</v>
      </c>
      <c r="J202" s="138">
        <v>-163752.52499999999</v>
      </c>
      <c r="K202" s="138">
        <v>-6508.75</v>
      </c>
      <c r="L202" s="312">
        <f>SUM(MinskningarHöjningar[[#This Row],[Överföring till sammanslagnings-understöd enligt prövning (-1,82 €/inv)]:[Minskning av pensionsstödet (-1,27 €/inv)]])</f>
        <v>-327137.52500000002</v>
      </c>
      <c r="M202" s="297">
        <v>97136</v>
      </c>
      <c r="N202" s="35">
        <v>190396.44915563427</v>
      </c>
      <c r="O202" s="138">
        <v>461.25</v>
      </c>
      <c r="P202" s="138">
        <v>32363.602616004129</v>
      </c>
      <c r="Q202" s="138">
        <v>1845</v>
      </c>
      <c r="R202" s="138">
        <v>7995</v>
      </c>
      <c r="S202" s="313">
        <f>SUM(MinskningarHöjningar[[#This Row],[Kompensation för arbetsmarknadsstöd (arbetsmarknadsstöd år 2006)]:[Återföring av outnyttjade sammanslagningsunderstöd från 2021]])</f>
        <v>330197.30177163839</v>
      </c>
      <c r="T202" s="311">
        <f>MinskningarHöjningar[[#This Row],[Höjningar sammanlagt]]+MinskningarHöjningar[[#This Row],[Minskningar sammanlagt]]</f>
        <v>3059.7767716383678</v>
      </c>
      <c r="U202" s="116"/>
    </row>
    <row r="203" spans="1:21" s="48" customFormat="1" x14ac:dyDescent="0.3">
      <c r="A203" s="289">
        <v>625</v>
      </c>
      <c r="B203" s="32" t="s">
        <v>135</v>
      </c>
      <c r="C203" s="447">
        <v>-5552.8200000000006</v>
      </c>
      <c r="D203" s="138">
        <v>-5552.8200000000006</v>
      </c>
      <c r="E203" s="138">
        <v>-5552.8200000000006</v>
      </c>
      <c r="F203" s="138">
        <v>-5552.8200000000006</v>
      </c>
      <c r="G203" s="138">
        <v>-12509.099999999999</v>
      </c>
      <c r="H203" s="138">
        <v>-61.02</v>
      </c>
      <c r="I203" s="138">
        <v>-58609.71</v>
      </c>
      <c r="J203" s="138">
        <v>-56566.82</v>
      </c>
      <c r="K203" s="138">
        <v>-3874.77</v>
      </c>
      <c r="L203" s="312">
        <f>SUM(MinskningarHöjningar[[#This Row],[Överföring till sammanslagnings-understöd enligt prövning (-1,82 €/inv)]:[Minskning av pensionsstödet (-1,27 €/inv)]])</f>
        <v>-153832.69999999998</v>
      </c>
      <c r="M203" s="297">
        <v>22461</v>
      </c>
      <c r="N203" s="35">
        <v>-15316.170387493446</v>
      </c>
      <c r="O203" s="138">
        <v>274.58999999999997</v>
      </c>
      <c r="P203" s="138">
        <v>13041.601410651849</v>
      </c>
      <c r="Q203" s="138">
        <v>1098.3599999999999</v>
      </c>
      <c r="R203" s="138">
        <v>4759.5600000000004</v>
      </c>
      <c r="S203" s="313">
        <f>SUM(MinskningarHöjningar[[#This Row],[Kompensation för arbetsmarknadsstöd (arbetsmarknadsstöd år 2006)]:[Återföring av outnyttjade sammanslagningsunderstöd från 2021]])</f>
        <v>26318.941023158404</v>
      </c>
      <c r="T203" s="311">
        <f>MinskningarHöjningar[[#This Row],[Höjningar sammanlagt]]+MinskningarHöjningar[[#This Row],[Minskningar sammanlagt]]</f>
        <v>-127513.75897684158</v>
      </c>
      <c r="U203" s="116"/>
    </row>
    <row r="204" spans="1:21" s="48" customFormat="1" x14ac:dyDescent="0.3">
      <c r="A204" s="289">
        <v>626</v>
      </c>
      <c r="B204" s="32" t="s">
        <v>136</v>
      </c>
      <c r="C204" s="447">
        <v>-9160.06</v>
      </c>
      <c r="D204" s="138">
        <v>-9160.06</v>
      </c>
      <c r="E204" s="138">
        <v>-9160.06</v>
      </c>
      <c r="F204" s="138">
        <v>-9160.06</v>
      </c>
      <c r="G204" s="138">
        <v>-20635.3</v>
      </c>
      <c r="H204" s="138">
        <v>-100.66</v>
      </c>
      <c r="I204" s="138">
        <v>-96683.930000000008</v>
      </c>
      <c r="J204" s="138">
        <v>-193073.23</v>
      </c>
      <c r="K204" s="138">
        <v>-6391.91</v>
      </c>
      <c r="L204" s="312">
        <f>SUM(MinskningarHöjningar[[#This Row],[Överföring till sammanslagnings-understöd enligt prövning (-1,82 €/inv)]:[Minskning av pensionsstödet (-1,27 €/inv)]])</f>
        <v>-353525.26999999996</v>
      </c>
      <c r="M204" s="297">
        <v>115437</v>
      </c>
      <c r="N204" s="35">
        <v>-60032.6572009027</v>
      </c>
      <c r="O204" s="138">
        <v>452.96999999999997</v>
      </c>
      <c r="P204" s="138">
        <v>-271249.98354241444</v>
      </c>
      <c r="Q204" s="138">
        <v>1811.8799999999999</v>
      </c>
      <c r="R204" s="138">
        <v>7851.4800000000005</v>
      </c>
      <c r="S204" s="313">
        <f>SUM(MinskningarHöjningar[[#This Row],[Kompensation för arbetsmarknadsstöd (arbetsmarknadsstöd år 2006)]:[Återföring av outnyttjade sammanslagningsunderstöd från 2021]])</f>
        <v>-205729.31074331712</v>
      </c>
      <c r="T204" s="311">
        <f>MinskningarHöjningar[[#This Row],[Höjningar sammanlagt]]+MinskningarHöjningar[[#This Row],[Minskningar sammanlagt]]</f>
        <v>-559254.58074331703</v>
      </c>
      <c r="U204" s="116"/>
    </row>
    <row r="205" spans="1:21" s="48" customFormat="1" x14ac:dyDescent="0.3">
      <c r="A205" s="289">
        <v>630</v>
      </c>
      <c r="B205" s="32" t="s">
        <v>137</v>
      </c>
      <c r="C205" s="447">
        <v>-2899.26</v>
      </c>
      <c r="D205" s="138">
        <v>-2899.26</v>
      </c>
      <c r="E205" s="138">
        <v>-2899.26</v>
      </c>
      <c r="F205" s="138">
        <v>-2899.26</v>
      </c>
      <c r="G205" s="138">
        <v>-6531.2999999999993</v>
      </c>
      <c r="H205" s="138">
        <v>-31.86</v>
      </c>
      <c r="I205" s="138">
        <v>-30601.530000000002</v>
      </c>
      <c r="J205" s="138">
        <v>-15691.73</v>
      </c>
      <c r="K205" s="138">
        <v>-2023.1100000000001</v>
      </c>
      <c r="L205" s="312">
        <f>SUM(MinskningarHöjningar[[#This Row],[Överföring till sammanslagnings-understöd enligt prövning (-1,82 €/inv)]:[Minskning av pensionsstödet (-1,27 €/inv)]])</f>
        <v>-66476.570000000007</v>
      </c>
      <c r="M205" s="297">
        <v>27930</v>
      </c>
      <c r="N205" s="35">
        <v>-38762.769205734134</v>
      </c>
      <c r="O205" s="138">
        <v>143.37</v>
      </c>
      <c r="P205" s="138">
        <v>-14805.284160239758</v>
      </c>
      <c r="Q205" s="138">
        <v>573.48</v>
      </c>
      <c r="R205" s="138">
        <v>2485.08</v>
      </c>
      <c r="S205" s="313">
        <f>SUM(MinskningarHöjningar[[#This Row],[Kompensation för arbetsmarknadsstöd (arbetsmarknadsstöd år 2006)]:[Återföring av outnyttjade sammanslagningsunderstöd från 2021]])</f>
        <v>-22436.123365973894</v>
      </c>
      <c r="T205" s="311">
        <f>MinskningarHöjningar[[#This Row],[Höjningar sammanlagt]]+MinskningarHöjningar[[#This Row],[Minskningar sammanlagt]]</f>
        <v>-88912.693365973901</v>
      </c>
      <c r="U205" s="116"/>
    </row>
    <row r="206" spans="1:21" s="48" customFormat="1" x14ac:dyDescent="0.3">
      <c r="A206" s="289">
        <v>631</v>
      </c>
      <c r="B206" s="32" t="s">
        <v>138</v>
      </c>
      <c r="C206" s="447">
        <v>-3629.08</v>
      </c>
      <c r="D206" s="138">
        <v>-3629.08</v>
      </c>
      <c r="E206" s="138">
        <v>-3629.08</v>
      </c>
      <c r="F206" s="138">
        <v>-3629.08</v>
      </c>
      <c r="G206" s="138">
        <v>-8175.4</v>
      </c>
      <c r="H206" s="138">
        <v>-39.880000000000003</v>
      </c>
      <c r="I206" s="138">
        <v>-38304.740000000005</v>
      </c>
      <c r="J206" s="138">
        <v>-22288.715</v>
      </c>
      <c r="K206" s="138">
        <v>-2532.38</v>
      </c>
      <c r="L206" s="312">
        <f>SUM(MinskningarHöjningar[[#This Row],[Överföring till sammanslagnings-understöd enligt prövning (-1,82 €/inv)]:[Minskning av pensionsstödet (-1,27 €/inv)]])</f>
        <v>-85857.435000000012</v>
      </c>
      <c r="M206" s="297">
        <v>38872</v>
      </c>
      <c r="N206" s="35">
        <v>125422.74595760088</v>
      </c>
      <c r="O206" s="138">
        <v>179.45999999999998</v>
      </c>
      <c r="P206" s="138">
        <v>9383.6318819878015</v>
      </c>
      <c r="Q206" s="138">
        <v>717.83999999999992</v>
      </c>
      <c r="R206" s="138">
        <v>3110.6400000000003</v>
      </c>
      <c r="S206" s="313">
        <f>SUM(MinskningarHöjningar[[#This Row],[Kompensation för arbetsmarknadsstöd (arbetsmarknadsstöd år 2006)]:[Återföring av outnyttjade sammanslagningsunderstöd från 2021]])</f>
        <v>177686.31783958868</v>
      </c>
      <c r="T206" s="311">
        <f>MinskningarHöjningar[[#This Row],[Höjningar sammanlagt]]+MinskningarHöjningar[[#This Row],[Minskningar sammanlagt]]</f>
        <v>91828.882839588667</v>
      </c>
      <c r="U206" s="116"/>
    </row>
    <row r="207" spans="1:21" s="48" customFormat="1" x14ac:dyDescent="0.3">
      <c r="A207" s="289">
        <v>635</v>
      </c>
      <c r="B207" s="32" t="s">
        <v>139</v>
      </c>
      <c r="C207" s="447">
        <v>-11675.300000000001</v>
      </c>
      <c r="D207" s="138">
        <v>-11675.300000000001</v>
      </c>
      <c r="E207" s="138">
        <v>-11675.300000000001</v>
      </c>
      <c r="F207" s="138">
        <v>-11675.300000000001</v>
      </c>
      <c r="G207" s="138">
        <v>-26301.499999999996</v>
      </c>
      <c r="H207" s="138">
        <v>-128.30000000000001</v>
      </c>
      <c r="I207" s="138">
        <v>-123232.15000000001</v>
      </c>
      <c r="J207" s="138">
        <v>-190997.57</v>
      </c>
      <c r="K207" s="138">
        <v>-8147.05</v>
      </c>
      <c r="L207" s="312">
        <f>SUM(MinskningarHöjningar[[#This Row],[Överföring till sammanslagnings-understöd enligt prövning (-1,82 €/inv)]:[Minskning av pensionsstödet (-1,27 €/inv)]])</f>
        <v>-395507.77</v>
      </c>
      <c r="M207" s="297">
        <v>-130052</v>
      </c>
      <c r="N207" s="35">
        <v>-12804.24278062582</v>
      </c>
      <c r="O207" s="138">
        <v>577.35</v>
      </c>
      <c r="P207" s="138">
        <v>28945.692172771458</v>
      </c>
      <c r="Q207" s="138">
        <v>2309.4</v>
      </c>
      <c r="R207" s="138">
        <v>10007.4</v>
      </c>
      <c r="S207" s="313">
        <f>SUM(MinskningarHöjningar[[#This Row],[Kompensation för arbetsmarknadsstöd (arbetsmarknadsstöd år 2006)]:[Återföring av outnyttjade sammanslagningsunderstöd från 2021]])</f>
        <v>-101016.40060785436</v>
      </c>
      <c r="T207" s="311">
        <f>MinskningarHöjningar[[#This Row],[Höjningar sammanlagt]]+MinskningarHöjningar[[#This Row],[Minskningar sammanlagt]]</f>
        <v>-496524.17060785438</v>
      </c>
      <c r="U207" s="116"/>
    </row>
    <row r="208" spans="1:21" s="48" customFormat="1" x14ac:dyDescent="0.3">
      <c r="A208" s="289">
        <v>636</v>
      </c>
      <c r="B208" s="32" t="s">
        <v>140</v>
      </c>
      <c r="C208" s="447">
        <v>-14976.78</v>
      </c>
      <c r="D208" s="138">
        <v>-14976.78</v>
      </c>
      <c r="E208" s="138">
        <v>-14976.78</v>
      </c>
      <c r="F208" s="138">
        <v>-14976.78</v>
      </c>
      <c r="G208" s="138">
        <v>-33738.899999999994</v>
      </c>
      <c r="H208" s="138">
        <v>-164.58</v>
      </c>
      <c r="I208" s="138">
        <v>-158079.09</v>
      </c>
      <c r="J208" s="138">
        <v>-240715.24</v>
      </c>
      <c r="K208" s="138">
        <v>-10450.83</v>
      </c>
      <c r="L208" s="312">
        <f>SUM(MinskningarHöjningar[[#This Row],[Överföring till sammanslagnings-understöd enligt prövning (-1,82 €/inv)]:[Minskning av pensionsstödet (-1,27 €/inv)]])</f>
        <v>-503055.76</v>
      </c>
      <c r="M208" s="297">
        <v>-25759</v>
      </c>
      <c r="N208" s="35">
        <v>4699.7636457309127</v>
      </c>
      <c r="O208" s="138">
        <v>740.61</v>
      </c>
      <c r="P208" s="138">
        <v>4953.7862483705758</v>
      </c>
      <c r="Q208" s="138">
        <v>2962.44</v>
      </c>
      <c r="R208" s="138">
        <v>12837.24</v>
      </c>
      <c r="S208" s="313">
        <f>SUM(MinskningarHöjningar[[#This Row],[Kompensation för arbetsmarknadsstöd (arbetsmarknadsstöd år 2006)]:[Återföring av outnyttjade sammanslagningsunderstöd från 2021]])</f>
        <v>434.83989410148934</v>
      </c>
      <c r="T208" s="311">
        <f>MinskningarHöjningar[[#This Row],[Höjningar sammanlagt]]+MinskningarHöjningar[[#This Row],[Minskningar sammanlagt]]</f>
        <v>-502620.92010589852</v>
      </c>
      <c r="U208" s="116"/>
    </row>
    <row r="209" spans="1:21" s="48" customFormat="1" x14ac:dyDescent="0.3">
      <c r="A209" s="289">
        <v>638</v>
      </c>
      <c r="B209" s="32" t="s">
        <v>349</v>
      </c>
      <c r="C209" s="447">
        <v>-92126.58</v>
      </c>
      <c r="D209" s="138">
        <v>-92126.58</v>
      </c>
      <c r="E209" s="138">
        <v>-92126.58</v>
      </c>
      <c r="F209" s="138">
        <v>-92126.58</v>
      </c>
      <c r="G209" s="138">
        <v>-207537.9</v>
      </c>
      <c r="H209" s="138">
        <v>-1012.38</v>
      </c>
      <c r="I209" s="138">
        <v>-972390.99</v>
      </c>
      <c r="J209" s="138">
        <v>-2626030.2012499999</v>
      </c>
      <c r="K209" s="138">
        <v>-64286.13</v>
      </c>
      <c r="L209" s="312">
        <f>SUM(MinskningarHöjningar[[#This Row],[Överföring till sammanslagnings-understöd enligt prövning (-1,82 €/inv)]:[Minskning av pensionsstödet (-1,27 €/inv)]])</f>
        <v>-4239763.9212499997</v>
      </c>
      <c r="M209" s="297">
        <v>340227</v>
      </c>
      <c r="N209" s="35">
        <v>-441406.79729308188</v>
      </c>
      <c r="O209" s="138">
        <v>4555.71</v>
      </c>
      <c r="P209" s="138">
        <v>-144867.64073793101</v>
      </c>
      <c r="Q209" s="138">
        <v>18222.84</v>
      </c>
      <c r="R209" s="138">
        <v>78965.64</v>
      </c>
      <c r="S209" s="313">
        <f>SUM(MinskningarHöjningar[[#This Row],[Kompensation för arbetsmarknadsstöd (arbetsmarknadsstöd år 2006)]:[Återföring av outnyttjade sammanslagningsunderstöd från 2021]])</f>
        <v>-144303.24803101289</v>
      </c>
      <c r="T209" s="311">
        <f>MinskningarHöjningar[[#This Row],[Höjningar sammanlagt]]+MinskningarHöjningar[[#This Row],[Minskningar sammanlagt]]</f>
        <v>-4384067.1692810124</v>
      </c>
      <c r="U209" s="116"/>
    </row>
    <row r="210" spans="1:21" s="48" customFormat="1" x14ac:dyDescent="0.3">
      <c r="A210" s="289">
        <v>678</v>
      </c>
      <c r="B210" s="32" t="s">
        <v>350</v>
      </c>
      <c r="C210" s="447">
        <v>-44322.46</v>
      </c>
      <c r="D210" s="138">
        <v>-44322.46</v>
      </c>
      <c r="E210" s="138">
        <v>-44322.46</v>
      </c>
      <c r="F210" s="138">
        <v>-44322.46</v>
      </c>
      <c r="G210" s="138">
        <v>-99847.299999999988</v>
      </c>
      <c r="H210" s="138">
        <v>-487.06</v>
      </c>
      <c r="I210" s="138">
        <v>-467821.13</v>
      </c>
      <c r="J210" s="138">
        <v>-1041009.11</v>
      </c>
      <c r="K210" s="138">
        <v>-30928.31</v>
      </c>
      <c r="L210" s="312">
        <f>SUM(MinskningarHöjningar[[#This Row],[Överföring till sammanslagnings-understöd enligt prövning (-1,82 €/inv)]:[Minskning av pensionsstödet (-1,27 €/inv)]])</f>
        <v>-1817382.75</v>
      </c>
      <c r="M210" s="297">
        <v>619971</v>
      </c>
      <c r="N210" s="35">
        <v>-262736.83534306288</v>
      </c>
      <c r="O210" s="138">
        <v>2191.77</v>
      </c>
      <c r="P210" s="138">
        <v>191267.64606360756</v>
      </c>
      <c r="Q210" s="138">
        <v>8767.08</v>
      </c>
      <c r="R210" s="138">
        <v>37990.68</v>
      </c>
      <c r="S210" s="313">
        <f>SUM(MinskningarHöjningar[[#This Row],[Kompensation för arbetsmarknadsstöd (arbetsmarknadsstöd år 2006)]:[Återföring av outnyttjade sammanslagningsunderstöd från 2021]])</f>
        <v>597451.34072054469</v>
      </c>
      <c r="T210" s="311">
        <f>MinskningarHöjningar[[#This Row],[Höjningar sammanlagt]]+MinskningarHöjningar[[#This Row],[Minskningar sammanlagt]]</f>
        <v>-1219931.4092794554</v>
      </c>
      <c r="U210" s="116"/>
    </row>
    <row r="211" spans="1:21" s="48" customFormat="1" x14ac:dyDescent="0.3">
      <c r="A211" s="289">
        <v>680</v>
      </c>
      <c r="B211" s="32" t="s">
        <v>351</v>
      </c>
      <c r="C211" s="447">
        <v>-44420.74</v>
      </c>
      <c r="D211" s="138">
        <v>-44420.74</v>
      </c>
      <c r="E211" s="138">
        <v>-44420.74</v>
      </c>
      <c r="F211" s="138">
        <v>-44420.74</v>
      </c>
      <c r="G211" s="138">
        <v>-100068.7</v>
      </c>
      <c r="H211" s="138">
        <v>-488.14</v>
      </c>
      <c r="I211" s="138">
        <v>-468858.47000000003</v>
      </c>
      <c r="J211" s="138">
        <v>-1540393.7048500001</v>
      </c>
      <c r="K211" s="138">
        <v>-30996.89</v>
      </c>
      <c r="L211" s="312">
        <f>SUM(MinskningarHöjningar[[#This Row],[Överföring till sammanslagnings-understöd enligt prövning (-1,82 €/inv)]:[Minskning av pensionsstödet (-1,27 €/inv)]])</f>
        <v>-2318488.86485</v>
      </c>
      <c r="M211" s="297">
        <v>-382405</v>
      </c>
      <c r="N211" s="35">
        <v>-208527.08328069001</v>
      </c>
      <c r="O211" s="138">
        <v>2196.63</v>
      </c>
      <c r="P211" s="138">
        <v>-36477.504698191886</v>
      </c>
      <c r="Q211" s="138">
        <v>8786.52</v>
      </c>
      <c r="R211" s="138">
        <v>38074.92</v>
      </c>
      <c r="S211" s="313">
        <f>SUM(MinskningarHöjningar[[#This Row],[Kompensation för arbetsmarknadsstöd (arbetsmarknadsstöd år 2006)]:[Återföring av outnyttjade sammanslagningsunderstöd från 2021]])</f>
        <v>-578351.51797888184</v>
      </c>
      <c r="T211" s="311">
        <f>MinskningarHöjningar[[#This Row],[Höjningar sammanlagt]]+MinskningarHöjningar[[#This Row],[Minskningar sammanlagt]]</f>
        <v>-2896840.382828882</v>
      </c>
      <c r="U211" s="116"/>
    </row>
    <row r="212" spans="1:21" s="48" customFormat="1" x14ac:dyDescent="0.3">
      <c r="A212" s="289">
        <v>681</v>
      </c>
      <c r="B212" s="32" t="s">
        <v>141</v>
      </c>
      <c r="C212" s="447">
        <v>-6122.4800000000005</v>
      </c>
      <c r="D212" s="138">
        <v>-6122.4800000000005</v>
      </c>
      <c r="E212" s="138">
        <v>-6122.4800000000005</v>
      </c>
      <c r="F212" s="138">
        <v>-6122.4800000000005</v>
      </c>
      <c r="G212" s="138">
        <v>-13792.4</v>
      </c>
      <c r="H212" s="138">
        <v>-67.28</v>
      </c>
      <c r="I212" s="138">
        <v>-64622.44</v>
      </c>
      <c r="J212" s="138">
        <v>-129712.61500000001</v>
      </c>
      <c r="K212" s="138">
        <v>-4272.28</v>
      </c>
      <c r="L212" s="312">
        <f>SUM(MinskningarHöjningar[[#This Row],[Överföring till sammanslagnings-understöd enligt prövning (-1,82 €/inv)]:[Minskning av pensionsstödet (-1,27 €/inv)]])</f>
        <v>-236956.93500000003</v>
      </c>
      <c r="M212" s="297">
        <v>-61714</v>
      </c>
      <c r="N212" s="35">
        <v>78566.641009982675</v>
      </c>
      <c r="O212" s="138">
        <v>302.76</v>
      </c>
      <c r="P212" s="138">
        <v>-5342.6585670148343</v>
      </c>
      <c r="Q212" s="138">
        <v>1211.04</v>
      </c>
      <c r="R212" s="138">
        <v>5247.84</v>
      </c>
      <c r="S212" s="313">
        <f>SUM(MinskningarHöjningar[[#This Row],[Kompensation för arbetsmarknadsstöd (arbetsmarknadsstöd år 2006)]:[Återföring av outnyttjade sammanslagningsunderstöd från 2021]])</f>
        <v>18271.62244296784</v>
      </c>
      <c r="T212" s="311">
        <f>MinskningarHöjningar[[#This Row],[Höjningar sammanlagt]]+MinskningarHöjningar[[#This Row],[Minskningar sammanlagt]]</f>
        <v>-218685.31255703219</v>
      </c>
      <c r="U212" s="116"/>
    </row>
    <row r="213" spans="1:21" s="48" customFormat="1" x14ac:dyDescent="0.3">
      <c r="A213" s="289">
        <v>683</v>
      </c>
      <c r="B213" s="32" t="s">
        <v>142</v>
      </c>
      <c r="C213" s="447">
        <v>-6755.84</v>
      </c>
      <c r="D213" s="138">
        <v>-6755.84</v>
      </c>
      <c r="E213" s="138">
        <v>-6755.84</v>
      </c>
      <c r="F213" s="138">
        <v>-6755.84</v>
      </c>
      <c r="G213" s="138">
        <v>-15219.199999999999</v>
      </c>
      <c r="H213" s="138">
        <v>-74.239999999999995</v>
      </c>
      <c r="I213" s="138">
        <v>-71307.520000000004</v>
      </c>
      <c r="J213" s="138">
        <v>-113229.37</v>
      </c>
      <c r="K213" s="138">
        <v>-4714.24</v>
      </c>
      <c r="L213" s="312">
        <f>SUM(MinskningarHöjningar[[#This Row],[Överföring till sammanslagnings-understöd enligt prövning (-1,82 €/inv)]:[Minskning av pensionsstödet (-1,27 €/inv)]])</f>
        <v>-231567.93</v>
      </c>
      <c r="M213" s="297">
        <v>230009</v>
      </c>
      <c r="N213" s="35">
        <v>26685.365200374275</v>
      </c>
      <c r="O213" s="138">
        <v>334.08</v>
      </c>
      <c r="P213" s="138">
        <v>32173.621052391634</v>
      </c>
      <c r="Q213" s="138">
        <v>1336.32</v>
      </c>
      <c r="R213" s="138">
        <v>5790.72</v>
      </c>
      <c r="S213" s="313">
        <f>SUM(MinskningarHöjningar[[#This Row],[Kompensation för arbetsmarknadsstöd (arbetsmarknadsstöd år 2006)]:[Återföring av outnyttjade sammanslagningsunderstöd från 2021]])</f>
        <v>296329.10625276587</v>
      </c>
      <c r="T213" s="311">
        <f>MinskningarHöjningar[[#This Row],[Höjningar sammanlagt]]+MinskningarHöjningar[[#This Row],[Minskningar sammanlagt]]</f>
        <v>64761.176252765872</v>
      </c>
      <c r="U213" s="116"/>
    </row>
    <row r="214" spans="1:21" s="48" customFormat="1" x14ac:dyDescent="0.3">
      <c r="A214" s="289">
        <v>684</v>
      </c>
      <c r="B214" s="32" t="s">
        <v>352</v>
      </c>
      <c r="C214" s="447">
        <v>-71052.800000000003</v>
      </c>
      <c r="D214" s="138">
        <v>-71052.800000000003</v>
      </c>
      <c r="E214" s="138">
        <v>-71052.800000000003</v>
      </c>
      <c r="F214" s="138">
        <v>-71052.800000000003</v>
      </c>
      <c r="G214" s="138">
        <v>-160064</v>
      </c>
      <c r="H214" s="138">
        <v>-780.80000000000007</v>
      </c>
      <c r="I214" s="138">
        <v>-749958.4</v>
      </c>
      <c r="J214" s="138">
        <v>-1570901.5183000001</v>
      </c>
      <c r="K214" s="138">
        <v>-49580.800000000003</v>
      </c>
      <c r="L214" s="312">
        <f>SUM(MinskningarHöjningar[[#This Row],[Överföring till sammanslagnings-understöd enligt prövning (-1,82 €/inv)]:[Minskning av pensionsstödet (-1,27 €/inv)]])</f>
        <v>-2815496.7182999998</v>
      </c>
      <c r="M214" s="297">
        <v>819888</v>
      </c>
      <c r="N214" s="35">
        <v>441723.17939260602</v>
      </c>
      <c r="O214" s="138">
        <v>3513.6</v>
      </c>
      <c r="P214" s="138">
        <v>-673565.63751469902</v>
      </c>
      <c r="Q214" s="138">
        <v>14054.4</v>
      </c>
      <c r="R214" s="138">
        <v>60902.400000000001</v>
      </c>
      <c r="S214" s="313">
        <f>SUM(MinskningarHöjningar[[#This Row],[Kompensation för arbetsmarknadsstöd (arbetsmarknadsstöd år 2006)]:[Återföring av outnyttjade sammanslagningsunderstöd från 2021]])</f>
        <v>666515.94187790714</v>
      </c>
      <c r="T214" s="311">
        <f>MinskningarHöjningar[[#This Row],[Höjningar sammanlagt]]+MinskningarHöjningar[[#This Row],[Minskningar sammanlagt]]</f>
        <v>-2148980.7764220927</v>
      </c>
      <c r="U214" s="116"/>
    </row>
    <row r="215" spans="1:21" s="48" customFormat="1" x14ac:dyDescent="0.3">
      <c r="A215" s="289">
        <v>686</v>
      </c>
      <c r="B215" s="32" t="s">
        <v>143</v>
      </c>
      <c r="C215" s="447">
        <v>-5556.46</v>
      </c>
      <c r="D215" s="138">
        <v>-5556.46</v>
      </c>
      <c r="E215" s="138">
        <v>-5556.46</v>
      </c>
      <c r="F215" s="138">
        <v>-5556.46</v>
      </c>
      <c r="G215" s="138">
        <v>-12517.3</v>
      </c>
      <c r="H215" s="138">
        <v>-61.06</v>
      </c>
      <c r="I215" s="138">
        <v>-58648.130000000005</v>
      </c>
      <c r="J215" s="138">
        <v>-117628.68</v>
      </c>
      <c r="K215" s="138">
        <v>-3877.31</v>
      </c>
      <c r="L215" s="312">
        <f>SUM(MinskningarHöjningar[[#This Row],[Överföring till sammanslagnings-understöd enligt prövning (-1,82 €/inv)]:[Minskning av pensionsstödet (-1,27 €/inv)]])</f>
        <v>-214958.32</v>
      </c>
      <c r="M215" s="297">
        <v>82080</v>
      </c>
      <c r="N215" s="35">
        <v>44659.950517252088</v>
      </c>
      <c r="O215" s="138">
        <v>274.77</v>
      </c>
      <c r="P215" s="138">
        <v>9674.5971474803737</v>
      </c>
      <c r="Q215" s="138">
        <v>1099.08</v>
      </c>
      <c r="R215" s="138">
        <v>4762.68</v>
      </c>
      <c r="S215" s="313">
        <f>SUM(MinskningarHöjningar[[#This Row],[Kompensation för arbetsmarknadsstöd (arbetsmarknadsstöd år 2006)]:[Återföring av outnyttjade sammanslagningsunderstöd från 2021]])</f>
        <v>142551.07766473244</v>
      </c>
      <c r="T215" s="311">
        <f>MinskningarHöjningar[[#This Row],[Höjningar sammanlagt]]+MinskningarHöjningar[[#This Row],[Minskningar sammanlagt]]</f>
        <v>-72407.242335267569</v>
      </c>
      <c r="U215" s="116"/>
    </row>
    <row r="216" spans="1:21" s="48" customFormat="1" x14ac:dyDescent="0.3">
      <c r="A216" s="289">
        <v>687</v>
      </c>
      <c r="B216" s="32" t="s">
        <v>144</v>
      </c>
      <c r="C216" s="447">
        <v>-2841.02</v>
      </c>
      <c r="D216" s="138">
        <v>-2841.02</v>
      </c>
      <c r="E216" s="138">
        <v>-2841.02</v>
      </c>
      <c r="F216" s="138">
        <v>-2841.02</v>
      </c>
      <c r="G216" s="138">
        <v>-6400.0999999999995</v>
      </c>
      <c r="H216" s="138">
        <v>-31.220000000000002</v>
      </c>
      <c r="I216" s="138">
        <v>-29986.81</v>
      </c>
      <c r="J216" s="138">
        <v>-76617.595000000001</v>
      </c>
      <c r="K216" s="138">
        <v>-1982.47</v>
      </c>
      <c r="L216" s="312">
        <f>SUM(MinskningarHöjningar[[#This Row],[Överföring till sammanslagnings-understöd enligt prövning (-1,82 €/inv)]:[Minskning av pensionsstödet (-1,27 €/inv)]])</f>
        <v>-126382.27500000001</v>
      </c>
      <c r="M216" s="297">
        <v>60400</v>
      </c>
      <c r="N216" s="35">
        <v>78279.17512978334</v>
      </c>
      <c r="O216" s="138">
        <v>140.48999999999998</v>
      </c>
      <c r="P216" s="138">
        <v>-34010.822985541352</v>
      </c>
      <c r="Q216" s="138">
        <v>561.95999999999992</v>
      </c>
      <c r="R216" s="138">
        <v>2435.1600000000003</v>
      </c>
      <c r="S216" s="313">
        <f>SUM(MinskningarHöjningar[[#This Row],[Kompensation för arbetsmarknadsstöd (arbetsmarknadsstöd år 2006)]:[Återföring av outnyttjade sammanslagningsunderstöd från 2021]])</f>
        <v>107805.96214424199</v>
      </c>
      <c r="T216" s="311">
        <f>MinskningarHöjningar[[#This Row],[Höjningar sammanlagt]]+MinskningarHöjningar[[#This Row],[Minskningar sammanlagt]]</f>
        <v>-18576.31285575802</v>
      </c>
      <c r="U216" s="116"/>
    </row>
    <row r="217" spans="1:21" s="48" customFormat="1" x14ac:dyDescent="0.3">
      <c r="A217" s="289">
        <v>689</v>
      </c>
      <c r="B217" s="32" t="s">
        <v>145</v>
      </c>
      <c r="C217" s="447">
        <v>-5725.72</v>
      </c>
      <c r="D217" s="138">
        <v>-5725.72</v>
      </c>
      <c r="E217" s="138">
        <v>-5725.72</v>
      </c>
      <c r="F217" s="138">
        <v>-5725.72</v>
      </c>
      <c r="G217" s="138">
        <v>-12898.599999999999</v>
      </c>
      <c r="H217" s="138">
        <v>-62.92</v>
      </c>
      <c r="I217" s="138">
        <v>-60434.66</v>
      </c>
      <c r="J217" s="138">
        <v>-105905.77499999999</v>
      </c>
      <c r="K217" s="138">
        <v>-3995.42</v>
      </c>
      <c r="L217" s="312">
        <f>SUM(MinskningarHöjningar[[#This Row],[Överföring till sammanslagnings-understöd enligt prövning (-1,82 €/inv)]:[Minskning av pensionsstödet (-1,27 €/inv)]])</f>
        <v>-206200.255</v>
      </c>
      <c r="M217" s="297">
        <v>20434</v>
      </c>
      <c r="N217" s="35">
        <v>-30003.020192259923</v>
      </c>
      <c r="O217" s="138">
        <v>283.14</v>
      </c>
      <c r="P217" s="138">
        <v>-4774.7203487961779</v>
      </c>
      <c r="Q217" s="138">
        <v>1132.56</v>
      </c>
      <c r="R217" s="138">
        <v>4907.76</v>
      </c>
      <c r="S217" s="313">
        <f>SUM(MinskningarHöjningar[[#This Row],[Kompensation för arbetsmarknadsstöd (arbetsmarknadsstöd år 2006)]:[Återföring av outnyttjade sammanslagningsunderstöd från 2021]])</f>
        <v>-8020.2805410561014</v>
      </c>
      <c r="T217" s="311">
        <f>MinskningarHöjningar[[#This Row],[Höjningar sammanlagt]]+MinskningarHöjningar[[#This Row],[Minskningar sammanlagt]]</f>
        <v>-214220.5355410561</v>
      </c>
      <c r="U217" s="116"/>
    </row>
    <row r="218" spans="1:21" s="48" customFormat="1" x14ac:dyDescent="0.3">
      <c r="A218" s="289">
        <v>691</v>
      </c>
      <c r="B218" s="32" t="s">
        <v>146</v>
      </c>
      <c r="C218" s="447">
        <v>-4932.2</v>
      </c>
      <c r="D218" s="138">
        <v>-4932.2</v>
      </c>
      <c r="E218" s="138">
        <v>-4932.2</v>
      </c>
      <c r="F218" s="138">
        <v>-4932.2</v>
      </c>
      <c r="G218" s="138">
        <v>-11110.999999999998</v>
      </c>
      <c r="H218" s="138">
        <v>-54.2</v>
      </c>
      <c r="I218" s="138">
        <v>-52059.100000000006</v>
      </c>
      <c r="J218" s="138">
        <v>-55206.527499999997</v>
      </c>
      <c r="K218" s="138">
        <v>-3441.7000000000003</v>
      </c>
      <c r="L218" s="312">
        <f>SUM(MinskningarHöjningar[[#This Row],[Överföring till sammanslagnings-understöd enligt prövning (-1,82 €/inv)]:[Minskning av pensionsstödet (-1,27 €/inv)]])</f>
        <v>-141601.32750000001</v>
      </c>
      <c r="M218" s="297">
        <v>1125</v>
      </c>
      <c r="N218" s="35">
        <v>17542.227682605386</v>
      </c>
      <c r="O218" s="138">
        <v>243.89999999999998</v>
      </c>
      <c r="P218" s="138">
        <v>8098.9406866570916</v>
      </c>
      <c r="Q218" s="138">
        <v>975.59999999999991</v>
      </c>
      <c r="R218" s="138">
        <v>4227.6000000000004</v>
      </c>
      <c r="S218" s="313">
        <f>SUM(MinskningarHöjningar[[#This Row],[Kompensation för arbetsmarknadsstöd (arbetsmarknadsstöd år 2006)]:[Återföring av outnyttjade sammanslagningsunderstöd från 2021]])</f>
        <v>32213.268369262478</v>
      </c>
      <c r="T218" s="311">
        <f>MinskningarHöjningar[[#This Row],[Höjningar sammanlagt]]+MinskningarHöjningar[[#This Row],[Minskningar sammanlagt]]</f>
        <v>-109388.05913073753</v>
      </c>
      <c r="U218" s="116"/>
    </row>
    <row r="219" spans="1:21" s="48" customFormat="1" x14ac:dyDescent="0.3">
      <c r="A219" s="289">
        <v>694</v>
      </c>
      <c r="B219" s="32" t="s">
        <v>147</v>
      </c>
      <c r="C219" s="447">
        <v>-52252.200000000004</v>
      </c>
      <c r="D219" s="138">
        <v>-52252.200000000004</v>
      </c>
      <c r="E219" s="138">
        <v>-52252.200000000004</v>
      </c>
      <c r="F219" s="138">
        <v>-52252.200000000004</v>
      </c>
      <c r="G219" s="138">
        <v>-117710.99999999999</v>
      </c>
      <c r="H219" s="138">
        <v>-574.20000000000005</v>
      </c>
      <c r="I219" s="138">
        <v>-551519.1</v>
      </c>
      <c r="J219" s="138">
        <v>-2227787.4900000002</v>
      </c>
      <c r="K219" s="138">
        <v>-36461.699999999997</v>
      </c>
      <c r="L219" s="312">
        <f>SUM(MinskningarHöjningar[[#This Row],[Överföring till sammanslagnings-understöd enligt prövning (-1,82 €/inv)]:[Minskning av pensionsstödet (-1,27 €/inv)]])</f>
        <v>-3143062.2900000005</v>
      </c>
      <c r="M219" s="297">
        <v>658284</v>
      </c>
      <c r="N219" s="35">
        <v>-40213.599845588207</v>
      </c>
      <c r="O219" s="138">
        <v>2583.9</v>
      </c>
      <c r="P219" s="138">
        <v>168310.95989217295</v>
      </c>
      <c r="Q219" s="138">
        <v>10335.6</v>
      </c>
      <c r="R219" s="138">
        <v>44787.6</v>
      </c>
      <c r="S219" s="313">
        <f>SUM(MinskningarHöjningar[[#This Row],[Kompensation för arbetsmarknadsstöd (arbetsmarknadsstöd år 2006)]:[Återföring av outnyttjade sammanslagningsunderstöd från 2021]])</f>
        <v>844088.46004658472</v>
      </c>
      <c r="T219" s="311">
        <f>MinskningarHöjningar[[#This Row],[Höjningar sammanlagt]]+MinskningarHöjningar[[#This Row],[Minskningar sammanlagt]]</f>
        <v>-2298973.8299534158</v>
      </c>
      <c r="U219" s="116"/>
    </row>
    <row r="220" spans="1:21" s="48" customFormat="1" x14ac:dyDescent="0.3">
      <c r="A220" s="289">
        <v>697</v>
      </c>
      <c r="B220" s="32" t="s">
        <v>148</v>
      </c>
      <c r="C220" s="447">
        <v>-2247.7000000000003</v>
      </c>
      <c r="D220" s="138">
        <v>-2247.7000000000003</v>
      </c>
      <c r="E220" s="138">
        <v>-2247.7000000000003</v>
      </c>
      <c r="F220" s="138">
        <v>-2247.7000000000003</v>
      </c>
      <c r="G220" s="138">
        <v>-5063.5</v>
      </c>
      <c r="H220" s="138">
        <v>-24.7</v>
      </c>
      <c r="I220" s="138">
        <v>-23724.350000000002</v>
      </c>
      <c r="J220" s="138">
        <v>-19392.75</v>
      </c>
      <c r="K220" s="138">
        <v>-1568.45</v>
      </c>
      <c r="L220" s="312">
        <f>SUM(MinskningarHöjningar[[#This Row],[Överföring till sammanslagnings-understöd enligt prövning (-1,82 €/inv)]:[Minskning av pensionsstödet (-1,27 €/inv)]])</f>
        <v>-58764.55</v>
      </c>
      <c r="M220" s="297">
        <v>6115</v>
      </c>
      <c r="N220" s="35">
        <v>104403.79041090794</v>
      </c>
      <c r="O220" s="138">
        <v>111.14999999999999</v>
      </c>
      <c r="P220" s="138">
        <v>-12451.403834439503</v>
      </c>
      <c r="Q220" s="138">
        <v>444.59999999999997</v>
      </c>
      <c r="R220" s="138">
        <v>1926.6000000000001</v>
      </c>
      <c r="S220" s="313">
        <f>SUM(MinskningarHöjningar[[#This Row],[Kompensation för arbetsmarknadsstöd (arbetsmarknadsstöd år 2006)]:[Återföring av outnyttjade sammanslagningsunderstöd från 2021]])</f>
        <v>100549.73657646844</v>
      </c>
      <c r="T220" s="311">
        <f>MinskningarHöjningar[[#This Row],[Höjningar sammanlagt]]+MinskningarHöjningar[[#This Row],[Minskningar sammanlagt]]</f>
        <v>41785.186576468433</v>
      </c>
      <c r="U220" s="116"/>
    </row>
    <row r="221" spans="1:21" s="48" customFormat="1" x14ac:dyDescent="0.3">
      <c r="A221" s="289">
        <v>698</v>
      </c>
      <c r="B221" s="32" t="s">
        <v>149</v>
      </c>
      <c r="C221" s="447">
        <v>-115620.96</v>
      </c>
      <c r="D221" s="138">
        <v>-115620.96</v>
      </c>
      <c r="E221" s="138">
        <v>-115620.96</v>
      </c>
      <c r="F221" s="138">
        <v>-115620.96</v>
      </c>
      <c r="G221" s="138">
        <v>-260464.8</v>
      </c>
      <c r="H221" s="138">
        <v>-1270.56</v>
      </c>
      <c r="I221" s="138">
        <v>-1220372.8800000001</v>
      </c>
      <c r="J221" s="138">
        <v>-3184037.44465</v>
      </c>
      <c r="K221" s="138">
        <v>-80680.56</v>
      </c>
      <c r="L221" s="312">
        <f>SUM(MinskningarHöjningar[[#This Row],[Överföring till sammanslagnings-understöd enligt prövning (-1,82 €/inv)]:[Minskning av pensionsstödet (-1,27 €/inv)]])</f>
        <v>-5209310.0846499996</v>
      </c>
      <c r="M221" s="297">
        <v>760982</v>
      </c>
      <c r="N221" s="35">
        <v>-851137.85101626813</v>
      </c>
      <c r="O221" s="138">
        <v>5717.5199999999995</v>
      </c>
      <c r="P221" s="138">
        <v>612706.16582987108</v>
      </c>
      <c r="Q221" s="138">
        <v>22870.079999999998</v>
      </c>
      <c r="R221" s="138">
        <v>99103.680000000008</v>
      </c>
      <c r="S221" s="313">
        <f>SUM(MinskningarHöjningar[[#This Row],[Kompensation för arbetsmarknadsstöd (arbetsmarknadsstöd år 2006)]:[Återföring av outnyttjade sammanslagningsunderstöd från 2021]])</f>
        <v>650241.59481360298</v>
      </c>
      <c r="T221" s="311">
        <f>MinskningarHöjningar[[#This Row],[Höjningar sammanlagt]]+MinskningarHöjningar[[#This Row],[Minskningar sammanlagt]]</f>
        <v>-4559068.4898363966</v>
      </c>
      <c r="U221" s="116"/>
    </row>
    <row r="222" spans="1:21" s="48" customFormat="1" x14ac:dyDescent="0.3">
      <c r="A222" s="289">
        <v>700</v>
      </c>
      <c r="B222" s="32" t="s">
        <v>150</v>
      </c>
      <c r="C222" s="447">
        <v>-8958.0400000000009</v>
      </c>
      <c r="D222" s="138">
        <v>-8958.0400000000009</v>
      </c>
      <c r="E222" s="138">
        <v>-8958.0400000000009</v>
      </c>
      <c r="F222" s="138">
        <v>-8958.0400000000009</v>
      </c>
      <c r="G222" s="138">
        <v>-20180.199999999997</v>
      </c>
      <c r="H222" s="138">
        <v>-98.44</v>
      </c>
      <c r="I222" s="138">
        <v>-94551.62000000001</v>
      </c>
      <c r="J222" s="138">
        <v>-116524.17</v>
      </c>
      <c r="K222" s="138">
        <v>-6250.9400000000005</v>
      </c>
      <c r="L222" s="312">
        <f>SUM(MinskningarHöjningar[[#This Row],[Överföring till sammanslagnings-understöd enligt prövning (-1,82 €/inv)]:[Minskning av pensionsstödet (-1,27 €/inv)]])</f>
        <v>-273437.53000000003</v>
      </c>
      <c r="M222" s="297">
        <v>56412</v>
      </c>
      <c r="N222" s="35">
        <v>-18757.48855673708</v>
      </c>
      <c r="O222" s="138">
        <v>442.97999999999996</v>
      </c>
      <c r="P222" s="138">
        <v>-18445.658283471181</v>
      </c>
      <c r="Q222" s="138">
        <v>1771.9199999999998</v>
      </c>
      <c r="R222" s="138">
        <v>7678.3200000000006</v>
      </c>
      <c r="S222" s="313">
        <f>SUM(MinskningarHöjningar[[#This Row],[Kompensation för arbetsmarknadsstöd (arbetsmarknadsstöd år 2006)]:[Återföring av outnyttjade sammanslagningsunderstöd från 2021]])</f>
        <v>29102.07315979174</v>
      </c>
      <c r="T222" s="311">
        <f>MinskningarHöjningar[[#This Row],[Höjningar sammanlagt]]+MinskningarHöjningar[[#This Row],[Minskningar sammanlagt]]</f>
        <v>-244335.4568402083</v>
      </c>
      <c r="U222" s="116"/>
    </row>
    <row r="223" spans="1:21" s="48" customFormat="1" x14ac:dyDescent="0.3">
      <c r="A223" s="289">
        <v>702</v>
      </c>
      <c r="B223" s="32" t="s">
        <v>151</v>
      </c>
      <c r="C223" s="447">
        <v>-7671.3</v>
      </c>
      <c r="D223" s="138">
        <v>-7671.3</v>
      </c>
      <c r="E223" s="138">
        <v>-7671.3</v>
      </c>
      <c r="F223" s="138">
        <v>-7671.3</v>
      </c>
      <c r="G223" s="138">
        <v>-17281.5</v>
      </c>
      <c r="H223" s="138">
        <v>-84.3</v>
      </c>
      <c r="I223" s="138">
        <v>-80970.150000000009</v>
      </c>
      <c r="J223" s="138">
        <v>-104174.03875000001</v>
      </c>
      <c r="K223" s="138">
        <v>-5353.05</v>
      </c>
      <c r="L223" s="312">
        <f>SUM(MinskningarHöjningar[[#This Row],[Överföring till sammanslagnings-understöd enligt prövning (-1,82 €/inv)]:[Minskning av pensionsstödet (-1,27 €/inv)]])</f>
        <v>-238548.23875000002</v>
      </c>
      <c r="M223" s="297">
        <v>-29452</v>
      </c>
      <c r="N223" s="35">
        <v>-42497.952490355819</v>
      </c>
      <c r="O223" s="138">
        <v>379.34999999999997</v>
      </c>
      <c r="P223" s="138">
        <v>-38165.266285871287</v>
      </c>
      <c r="Q223" s="138">
        <v>1517.3999999999999</v>
      </c>
      <c r="R223" s="138">
        <v>6575.4000000000005</v>
      </c>
      <c r="S223" s="313">
        <f>SUM(MinskningarHöjningar[[#This Row],[Kompensation för arbetsmarknadsstöd (arbetsmarknadsstöd år 2006)]:[Återföring av outnyttjade sammanslagningsunderstöd från 2021]])</f>
        <v>-101643.06877622711</v>
      </c>
      <c r="T223" s="311">
        <f>MinskningarHöjningar[[#This Row],[Höjningar sammanlagt]]+MinskningarHöjningar[[#This Row],[Minskningar sammanlagt]]</f>
        <v>-340191.30752622714</v>
      </c>
      <c r="U223" s="116"/>
    </row>
    <row r="224" spans="1:21" s="48" customFormat="1" x14ac:dyDescent="0.3">
      <c r="A224" s="289">
        <v>704</v>
      </c>
      <c r="B224" s="32" t="s">
        <v>152</v>
      </c>
      <c r="C224" s="447">
        <v>-11564.28</v>
      </c>
      <c r="D224" s="138">
        <v>-11564.28</v>
      </c>
      <c r="E224" s="138">
        <v>-11564.28</v>
      </c>
      <c r="F224" s="138">
        <v>-11564.28</v>
      </c>
      <c r="G224" s="138">
        <v>-26051.399999999998</v>
      </c>
      <c r="H224" s="138">
        <v>-127.08</v>
      </c>
      <c r="I224" s="138">
        <v>-122060.34000000001</v>
      </c>
      <c r="J224" s="138">
        <v>-99400.302500000005</v>
      </c>
      <c r="K224" s="138">
        <v>-8069.58</v>
      </c>
      <c r="L224" s="312">
        <f>SUM(MinskningarHöjningar[[#This Row],[Överföring till sammanslagnings-understöd enligt prövning (-1,82 €/inv)]:[Minskning av pensionsstödet (-1,27 €/inv)]])</f>
        <v>-301965.82250000001</v>
      </c>
      <c r="M224" s="297">
        <v>39883</v>
      </c>
      <c r="N224" s="35">
        <v>-138690.00785822049</v>
      </c>
      <c r="O224" s="138">
        <v>571.86</v>
      </c>
      <c r="P224" s="138">
        <v>-16950.780255883357</v>
      </c>
      <c r="Q224" s="138">
        <v>2287.44</v>
      </c>
      <c r="R224" s="138">
        <v>9912.24</v>
      </c>
      <c r="S224" s="313">
        <f>SUM(MinskningarHöjningar[[#This Row],[Kompensation för arbetsmarknadsstöd (arbetsmarknadsstöd år 2006)]:[Återföring av outnyttjade sammanslagningsunderstöd från 2021]])</f>
        <v>-102986.24811410384</v>
      </c>
      <c r="T224" s="311">
        <f>MinskningarHöjningar[[#This Row],[Höjningar sammanlagt]]+MinskningarHöjningar[[#This Row],[Minskningar sammanlagt]]</f>
        <v>-404952.07061410387</v>
      </c>
      <c r="U224" s="116"/>
    </row>
    <row r="225" spans="1:21" s="48" customFormat="1" x14ac:dyDescent="0.3">
      <c r="A225" s="289">
        <v>707</v>
      </c>
      <c r="B225" s="32" t="s">
        <v>153</v>
      </c>
      <c r="C225" s="447">
        <v>-3760.1200000000003</v>
      </c>
      <c r="D225" s="138">
        <v>-3760.1200000000003</v>
      </c>
      <c r="E225" s="138">
        <v>-3760.1200000000003</v>
      </c>
      <c r="F225" s="138">
        <v>-3760.1200000000003</v>
      </c>
      <c r="G225" s="138">
        <v>-8470.5999999999985</v>
      </c>
      <c r="H225" s="138">
        <v>-41.32</v>
      </c>
      <c r="I225" s="138">
        <v>-39687.86</v>
      </c>
      <c r="J225" s="138">
        <v>-58590.114999999998</v>
      </c>
      <c r="K225" s="138">
        <v>-2623.82</v>
      </c>
      <c r="L225" s="312">
        <f>SUM(MinskningarHöjningar[[#This Row],[Överföring till sammanslagnings-understöd enligt prövning (-1,82 €/inv)]:[Minskning av pensionsstödet (-1,27 €/inv)]])</f>
        <v>-124454.19500000001</v>
      </c>
      <c r="M225" s="297">
        <v>200161</v>
      </c>
      <c r="N225" s="35">
        <v>152966.38367605582</v>
      </c>
      <c r="O225" s="138">
        <v>185.94</v>
      </c>
      <c r="P225" s="138">
        <v>30320.577998270594</v>
      </c>
      <c r="Q225" s="138">
        <v>743.76</v>
      </c>
      <c r="R225" s="138">
        <v>3222.96</v>
      </c>
      <c r="S225" s="313">
        <f>SUM(MinskningarHöjningar[[#This Row],[Kompensation för arbetsmarknadsstöd (arbetsmarknadsstöd år 2006)]:[Återföring av outnyttjade sammanslagningsunderstöd från 2021]])</f>
        <v>387600.62167432642</v>
      </c>
      <c r="T225" s="311">
        <f>MinskningarHöjningar[[#This Row],[Höjningar sammanlagt]]+MinskningarHöjningar[[#This Row],[Minskningar sammanlagt]]</f>
        <v>263146.42667432642</v>
      </c>
      <c r="U225" s="116"/>
    </row>
    <row r="226" spans="1:21" s="48" customFormat="1" x14ac:dyDescent="0.3">
      <c r="A226" s="289">
        <v>710</v>
      </c>
      <c r="B226" s="32" t="s">
        <v>353</v>
      </c>
      <c r="C226" s="447">
        <v>-50100.959999999999</v>
      </c>
      <c r="D226" s="138">
        <v>-50100.959999999999</v>
      </c>
      <c r="E226" s="138">
        <v>-50100.959999999999</v>
      </c>
      <c r="F226" s="138">
        <v>-50100.959999999999</v>
      </c>
      <c r="G226" s="138">
        <v>-112864.79999999999</v>
      </c>
      <c r="H226" s="138">
        <v>-550.56000000000006</v>
      </c>
      <c r="I226" s="138">
        <v>-528812.88</v>
      </c>
      <c r="J226" s="138">
        <v>-1313382.2202999999</v>
      </c>
      <c r="K226" s="138">
        <v>-34960.559999999998</v>
      </c>
      <c r="L226" s="312">
        <f>SUM(MinskningarHöjningar[[#This Row],[Överföring till sammanslagnings-understöd enligt prövning (-1,82 €/inv)]:[Minskning av pensionsstödet (-1,27 €/inv)]])</f>
        <v>-2190974.8603000003</v>
      </c>
      <c r="M226" s="297">
        <v>-62333</v>
      </c>
      <c r="N226" s="35">
        <v>100751.36435972154</v>
      </c>
      <c r="O226" s="138">
        <v>2477.52</v>
      </c>
      <c r="P226" s="138">
        <v>172455.36826989887</v>
      </c>
      <c r="Q226" s="138">
        <v>9910.08</v>
      </c>
      <c r="R226" s="138">
        <v>42943.68</v>
      </c>
      <c r="S226" s="313">
        <f>SUM(MinskningarHöjningar[[#This Row],[Kompensation för arbetsmarknadsstöd (arbetsmarknadsstöd år 2006)]:[Återföring av outnyttjade sammanslagningsunderstöd från 2021]])</f>
        <v>266205.01262962038</v>
      </c>
      <c r="T226" s="311">
        <f>MinskningarHöjningar[[#This Row],[Höjningar sammanlagt]]+MinskningarHöjningar[[#This Row],[Minskningar sammanlagt]]</f>
        <v>-1924769.84767038</v>
      </c>
      <c r="U226" s="116"/>
    </row>
    <row r="227" spans="1:21" s="48" customFormat="1" x14ac:dyDescent="0.3">
      <c r="A227" s="289">
        <v>729</v>
      </c>
      <c r="B227" s="32" t="s">
        <v>154</v>
      </c>
      <c r="C227" s="447">
        <v>-16758.560000000001</v>
      </c>
      <c r="D227" s="138">
        <v>-16758.560000000001</v>
      </c>
      <c r="E227" s="138">
        <v>-16758.560000000001</v>
      </c>
      <c r="F227" s="138">
        <v>-16758.560000000001</v>
      </c>
      <c r="G227" s="138">
        <v>-37752.799999999996</v>
      </c>
      <c r="H227" s="138">
        <v>-184.16</v>
      </c>
      <c r="I227" s="138">
        <v>-176885.68000000002</v>
      </c>
      <c r="J227" s="138">
        <v>-382919.69</v>
      </c>
      <c r="K227" s="138">
        <v>-11694.16</v>
      </c>
      <c r="L227" s="312">
        <f>SUM(MinskningarHöjningar[[#This Row],[Överföring till sammanslagnings-understöd enligt prövning (-1,82 €/inv)]:[Minskning av pensionsstödet (-1,27 €/inv)]])</f>
        <v>-676470.7300000001</v>
      </c>
      <c r="M227" s="297">
        <v>321957</v>
      </c>
      <c r="N227" s="35">
        <v>251383.71367229521</v>
      </c>
      <c r="O227" s="138">
        <v>828.71999999999991</v>
      </c>
      <c r="P227" s="138">
        <v>68276.051746160534</v>
      </c>
      <c r="Q227" s="138">
        <v>3314.8799999999997</v>
      </c>
      <c r="R227" s="138">
        <v>14364.480000000001</v>
      </c>
      <c r="S227" s="313">
        <f>SUM(MinskningarHöjningar[[#This Row],[Kompensation för arbetsmarknadsstöd (arbetsmarknadsstöd år 2006)]:[Återföring av outnyttjade sammanslagningsunderstöd från 2021]])</f>
        <v>660124.84541845566</v>
      </c>
      <c r="T227" s="311">
        <f>MinskningarHöjningar[[#This Row],[Höjningar sammanlagt]]+MinskningarHöjningar[[#This Row],[Minskningar sammanlagt]]</f>
        <v>-16345.884581544437</v>
      </c>
      <c r="U227" s="116"/>
    </row>
    <row r="228" spans="1:21" s="48" customFormat="1" x14ac:dyDescent="0.3">
      <c r="A228" s="289">
        <v>732</v>
      </c>
      <c r="B228" s="32" t="s">
        <v>155</v>
      </c>
      <c r="C228" s="447">
        <v>-6200.74</v>
      </c>
      <c r="D228" s="138">
        <v>-6200.74</v>
      </c>
      <c r="E228" s="138">
        <v>-6200.74</v>
      </c>
      <c r="F228" s="138">
        <v>-6200.74</v>
      </c>
      <c r="G228" s="138">
        <v>-13968.699999999999</v>
      </c>
      <c r="H228" s="138">
        <v>-68.14</v>
      </c>
      <c r="I228" s="138">
        <v>-65448.47</v>
      </c>
      <c r="J228" s="138">
        <v>-66076.95</v>
      </c>
      <c r="K228" s="138">
        <v>-4326.8900000000003</v>
      </c>
      <c r="L228" s="312">
        <f>SUM(MinskningarHöjningar[[#This Row],[Överföring till sammanslagnings-understöd enligt prövning (-1,82 €/inv)]:[Minskning av pensionsstödet (-1,27 €/inv)]])</f>
        <v>-174692.11</v>
      </c>
      <c r="M228" s="297">
        <v>258365</v>
      </c>
      <c r="N228" s="35">
        <v>501435.70851542056</v>
      </c>
      <c r="O228" s="138">
        <v>306.63</v>
      </c>
      <c r="P228" s="138">
        <v>1053.7415134621988</v>
      </c>
      <c r="Q228" s="138">
        <v>1226.52</v>
      </c>
      <c r="R228" s="138">
        <v>5314.92</v>
      </c>
      <c r="S228" s="313">
        <f>SUM(MinskningarHöjningar[[#This Row],[Kompensation för arbetsmarknadsstöd (arbetsmarknadsstöd år 2006)]:[Återföring av outnyttjade sammanslagningsunderstöd från 2021]])</f>
        <v>767702.52002888278</v>
      </c>
      <c r="T228" s="311">
        <f>MinskningarHöjningar[[#This Row],[Höjningar sammanlagt]]+MinskningarHöjningar[[#This Row],[Minskningar sammanlagt]]</f>
        <v>593010.41002888279</v>
      </c>
      <c r="U228" s="116"/>
    </row>
    <row r="229" spans="1:21" s="48" customFormat="1" x14ac:dyDescent="0.3">
      <c r="A229" s="289">
        <v>734</v>
      </c>
      <c r="B229" s="32" t="s">
        <v>156</v>
      </c>
      <c r="C229" s="447">
        <v>-93842.84</v>
      </c>
      <c r="D229" s="138">
        <v>-93842.84</v>
      </c>
      <c r="E229" s="138">
        <v>-93842.84</v>
      </c>
      <c r="F229" s="138">
        <v>-93842.84</v>
      </c>
      <c r="G229" s="138">
        <v>-211404.19999999998</v>
      </c>
      <c r="H229" s="138">
        <v>-1031.24</v>
      </c>
      <c r="I229" s="138">
        <v>-990506.02</v>
      </c>
      <c r="J229" s="138">
        <v>-2405679.3275000001</v>
      </c>
      <c r="K229" s="138">
        <v>-65483.74</v>
      </c>
      <c r="L229" s="312">
        <f>SUM(MinskningarHöjningar[[#This Row],[Överföring till sammanslagnings-understöd enligt prövning (-1,82 €/inv)]:[Minskning av pensionsstödet (-1,27 €/inv)]])</f>
        <v>-4049475.8875000002</v>
      </c>
      <c r="M229" s="297">
        <v>-333760</v>
      </c>
      <c r="N229" s="35">
        <v>825981.78081512451</v>
      </c>
      <c r="O229" s="138">
        <v>4640.58</v>
      </c>
      <c r="P229" s="138">
        <v>472138.69220869715</v>
      </c>
      <c r="Q229" s="138">
        <v>18562.32</v>
      </c>
      <c r="R229" s="138">
        <v>80436.72</v>
      </c>
      <c r="S229" s="313">
        <f>SUM(MinskningarHöjningar[[#This Row],[Kompensation för arbetsmarknadsstöd (arbetsmarknadsstöd år 2006)]:[Återföring av outnyttjade sammanslagningsunderstöd från 2021]])</f>
        <v>1068000.0930238217</v>
      </c>
      <c r="T229" s="311">
        <f>MinskningarHöjningar[[#This Row],[Höjningar sammanlagt]]+MinskningarHöjningar[[#This Row],[Minskningar sammanlagt]]</f>
        <v>-2981475.7944761785</v>
      </c>
      <c r="U229" s="116"/>
    </row>
    <row r="230" spans="1:21" s="48" customFormat="1" x14ac:dyDescent="0.3">
      <c r="A230" s="289">
        <v>738</v>
      </c>
      <c r="B230" s="32" t="s">
        <v>354</v>
      </c>
      <c r="C230" s="447">
        <v>-5369</v>
      </c>
      <c r="D230" s="138">
        <v>-5369</v>
      </c>
      <c r="E230" s="138">
        <v>-5369</v>
      </c>
      <c r="F230" s="138">
        <v>-5369</v>
      </c>
      <c r="G230" s="138">
        <v>-12094.999999999998</v>
      </c>
      <c r="H230" s="138">
        <v>-59</v>
      </c>
      <c r="I230" s="138">
        <v>-56669.5</v>
      </c>
      <c r="J230" s="138">
        <v>-56367.83</v>
      </c>
      <c r="K230" s="138">
        <v>-3746.5</v>
      </c>
      <c r="L230" s="312">
        <f>SUM(MinskningarHöjningar[[#This Row],[Överföring till sammanslagnings-understöd enligt prövning (-1,82 €/inv)]:[Minskning av pensionsstödet (-1,27 €/inv)]])</f>
        <v>-150413.83000000002</v>
      </c>
      <c r="M230" s="297">
        <v>-87894</v>
      </c>
      <c r="N230" s="35">
        <v>-25972.495480962098</v>
      </c>
      <c r="O230" s="138">
        <v>265.5</v>
      </c>
      <c r="P230" s="138">
        <v>4909.8572152135257</v>
      </c>
      <c r="Q230" s="138">
        <v>1062</v>
      </c>
      <c r="R230" s="138">
        <v>4602</v>
      </c>
      <c r="S230" s="313">
        <f>SUM(MinskningarHöjningar[[#This Row],[Kompensation för arbetsmarknadsstöd (arbetsmarknadsstöd år 2006)]:[Återföring av outnyttjade sammanslagningsunderstöd från 2021]])</f>
        <v>-103027.13826574857</v>
      </c>
      <c r="T230" s="311">
        <f>MinskningarHöjningar[[#This Row],[Höjningar sammanlagt]]+MinskningarHöjningar[[#This Row],[Minskningar sammanlagt]]</f>
        <v>-253440.96826574858</v>
      </c>
      <c r="U230" s="116"/>
    </row>
    <row r="231" spans="1:21" s="48" customFormat="1" x14ac:dyDescent="0.3">
      <c r="A231" s="289">
        <v>739</v>
      </c>
      <c r="B231" s="32" t="s">
        <v>157</v>
      </c>
      <c r="C231" s="447">
        <v>-6053.3200000000006</v>
      </c>
      <c r="D231" s="138">
        <v>-6053.3200000000006</v>
      </c>
      <c r="E231" s="138">
        <v>-6053.3200000000006</v>
      </c>
      <c r="F231" s="138">
        <v>-6053.3200000000006</v>
      </c>
      <c r="G231" s="138">
        <v>-13636.599999999999</v>
      </c>
      <c r="H231" s="138">
        <v>-66.52</v>
      </c>
      <c r="I231" s="138">
        <v>-63892.460000000006</v>
      </c>
      <c r="J231" s="138">
        <v>-98597.714999999997</v>
      </c>
      <c r="K231" s="138">
        <v>-4224.0200000000004</v>
      </c>
      <c r="L231" s="312">
        <f>SUM(MinskningarHöjningar[[#This Row],[Överföring till sammanslagnings-understöd enligt prövning (-1,82 €/inv)]:[Minskning av pensionsstödet (-1,27 €/inv)]])</f>
        <v>-204630.595</v>
      </c>
      <c r="M231" s="297">
        <v>71974</v>
      </c>
      <c r="N231" s="35">
        <v>17385.44724056311</v>
      </c>
      <c r="O231" s="138">
        <v>299.33999999999997</v>
      </c>
      <c r="P231" s="138">
        <v>5249.4185388254264</v>
      </c>
      <c r="Q231" s="138">
        <v>1197.3599999999999</v>
      </c>
      <c r="R231" s="138">
        <v>5188.5600000000004</v>
      </c>
      <c r="S231" s="313">
        <f>SUM(MinskningarHöjningar[[#This Row],[Kompensation för arbetsmarknadsstöd (arbetsmarknadsstöd år 2006)]:[Återföring av outnyttjade sammanslagningsunderstöd från 2021]])</f>
        <v>101294.12577938853</v>
      </c>
      <c r="T231" s="311">
        <f>MinskningarHöjningar[[#This Row],[Höjningar sammanlagt]]+MinskningarHöjningar[[#This Row],[Minskningar sammanlagt]]</f>
        <v>-103336.46922061147</v>
      </c>
      <c r="U231" s="116"/>
    </row>
    <row r="232" spans="1:21" s="48" customFormat="1" x14ac:dyDescent="0.3">
      <c r="A232" s="289">
        <v>740</v>
      </c>
      <c r="B232" s="32" t="s">
        <v>355</v>
      </c>
      <c r="C232" s="447">
        <v>-59444.840000000004</v>
      </c>
      <c r="D232" s="138">
        <v>-59444.840000000004</v>
      </c>
      <c r="E232" s="138">
        <v>-59444.840000000004</v>
      </c>
      <c r="F232" s="138">
        <v>-59444.840000000004</v>
      </c>
      <c r="G232" s="138">
        <v>-133914.19999999998</v>
      </c>
      <c r="H232" s="138">
        <v>-653.24</v>
      </c>
      <c r="I232" s="138">
        <v>-627437.02</v>
      </c>
      <c r="J232" s="138">
        <v>-1869721.325</v>
      </c>
      <c r="K232" s="138">
        <v>-41480.74</v>
      </c>
      <c r="L232" s="312">
        <f>SUM(MinskningarHöjningar[[#This Row],[Överföring till sammanslagnings-understöd enligt prövning (-1,82 €/inv)]:[Minskning av pensionsstödet (-1,27 €/inv)]])</f>
        <v>-2910985.8850000002</v>
      </c>
      <c r="M232" s="297">
        <v>523093</v>
      </c>
      <c r="N232" s="35">
        <v>224198.56074189395</v>
      </c>
      <c r="O232" s="138">
        <v>2939.58</v>
      </c>
      <c r="P232" s="138">
        <v>103278.08722370467</v>
      </c>
      <c r="Q232" s="138">
        <v>11758.32</v>
      </c>
      <c r="R232" s="138">
        <v>50952.72</v>
      </c>
      <c r="S232" s="313">
        <f>SUM(MinskningarHöjningar[[#This Row],[Kompensation för arbetsmarknadsstöd (arbetsmarknadsstöd år 2006)]:[Återföring av outnyttjade sammanslagningsunderstöd från 2021]])</f>
        <v>916220.2679655985</v>
      </c>
      <c r="T232" s="311">
        <f>MinskningarHöjningar[[#This Row],[Höjningar sammanlagt]]+MinskningarHöjningar[[#This Row],[Minskningar sammanlagt]]</f>
        <v>-1994765.6170344017</v>
      </c>
      <c r="U232" s="116"/>
    </row>
    <row r="233" spans="1:21" s="48" customFormat="1" x14ac:dyDescent="0.3">
      <c r="A233" s="289">
        <v>742</v>
      </c>
      <c r="B233" s="32" t="s">
        <v>158</v>
      </c>
      <c r="C233" s="447">
        <v>-1836.38</v>
      </c>
      <c r="D233" s="138">
        <v>-1836.38</v>
      </c>
      <c r="E233" s="138">
        <v>-1836.38</v>
      </c>
      <c r="F233" s="138">
        <v>-1836.38</v>
      </c>
      <c r="G233" s="138">
        <v>-4136.8999999999996</v>
      </c>
      <c r="H233" s="138">
        <v>-20.18</v>
      </c>
      <c r="I233" s="138">
        <v>-19382.89</v>
      </c>
      <c r="J233" s="138">
        <v>-27153.89</v>
      </c>
      <c r="K233" s="138">
        <v>-1281.43</v>
      </c>
      <c r="L233" s="312">
        <f>SUM(MinskningarHöjningar[[#This Row],[Överföring till sammanslagnings-understöd enligt prövning (-1,82 €/inv)]:[Minskning av pensionsstödet (-1,27 €/inv)]])</f>
        <v>-59320.81</v>
      </c>
      <c r="M233" s="297">
        <v>93901</v>
      </c>
      <c r="N233" s="35">
        <v>106604.61965460237</v>
      </c>
      <c r="O233" s="138">
        <v>90.81</v>
      </c>
      <c r="P233" s="138">
        <v>-17612.449953400366</v>
      </c>
      <c r="Q233" s="138">
        <v>363.24</v>
      </c>
      <c r="R233" s="138">
        <v>1574.04</v>
      </c>
      <c r="S233" s="313">
        <f>SUM(MinskningarHöjningar[[#This Row],[Kompensation för arbetsmarknadsstöd (arbetsmarknadsstöd år 2006)]:[Återföring av outnyttjade sammanslagningsunderstöd från 2021]])</f>
        <v>184921.25970120201</v>
      </c>
      <c r="T233" s="311">
        <f>MinskningarHöjningar[[#This Row],[Höjningar sammanlagt]]+MinskningarHöjningar[[#This Row],[Minskningar sammanlagt]]</f>
        <v>125600.44970120201</v>
      </c>
      <c r="U233" s="116"/>
    </row>
    <row r="234" spans="1:21" s="48" customFormat="1" x14ac:dyDescent="0.3">
      <c r="A234" s="289">
        <v>743</v>
      </c>
      <c r="B234" s="32" t="s">
        <v>159</v>
      </c>
      <c r="C234" s="447">
        <v>-116716.6</v>
      </c>
      <c r="D234" s="138">
        <v>-116716.6</v>
      </c>
      <c r="E234" s="138">
        <v>-116716.6</v>
      </c>
      <c r="F234" s="138">
        <v>-116716.6</v>
      </c>
      <c r="G234" s="138">
        <v>-262933</v>
      </c>
      <c r="H234" s="138">
        <v>-1282.6000000000001</v>
      </c>
      <c r="I234" s="138">
        <v>-1231937.3</v>
      </c>
      <c r="J234" s="138">
        <v>-3797815.3544999999</v>
      </c>
      <c r="K234" s="138">
        <v>-81445.100000000006</v>
      </c>
      <c r="L234" s="312">
        <f>SUM(MinskningarHöjningar[[#This Row],[Överföring till sammanslagnings-understöd enligt prövning (-1,82 €/inv)]:[Minskning av pensionsstödet (-1,27 €/inv)]])</f>
        <v>-5842279.7544999998</v>
      </c>
      <c r="M234" s="297">
        <v>461848</v>
      </c>
      <c r="N234" s="35">
        <v>89519.316681519151</v>
      </c>
      <c r="O234" s="138">
        <v>5771.7</v>
      </c>
      <c r="P234" s="138">
        <v>-35718.044607796241</v>
      </c>
      <c r="Q234" s="138">
        <v>23086.799999999999</v>
      </c>
      <c r="R234" s="138">
        <v>100042.8</v>
      </c>
      <c r="S234" s="313">
        <f>SUM(MinskningarHöjningar[[#This Row],[Kompensation för arbetsmarknadsstöd (arbetsmarknadsstöd år 2006)]:[Återföring av outnyttjade sammanslagningsunderstöd från 2021]])</f>
        <v>644550.57207372296</v>
      </c>
      <c r="T234" s="311">
        <f>MinskningarHöjningar[[#This Row],[Höjningar sammanlagt]]+MinskningarHöjningar[[#This Row],[Minskningar sammanlagt]]</f>
        <v>-5197729.1824262766</v>
      </c>
      <c r="U234" s="116"/>
    </row>
    <row r="235" spans="1:21" s="48" customFormat="1" x14ac:dyDescent="0.3">
      <c r="A235" s="289">
        <v>746</v>
      </c>
      <c r="B235" s="32" t="s">
        <v>160</v>
      </c>
      <c r="C235" s="447">
        <v>-8797.880000000001</v>
      </c>
      <c r="D235" s="138">
        <v>-8797.880000000001</v>
      </c>
      <c r="E235" s="138">
        <v>-8797.880000000001</v>
      </c>
      <c r="F235" s="138">
        <v>-8797.880000000001</v>
      </c>
      <c r="G235" s="138">
        <v>-19819.399999999998</v>
      </c>
      <c r="H235" s="138">
        <v>-96.68</v>
      </c>
      <c r="I235" s="138">
        <v>-92861.14</v>
      </c>
      <c r="J235" s="138">
        <v>-127264.485</v>
      </c>
      <c r="K235" s="138">
        <v>-6139.18</v>
      </c>
      <c r="L235" s="312">
        <f>SUM(MinskningarHöjningar[[#This Row],[Överföring till sammanslagnings-understöd enligt prövning (-1,82 €/inv)]:[Minskning av pensionsstödet (-1,27 €/inv)]])</f>
        <v>-281372.40499999997</v>
      </c>
      <c r="M235" s="297">
        <v>-98522</v>
      </c>
      <c r="N235" s="35">
        <v>-93567.032645177096</v>
      </c>
      <c r="O235" s="138">
        <v>435.06</v>
      </c>
      <c r="P235" s="138">
        <v>-42847.64751137537</v>
      </c>
      <c r="Q235" s="138">
        <v>1740.24</v>
      </c>
      <c r="R235" s="138">
        <v>7541.04</v>
      </c>
      <c r="S235" s="313">
        <f>SUM(MinskningarHöjningar[[#This Row],[Kompensation för arbetsmarknadsstöd (arbetsmarknadsstöd år 2006)]:[Återföring av outnyttjade sammanslagningsunderstöd från 2021]])</f>
        <v>-225220.34015655247</v>
      </c>
      <c r="T235" s="311">
        <f>MinskningarHöjningar[[#This Row],[Höjningar sammanlagt]]+MinskningarHöjningar[[#This Row],[Minskningar sammanlagt]]</f>
        <v>-506592.74515655241</v>
      </c>
      <c r="U235" s="116"/>
    </row>
    <row r="236" spans="1:21" s="48" customFormat="1" x14ac:dyDescent="0.3">
      <c r="A236" s="289">
        <v>747</v>
      </c>
      <c r="B236" s="32" t="s">
        <v>161</v>
      </c>
      <c r="C236" s="447">
        <v>-2520.7000000000003</v>
      </c>
      <c r="D236" s="138">
        <v>-2520.7000000000003</v>
      </c>
      <c r="E236" s="138">
        <v>-2520.7000000000003</v>
      </c>
      <c r="F236" s="138">
        <v>-2520.7000000000003</v>
      </c>
      <c r="G236" s="138">
        <v>-5678.4999999999991</v>
      </c>
      <c r="H236" s="138">
        <v>-27.7</v>
      </c>
      <c r="I236" s="138">
        <v>-26605.850000000002</v>
      </c>
      <c r="J236" s="138">
        <v>-20615.79</v>
      </c>
      <c r="K236" s="138">
        <v>-1758.95</v>
      </c>
      <c r="L236" s="312">
        <f>SUM(MinskningarHöjningar[[#This Row],[Överföring till sammanslagnings-understöd enligt prövning (-1,82 €/inv)]:[Minskning av pensionsstödet (-1,27 €/inv)]])</f>
        <v>-64769.590000000004</v>
      </c>
      <c r="M236" s="297">
        <v>47662</v>
      </c>
      <c r="N236" s="35">
        <v>109608.27899000607</v>
      </c>
      <c r="O236" s="138">
        <v>124.64999999999999</v>
      </c>
      <c r="P236" s="138">
        <v>-14002.502101978618</v>
      </c>
      <c r="Q236" s="138">
        <v>498.59999999999997</v>
      </c>
      <c r="R236" s="138">
        <v>2160.6</v>
      </c>
      <c r="S236" s="313">
        <f>SUM(MinskningarHöjningar[[#This Row],[Kompensation för arbetsmarknadsstöd (arbetsmarknadsstöd år 2006)]:[Återföring av outnyttjade sammanslagningsunderstöd från 2021]])</f>
        <v>146051.62688802747</v>
      </c>
      <c r="T236" s="311">
        <f>MinskningarHöjningar[[#This Row],[Höjningar sammanlagt]]+MinskningarHöjningar[[#This Row],[Minskningar sammanlagt]]</f>
        <v>81282.036888027476</v>
      </c>
      <c r="U236" s="116"/>
    </row>
    <row r="237" spans="1:21" s="48" customFormat="1" x14ac:dyDescent="0.3">
      <c r="A237" s="289">
        <v>748</v>
      </c>
      <c r="B237" s="32" t="s">
        <v>162</v>
      </c>
      <c r="C237" s="447">
        <v>-9161.880000000001</v>
      </c>
      <c r="D237" s="138">
        <v>-9161.880000000001</v>
      </c>
      <c r="E237" s="138">
        <v>-9161.880000000001</v>
      </c>
      <c r="F237" s="138">
        <v>-9161.880000000001</v>
      </c>
      <c r="G237" s="138">
        <v>-20639.399999999998</v>
      </c>
      <c r="H237" s="138">
        <v>-100.68</v>
      </c>
      <c r="I237" s="138">
        <v>-96703.14</v>
      </c>
      <c r="J237" s="138">
        <v>-97348.505000000005</v>
      </c>
      <c r="K237" s="138">
        <v>-6393.18</v>
      </c>
      <c r="L237" s="312">
        <f>SUM(MinskningarHöjningar[[#This Row],[Överföring till sammanslagnings-understöd enligt prövning (-1,82 €/inv)]:[Minskning av pensionsstödet (-1,27 €/inv)]])</f>
        <v>-257832.42499999999</v>
      </c>
      <c r="M237" s="297">
        <v>70971</v>
      </c>
      <c r="N237" s="35">
        <v>-83113.753135818988</v>
      </c>
      <c r="O237" s="138">
        <v>453.06</v>
      </c>
      <c r="P237" s="138">
        <v>25413.625141841971</v>
      </c>
      <c r="Q237" s="138">
        <v>1812.24</v>
      </c>
      <c r="R237" s="138">
        <v>7853.04</v>
      </c>
      <c r="S237" s="313">
        <f>SUM(MinskningarHöjningar[[#This Row],[Kompensation för arbetsmarknadsstöd (arbetsmarknadsstöd år 2006)]:[Återföring av outnyttjade sammanslagningsunderstöd från 2021]])</f>
        <v>23389.212006022983</v>
      </c>
      <c r="T237" s="311">
        <f>MinskningarHöjningar[[#This Row],[Höjningar sammanlagt]]+MinskningarHöjningar[[#This Row],[Minskningar sammanlagt]]</f>
        <v>-234443.21299397701</v>
      </c>
      <c r="U237" s="116"/>
    </row>
    <row r="238" spans="1:21" s="48" customFormat="1" x14ac:dyDescent="0.3">
      <c r="A238" s="289">
        <v>749</v>
      </c>
      <c r="B238" s="32" t="s">
        <v>163</v>
      </c>
      <c r="C238" s="447">
        <v>-38676.82</v>
      </c>
      <c r="D238" s="138">
        <v>-38676.82</v>
      </c>
      <c r="E238" s="138">
        <v>-38676.82</v>
      </c>
      <c r="F238" s="138">
        <v>-38676.82</v>
      </c>
      <c r="G238" s="138">
        <v>-87129.099999999991</v>
      </c>
      <c r="H238" s="138">
        <v>-425.02</v>
      </c>
      <c r="I238" s="138">
        <v>-408231.71</v>
      </c>
      <c r="J238" s="138">
        <v>-924660.06</v>
      </c>
      <c r="K238" s="138">
        <v>-26988.77</v>
      </c>
      <c r="L238" s="312">
        <f>SUM(MinskningarHöjningar[[#This Row],[Överföring till sammanslagnings-understöd enligt prövning (-1,82 €/inv)]:[Minskning av pensionsstödet (-1,27 €/inv)]])</f>
        <v>-1602141.94</v>
      </c>
      <c r="M238" s="297">
        <v>5984</v>
      </c>
      <c r="N238" s="35">
        <v>-59214.694434806705</v>
      </c>
      <c r="O238" s="138">
        <v>1912.59</v>
      </c>
      <c r="P238" s="138">
        <v>-118099.42995599299</v>
      </c>
      <c r="Q238" s="138">
        <v>7650.36</v>
      </c>
      <c r="R238" s="138">
        <v>33151.56</v>
      </c>
      <c r="S238" s="313">
        <f>SUM(MinskningarHöjningar[[#This Row],[Kompensation för arbetsmarknadsstöd (arbetsmarknadsstöd år 2006)]:[Återföring av outnyttjade sammanslagningsunderstöd från 2021]])</f>
        <v>-128615.61439079972</v>
      </c>
      <c r="T238" s="311">
        <f>MinskningarHöjningar[[#This Row],[Höjningar sammanlagt]]+MinskningarHöjningar[[#This Row],[Minskningar sammanlagt]]</f>
        <v>-1730757.5543907997</v>
      </c>
      <c r="U238" s="116"/>
    </row>
    <row r="239" spans="1:21" s="48" customFormat="1" x14ac:dyDescent="0.3">
      <c r="A239" s="289">
        <v>751</v>
      </c>
      <c r="B239" s="32" t="s">
        <v>164</v>
      </c>
      <c r="C239" s="447">
        <v>-5369</v>
      </c>
      <c r="D239" s="138">
        <v>-5369</v>
      </c>
      <c r="E239" s="138">
        <v>-5369</v>
      </c>
      <c r="F239" s="138">
        <v>-5369</v>
      </c>
      <c r="G239" s="138">
        <v>-12094.999999999998</v>
      </c>
      <c r="H239" s="138">
        <v>-59</v>
      </c>
      <c r="I239" s="138">
        <v>-56669.5</v>
      </c>
      <c r="J239" s="138">
        <v>-37937</v>
      </c>
      <c r="K239" s="138">
        <v>-3746.5</v>
      </c>
      <c r="L239" s="312">
        <f>SUM(MinskningarHöjningar[[#This Row],[Överföring till sammanslagnings-understöd enligt prövning (-1,82 €/inv)]:[Minskning av pensionsstödet (-1,27 €/inv)]])</f>
        <v>-131983</v>
      </c>
      <c r="M239" s="297">
        <v>76854</v>
      </c>
      <c r="N239" s="35">
        <v>-78985.75758260861</v>
      </c>
      <c r="O239" s="138">
        <v>265.5</v>
      </c>
      <c r="P239" s="138">
        <v>14510.314562153615</v>
      </c>
      <c r="Q239" s="138">
        <v>1062</v>
      </c>
      <c r="R239" s="138">
        <v>4602</v>
      </c>
      <c r="S239" s="313">
        <f>SUM(MinskningarHöjningar[[#This Row],[Kompensation för arbetsmarknadsstöd (arbetsmarknadsstöd år 2006)]:[Återföring av outnyttjade sammanslagningsunderstöd från 2021]])</f>
        <v>18308.056979545006</v>
      </c>
      <c r="T239" s="311">
        <f>MinskningarHöjningar[[#This Row],[Höjningar sammanlagt]]+MinskningarHöjningar[[#This Row],[Minskningar sammanlagt]]</f>
        <v>-113674.94302045499</v>
      </c>
      <c r="U239" s="116"/>
    </row>
    <row r="240" spans="1:21" s="48" customFormat="1" x14ac:dyDescent="0.3">
      <c r="A240" s="289">
        <v>753</v>
      </c>
      <c r="B240" s="32" t="s">
        <v>356</v>
      </c>
      <c r="C240" s="447">
        <v>-39470.340000000004</v>
      </c>
      <c r="D240" s="138">
        <v>-39470.340000000004</v>
      </c>
      <c r="E240" s="138">
        <v>-39470.340000000004</v>
      </c>
      <c r="F240" s="138">
        <v>-39470.340000000004</v>
      </c>
      <c r="G240" s="138">
        <v>-88916.7</v>
      </c>
      <c r="H240" s="138">
        <v>-433.74</v>
      </c>
      <c r="I240" s="138">
        <v>-416607.27</v>
      </c>
      <c r="J240" s="138">
        <v>-815254.05464999995</v>
      </c>
      <c r="K240" s="138">
        <v>-27542.49</v>
      </c>
      <c r="L240" s="312">
        <f>SUM(MinskningarHöjningar[[#This Row],[Överföring till sammanslagnings-understöd enligt prövning (-1,82 €/inv)]:[Minskning av pensionsstödet (-1,27 €/inv)]])</f>
        <v>-1506635.6146500001</v>
      </c>
      <c r="M240" s="297">
        <v>-139882</v>
      </c>
      <c r="N240" s="35">
        <v>338261.93236998096</v>
      </c>
      <c r="O240" s="138">
        <v>1951.83</v>
      </c>
      <c r="P240" s="138">
        <v>-50851.512310558566</v>
      </c>
      <c r="Q240" s="138">
        <v>7807.32</v>
      </c>
      <c r="R240" s="138">
        <v>33831.72</v>
      </c>
      <c r="S240" s="313">
        <f>SUM(MinskningarHöjningar[[#This Row],[Kompensation för arbetsmarknadsstöd (arbetsmarknadsstöd år 2006)]:[Återföring av outnyttjade sammanslagningsunderstöd från 2021]])</f>
        <v>191119.2900594224</v>
      </c>
      <c r="T240" s="311">
        <f>MinskningarHöjningar[[#This Row],[Höjningar sammanlagt]]+MinskningarHöjningar[[#This Row],[Minskningar sammanlagt]]</f>
        <v>-1315516.3245905777</v>
      </c>
      <c r="U240" s="116"/>
    </row>
    <row r="241" spans="1:21" s="48" customFormat="1" x14ac:dyDescent="0.3">
      <c r="A241" s="289">
        <v>755</v>
      </c>
      <c r="B241" s="32" t="s">
        <v>357</v>
      </c>
      <c r="C241" s="447">
        <v>-11191.18</v>
      </c>
      <c r="D241" s="138">
        <v>-11191.18</v>
      </c>
      <c r="E241" s="138">
        <v>-11191.18</v>
      </c>
      <c r="F241" s="138">
        <v>-11191.18</v>
      </c>
      <c r="G241" s="138">
        <v>-25210.899999999998</v>
      </c>
      <c r="H241" s="138">
        <v>-122.98</v>
      </c>
      <c r="I241" s="138">
        <v>-118122.29000000001</v>
      </c>
      <c r="J241" s="138">
        <v>-227026.95</v>
      </c>
      <c r="K241" s="138">
        <v>-7809.2300000000005</v>
      </c>
      <c r="L241" s="312">
        <f>SUM(MinskningarHöjningar[[#This Row],[Överföring till sammanslagnings-understöd enligt prövning (-1,82 €/inv)]:[Minskning av pensionsstödet (-1,27 €/inv)]])</f>
        <v>-423057.07</v>
      </c>
      <c r="M241" s="297">
        <v>25135</v>
      </c>
      <c r="N241" s="35">
        <v>113029.24575293995</v>
      </c>
      <c r="O241" s="138">
        <v>553.41</v>
      </c>
      <c r="P241" s="138">
        <v>18712.85390120282</v>
      </c>
      <c r="Q241" s="138">
        <v>2213.64</v>
      </c>
      <c r="R241" s="138">
        <v>9592.44</v>
      </c>
      <c r="S241" s="313">
        <f>SUM(MinskningarHöjningar[[#This Row],[Kompensation för arbetsmarknadsstöd (arbetsmarknadsstöd år 2006)]:[Återföring av outnyttjade sammanslagningsunderstöd från 2021]])</f>
        <v>169236.58965414279</v>
      </c>
      <c r="T241" s="311">
        <f>MinskningarHöjningar[[#This Row],[Höjningar sammanlagt]]+MinskningarHöjningar[[#This Row],[Minskningar sammanlagt]]</f>
        <v>-253820.48034585721</v>
      </c>
      <c r="U241" s="116"/>
    </row>
    <row r="242" spans="1:21" s="48" customFormat="1" x14ac:dyDescent="0.3">
      <c r="A242" s="289">
        <v>758</v>
      </c>
      <c r="B242" s="32" t="s">
        <v>165</v>
      </c>
      <c r="C242" s="447">
        <v>-15044.12</v>
      </c>
      <c r="D242" s="138">
        <v>-15044.12</v>
      </c>
      <c r="E242" s="138">
        <v>-15044.12</v>
      </c>
      <c r="F242" s="138">
        <v>-15044.12</v>
      </c>
      <c r="G242" s="138">
        <v>-33890.6</v>
      </c>
      <c r="H242" s="138">
        <v>-165.32</v>
      </c>
      <c r="I242" s="138">
        <v>-158789.86000000002</v>
      </c>
      <c r="J242" s="138">
        <v>-196218.345</v>
      </c>
      <c r="K242" s="138">
        <v>-10497.82</v>
      </c>
      <c r="L242" s="312">
        <f>SUM(MinskningarHöjningar[[#This Row],[Överföring till sammanslagnings-understöd enligt prövning (-1,82 €/inv)]:[Minskning av pensionsstödet (-1,27 €/inv)]])</f>
        <v>-459738.42499999999</v>
      </c>
      <c r="M242" s="297">
        <v>420189</v>
      </c>
      <c r="N242" s="35">
        <v>-287297.22515443712</v>
      </c>
      <c r="O242" s="138">
        <v>743.93999999999994</v>
      </c>
      <c r="P242" s="138">
        <v>-20262.454190634002</v>
      </c>
      <c r="Q242" s="138">
        <v>2975.7599999999998</v>
      </c>
      <c r="R242" s="138">
        <v>12894.960000000001</v>
      </c>
      <c r="S242" s="313">
        <f>SUM(MinskningarHöjningar[[#This Row],[Kompensation för arbetsmarknadsstöd (arbetsmarknadsstöd år 2006)]:[Återföring av outnyttjade sammanslagningsunderstöd från 2021]])</f>
        <v>129243.98065492888</v>
      </c>
      <c r="T242" s="311">
        <f>MinskningarHöjningar[[#This Row],[Höjningar sammanlagt]]+MinskningarHöjningar[[#This Row],[Minskningar sammanlagt]]</f>
        <v>-330494.4443450711</v>
      </c>
      <c r="U242" s="116"/>
    </row>
    <row r="243" spans="1:21" s="48" customFormat="1" x14ac:dyDescent="0.3">
      <c r="A243" s="289">
        <v>759</v>
      </c>
      <c r="B243" s="32" t="s">
        <v>166</v>
      </c>
      <c r="C243" s="447">
        <v>-3652.7400000000002</v>
      </c>
      <c r="D243" s="138">
        <v>-3652.7400000000002</v>
      </c>
      <c r="E243" s="138">
        <v>-3652.7400000000002</v>
      </c>
      <c r="F243" s="138">
        <v>-3652.7400000000002</v>
      </c>
      <c r="G243" s="138">
        <v>-8228.6999999999989</v>
      </c>
      <c r="H243" s="138">
        <v>-40.14</v>
      </c>
      <c r="I243" s="138">
        <v>-38554.47</v>
      </c>
      <c r="J243" s="138">
        <v>-53288.815000000002</v>
      </c>
      <c r="K243" s="138">
        <v>-2548.89</v>
      </c>
      <c r="L243" s="312">
        <f>SUM(MinskningarHöjningar[[#This Row],[Överföring till sammanslagnings-understöd enligt prövning (-1,82 €/inv)]:[Minskning av pensionsstödet (-1,27 €/inv)]])</f>
        <v>-117271.97500000001</v>
      </c>
      <c r="M243" s="297">
        <v>12453</v>
      </c>
      <c r="N243" s="35">
        <v>-12221.498183485121</v>
      </c>
      <c r="O243" s="138">
        <v>180.63</v>
      </c>
      <c r="P243" s="138">
        <v>-1714.6542465534949</v>
      </c>
      <c r="Q243" s="138">
        <v>722.52</v>
      </c>
      <c r="R243" s="138">
        <v>3130.92</v>
      </c>
      <c r="S243" s="313">
        <f>SUM(MinskningarHöjningar[[#This Row],[Kompensation för arbetsmarknadsstöd (arbetsmarknadsstöd år 2006)]:[Återföring av outnyttjade sammanslagningsunderstöd från 2021]])</f>
        <v>2550.9175699613847</v>
      </c>
      <c r="T243" s="311">
        <f>MinskningarHöjningar[[#This Row],[Höjningar sammanlagt]]+MinskningarHöjningar[[#This Row],[Minskningar sammanlagt]]</f>
        <v>-114721.05743003862</v>
      </c>
      <c r="U243" s="116"/>
    </row>
    <row r="244" spans="1:21" s="48" customFormat="1" x14ac:dyDescent="0.3">
      <c r="A244" s="289">
        <v>761</v>
      </c>
      <c r="B244" s="32" t="s">
        <v>167</v>
      </c>
      <c r="C244" s="447">
        <v>-15735.720000000001</v>
      </c>
      <c r="D244" s="138">
        <v>-15735.720000000001</v>
      </c>
      <c r="E244" s="138">
        <v>-15735.720000000001</v>
      </c>
      <c r="F244" s="138">
        <v>-15735.720000000001</v>
      </c>
      <c r="G244" s="138">
        <v>-35448.6</v>
      </c>
      <c r="H244" s="138">
        <v>-172.92000000000002</v>
      </c>
      <c r="I244" s="138">
        <v>-166089.66</v>
      </c>
      <c r="J244" s="138">
        <v>-259612.47500000001</v>
      </c>
      <c r="K244" s="138">
        <v>-10980.42</v>
      </c>
      <c r="L244" s="312">
        <f>SUM(MinskningarHöjningar[[#This Row],[Överföring till sammanslagnings-understöd enligt prövning (-1,82 €/inv)]:[Minskning av pensionsstödet (-1,27 €/inv)]])</f>
        <v>-535246.95500000007</v>
      </c>
      <c r="M244" s="297">
        <v>-61765</v>
      </c>
      <c r="N244" s="35">
        <v>273763.03432429582</v>
      </c>
      <c r="O244" s="138">
        <v>778.14</v>
      </c>
      <c r="P244" s="138">
        <v>38569.498670709028</v>
      </c>
      <c r="Q244" s="138">
        <v>3112.56</v>
      </c>
      <c r="R244" s="138">
        <v>13487.76</v>
      </c>
      <c r="S244" s="313">
        <f>SUM(MinskningarHöjningar[[#This Row],[Kompensation för arbetsmarknadsstöd (arbetsmarknadsstöd år 2006)]:[Återföring av outnyttjade sammanslagningsunderstöd från 2021]])</f>
        <v>267945.99299500487</v>
      </c>
      <c r="T244" s="311">
        <f>MinskningarHöjningar[[#This Row],[Höjningar sammanlagt]]+MinskningarHöjningar[[#This Row],[Minskningar sammanlagt]]</f>
        <v>-267300.96200499521</v>
      </c>
      <c r="U244" s="116"/>
    </row>
    <row r="245" spans="1:21" s="48" customFormat="1" x14ac:dyDescent="0.3">
      <c r="A245" s="289">
        <v>762</v>
      </c>
      <c r="B245" s="32" t="s">
        <v>168</v>
      </c>
      <c r="C245" s="447">
        <v>-6990.62</v>
      </c>
      <c r="D245" s="138">
        <v>-6990.62</v>
      </c>
      <c r="E245" s="138">
        <v>-6990.62</v>
      </c>
      <c r="F245" s="138">
        <v>-6990.62</v>
      </c>
      <c r="G245" s="138">
        <v>-15748.099999999999</v>
      </c>
      <c r="H245" s="138">
        <v>-76.820000000000007</v>
      </c>
      <c r="I245" s="138">
        <v>-73785.61</v>
      </c>
      <c r="J245" s="138">
        <v>-79180.565000000002</v>
      </c>
      <c r="K245" s="138">
        <v>-4878.07</v>
      </c>
      <c r="L245" s="312">
        <f>SUM(MinskningarHöjningar[[#This Row],[Överföring till sammanslagnings-understöd enligt prövning (-1,82 €/inv)]:[Minskning av pensionsstödet (-1,27 €/inv)]])</f>
        <v>-201631.64500000002</v>
      </c>
      <c r="M245" s="297">
        <v>204685</v>
      </c>
      <c r="N245" s="35">
        <v>17535.917514123023</v>
      </c>
      <c r="O245" s="138">
        <v>345.69</v>
      </c>
      <c r="P245" s="138">
        <v>2934.3824224748241</v>
      </c>
      <c r="Q245" s="138">
        <v>1382.76</v>
      </c>
      <c r="R245" s="138">
        <v>5991.96</v>
      </c>
      <c r="S245" s="313">
        <f>SUM(MinskningarHöjningar[[#This Row],[Kompensation för arbetsmarknadsstöd (arbetsmarknadsstöd år 2006)]:[Återföring av outnyttjade sammanslagningsunderstöd från 2021]])</f>
        <v>232875.70993659785</v>
      </c>
      <c r="T245" s="311">
        <f>MinskningarHöjningar[[#This Row],[Höjningar sammanlagt]]+MinskningarHöjningar[[#This Row],[Minskningar sammanlagt]]</f>
        <v>31244.064936597832</v>
      </c>
      <c r="U245" s="116"/>
    </row>
    <row r="246" spans="1:21" s="48" customFormat="1" x14ac:dyDescent="0.3">
      <c r="A246" s="289">
        <v>765</v>
      </c>
      <c r="B246" s="32" t="s">
        <v>169</v>
      </c>
      <c r="C246" s="447">
        <v>-18747.82</v>
      </c>
      <c r="D246" s="138">
        <v>-18747.82</v>
      </c>
      <c r="E246" s="138">
        <v>-18747.82</v>
      </c>
      <c r="F246" s="138">
        <v>-18747.82</v>
      </c>
      <c r="G246" s="138">
        <v>-42234.1</v>
      </c>
      <c r="H246" s="138">
        <v>-206.02</v>
      </c>
      <c r="I246" s="138">
        <v>-197882.21000000002</v>
      </c>
      <c r="J246" s="138">
        <v>-264688.54475</v>
      </c>
      <c r="K246" s="138">
        <v>-13082.27</v>
      </c>
      <c r="L246" s="312">
        <f>SUM(MinskningarHöjningar[[#This Row],[Överföring till sammanslagnings-understöd enligt prövning (-1,82 €/inv)]:[Minskning av pensionsstödet (-1,27 €/inv)]])</f>
        <v>-593084.42475000001</v>
      </c>
      <c r="M246" s="297">
        <v>96374</v>
      </c>
      <c r="N246" s="35">
        <v>231609.68106403947</v>
      </c>
      <c r="O246" s="138">
        <v>927.08999999999992</v>
      </c>
      <c r="P246" s="138">
        <v>-40649.815587011093</v>
      </c>
      <c r="Q246" s="138">
        <v>3708.3599999999997</v>
      </c>
      <c r="R246" s="138">
        <v>16069.560000000001</v>
      </c>
      <c r="S246" s="313">
        <f>SUM(MinskningarHöjningar[[#This Row],[Kompensation för arbetsmarknadsstöd (arbetsmarknadsstöd år 2006)]:[Återföring av outnyttjade sammanslagningsunderstöd från 2021]])</f>
        <v>308038.87547702837</v>
      </c>
      <c r="T246" s="311">
        <f>MinskningarHöjningar[[#This Row],[Höjningar sammanlagt]]+MinskningarHöjningar[[#This Row],[Minskningar sammanlagt]]</f>
        <v>-285045.54927297164</v>
      </c>
      <c r="U246" s="116"/>
    </row>
    <row r="247" spans="1:21" s="48" customFormat="1" x14ac:dyDescent="0.3">
      <c r="A247" s="289">
        <v>768</v>
      </c>
      <c r="B247" s="32" t="s">
        <v>170</v>
      </c>
      <c r="C247" s="447">
        <v>-4517.24</v>
      </c>
      <c r="D247" s="138">
        <v>-4517.24</v>
      </c>
      <c r="E247" s="138">
        <v>-4517.24</v>
      </c>
      <c r="F247" s="138">
        <v>-4517.24</v>
      </c>
      <c r="G247" s="138">
        <v>-10176.199999999999</v>
      </c>
      <c r="H247" s="138">
        <v>-49.64</v>
      </c>
      <c r="I247" s="138">
        <v>-47679.22</v>
      </c>
      <c r="J247" s="138">
        <v>-125415.955</v>
      </c>
      <c r="K247" s="138">
        <v>-3152.14</v>
      </c>
      <c r="L247" s="312">
        <f>SUM(MinskningarHöjningar[[#This Row],[Överföring till sammanslagnings-understöd enligt prövning (-1,82 €/inv)]:[Minskning av pensionsstödet (-1,27 €/inv)]])</f>
        <v>-204542.11499999999</v>
      </c>
      <c r="M247" s="297">
        <v>41103</v>
      </c>
      <c r="N247" s="35">
        <v>295311.22328036837</v>
      </c>
      <c r="O247" s="138">
        <v>223.38</v>
      </c>
      <c r="P247" s="138">
        <v>-13992.294629759628</v>
      </c>
      <c r="Q247" s="138">
        <v>893.52</v>
      </c>
      <c r="R247" s="138">
        <v>3871.92</v>
      </c>
      <c r="S247" s="313">
        <f>SUM(MinskningarHöjningar[[#This Row],[Kompensation för arbetsmarknadsstöd (arbetsmarknadsstöd år 2006)]:[Återföring av outnyttjade sammanslagningsunderstöd från 2021]])</f>
        <v>327410.74865060876</v>
      </c>
      <c r="T247" s="311">
        <f>MinskningarHöjningar[[#This Row],[Höjningar sammanlagt]]+MinskningarHöjningar[[#This Row],[Minskningar sammanlagt]]</f>
        <v>122868.63365060877</v>
      </c>
      <c r="U247" s="116"/>
    </row>
    <row r="248" spans="1:21" s="48" customFormat="1" x14ac:dyDescent="0.3">
      <c r="A248" s="289">
        <v>777</v>
      </c>
      <c r="B248" s="32" t="s">
        <v>171</v>
      </c>
      <c r="C248" s="447">
        <v>-13821.08</v>
      </c>
      <c r="D248" s="138">
        <v>-13821.08</v>
      </c>
      <c r="E248" s="138">
        <v>-13821.08</v>
      </c>
      <c r="F248" s="138">
        <v>-13821.08</v>
      </c>
      <c r="G248" s="138">
        <v>-31135.399999999998</v>
      </c>
      <c r="H248" s="138">
        <v>-151.88</v>
      </c>
      <c r="I248" s="138">
        <v>-145880.74000000002</v>
      </c>
      <c r="J248" s="138">
        <v>-175861.91500000001</v>
      </c>
      <c r="K248" s="138">
        <v>-9644.380000000001</v>
      </c>
      <c r="L248" s="312">
        <f>SUM(MinskningarHöjningar[[#This Row],[Överföring till sammanslagnings-understöd enligt prövning (-1,82 €/inv)]:[Minskning av pensionsstödet (-1,27 €/inv)]])</f>
        <v>-417958.63500000001</v>
      </c>
      <c r="M248" s="297">
        <v>441756</v>
      </c>
      <c r="N248" s="35">
        <v>227788.47878620028</v>
      </c>
      <c r="O248" s="138">
        <v>683.45999999999992</v>
      </c>
      <c r="P248" s="138">
        <v>-76791.239686159504</v>
      </c>
      <c r="Q248" s="138">
        <v>2733.8399999999997</v>
      </c>
      <c r="R248" s="138">
        <v>11846.640000000001</v>
      </c>
      <c r="S248" s="313">
        <f>SUM(MinskningarHöjningar[[#This Row],[Kompensation för arbetsmarknadsstöd (arbetsmarknadsstöd år 2006)]:[Återföring av outnyttjade sammanslagningsunderstöd från 2021]])</f>
        <v>608017.1791000407</v>
      </c>
      <c r="T248" s="311">
        <f>MinskningarHöjningar[[#This Row],[Höjningar sammanlagt]]+MinskningarHöjningar[[#This Row],[Minskningar sammanlagt]]</f>
        <v>190058.54410004069</v>
      </c>
      <c r="U248" s="116"/>
    </row>
    <row r="249" spans="1:21" s="48" customFormat="1" x14ac:dyDescent="0.3">
      <c r="A249" s="289">
        <v>778</v>
      </c>
      <c r="B249" s="32" t="s">
        <v>172</v>
      </c>
      <c r="C249" s="447">
        <v>-12614.42</v>
      </c>
      <c r="D249" s="138">
        <v>-12614.42</v>
      </c>
      <c r="E249" s="138">
        <v>-12614.42</v>
      </c>
      <c r="F249" s="138">
        <v>-12614.42</v>
      </c>
      <c r="G249" s="138">
        <v>-28417.1</v>
      </c>
      <c r="H249" s="138">
        <v>-138.62</v>
      </c>
      <c r="I249" s="138">
        <v>-133144.51</v>
      </c>
      <c r="J249" s="138">
        <v>-379676.48499999999</v>
      </c>
      <c r="K249" s="138">
        <v>-8802.3700000000008</v>
      </c>
      <c r="L249" s="312">
        <f>SUM(MinskningarHöjningar[[#This Row],[Överföring till sammanslagnings-understöd enligt prövning (-1,82 €/inv)]:[Minskning av pensionsstödet (-1,27 €/inv)]])</f>
        <v>-600636.76500000001</v>
      </c>
      <c r="M249" s="297">
        <v>162668</v>
      </c>
      <c r="N249" s="35">
        <v>90136.783640541136</v>
      </c>
      <c r="O249" s="138">
        <v>623.79</v>
      </c>
      <c r="P249" s="138">
        <v>-9212.6864280815062</v>
      </c>
      <c r="Q249" s="138">
        <v>2495.16</v>
      </c>
      <c r="R249" s="138">
        <v>10812.36</v>
      </c>
      <c r="S249" s="313">
        <f>SUM(MinskningarHöjningar[[#This Row],[Kompensation för arbetsmarknadsstöd (arbetsmarknadsstöd år 2006)]:[Återföring av outnyttjade sammanslagningsunderstöd från 2021]])</f>
        <v>257523.40721245966</v>
      </c>
      <c r="T249" s="311">
        <f>MinskningarHöjningar[[#This Row],[Höjningar sammanlagt]]+MinskningarHöjningar[[#This Row],[Minskningar sammanlagt]]</f>
        <v>-343113.35778754036</v>
      </c>
      <c r="U249" s="116"/>
    </row>
    <row r="250" spans="1:21" s="48" customFormat="1" x14ac:dyDescent="0.3">
      <c r="A250" s="289">
        <v>781</v>
      </c>
      <c r="B250" s="32" t="s">
        <v>173</v>
      </c>
      <c r="C250" s="447">
        <v>-6608.42</v>
      </c>
      <c r="D250" s="138">
        <v>-6608.42</v>
      </c>
      <c r="E250" s="138">
        <v>-6608.42</v>
      </c>
      <c r="F250" s="138">
        <v>-6608.42</v>
      </c>
      <c r="G250" s="138">
        <v>-14887.099999999999</v>
      </c>
      <c r="H250" s="138">
        <v>-72.62</v>
      </c>
      <c r="I250" s="138">
        <v>-69751.510000000009</v>
      </c>
      <c r="J250" s="138">
        <v>-102267.285</v>
      </c>
      <c r="K250" s="138">
        <v>-4611.37</v>
      </c>
      <c r="L250" s="312">
        <f>SUM(MinskningarHöjningar[[#This Row],[Överföring till sammanslagnings-understöd enligt prövning (-1,82 €/inv)]:[Minskning av pensionsstödet (-1,27 €/inv)]])</f>
        <v>-218023.565</v>
      </c>
      <c r="M250" s="297">
        <v>-24046</v>
      </c>
      <c r="N250" s="35">
        <v>145472.55402242765</v>
      </c>
      <c r="O250" s="138">
        <v>326.78999999999996</v>
      </c>
      <c r="P250" s="138">
        <v>-10332.11287490934</v>
      </c>
      <c r="Q250" s="138">
        <v>1307.1599999999999</v>
      </c>
      <c r="R250" s="138">
        <v>5664.3600000000006</v>
      </c>
      <c r="S250" s="313">
        <f>SUM(MinskningarHöjningar[[#This Row],[Kompensation för arbetsmarknadsstöd (arbetsmarknadsstöd år 2006)]:[Återföring av outnyttjade sammanslagningsunderstöd från 2021]])</f>
        <v>118392.7511475183</v>
      </c>
      <c r="T250" s="311">
        <f>MinskningarHöjningar[[#This Row],[Höjningar sammanlagt]]+MinskningarHöjningar[[#This Row],[Minskningar sammanlagt]]</f>
        <v>-99630.813852481704</v>
      </c>
      <c r="U250" s="116"/>
    </row>
    <row r="251" spans="1:21" s="48" customFormat="1" x14ac:dyDescent="0.3">
      <c r="A251" s="289">
        <v>783</v>
      </c>
      <c r="B251" s="32" t="s">
        <v>174</v>
      </c>
      <c r="C251" s="447">
        <v>-12095.720000000001</v>
      </c>
      <c r="D251" s="138">
        <v>-12095.720000000001</v>
      </c>
      <c r="E251" s="138">
        <v>-12095.720000000001</v>
      </c>
      <c r="F251" s="138">
        <v>-12095.720000000001</v>
      </c>
      <c r="G251" s="138">
        <v>-27248.6</v>
      </c>
      <c r="H251" s="138">
        <v>-132.92000000000002</v>
      </c>
      <c r="I251" s="138">
        <v>-127669.66</v>
      </c>
      <c r="J251" s="138">
        <v>-172214.755</v>
      </c>
      <c r="K251" s="138">
        <v>-8440.42</v>
      </c>
      <c r="L251" s="312">
        <f>SUM(MinskningarHöjningar[[#This Row],[Överföring till sammanslagnings-understöd enligt prövning (-1,82 €/inv)]:[Minskning av pensionsstödet (-1,27 €/inv)]])</f>
        <v>-384089.23499999999</v>
      </c>
      <c r="M251" s="297">
        <v>47465</v>
      </c>
      <c r="N251" s="35">
        <v>-178525.3878174806</v>
      </c>
      <c r="O251" s="138">
        <v>598.14</v>
      </c>
      <c r="P251" s="138">
        <v>-52941.95392537101</v>
      </c>
      <c r="Q251" s="138">
        <v>2392.56</v>
      </c>
      <c r="R251" s="138">
        <v>10367.76</v>
      </c>
      <c r="S251" s="313">
        <f>SUM(MinskningarHöjningar[[#This Row],[Kompensation för arbetsmarknadsstöd (arbetsmarknadsstöd år 2006)]:[Återföring av outnyttjade sammanslagningsunderstöd från 2021]])</f>
        <v>-170643.8817428516</v>
      </c>
      <c r="T251" s="311">
        <f>MinskningarHöjningar[[#This Row],[Höjningar sammanlagt]]+MinskningarHöjningar[[#This Row],[Minskningar sammanlagt]]</f>
        <v>-554733.11674285156</v>
      </c>
      <c r="U251" s="116"/>
    </row>
    <row r="252" spans="1:21" s="108" customFormat="1" x14ac:dyDescent="0.3">
      <c r="A252" s="285">
        <v>785</v>
      </c>
      <c r="B252" s="32" t="s">
        <v>175</v>
      </c>
      <c r="C252" s="447">
        <v>-4981.34</v>
      </c>
      <c r="D252" s="138">
        <v>-4981.34</v>
      </c>
      <c r="E252" s="138">
        <v>-4981.34</v>
      </c>
      <c r="F252" s="138">
        <v>-4981.34</v>
      </c>
      <c r="G252" s="138">
        <v>-11221.699999999999</v>
      </c>
      <c r="H252" s="138">
        <v>-54.74</v>
      </c>
      <c r="I252" s="138">
        <v>-52577.770000000004</v>
      </c>
      <c r="J252" s="138">
        <v>-97250.74</v>
      </c>
      <c r="K252" s="138">
        <v>-3475.9900000000002</v>
      </c>
      <c r="L252" s="312">
        <f>SUM(MinskningarHöjningar[[#This Row],[Överföring till sammanslagnings-understöd enligt prövning (-1,82 €/inv)]:[Minskning av pensionsstödet (-1,27 €/inv)]])</f>
        <v>-184506.3</v>
      </c>
      <c r="M252" s="297">
        <v>87467</v>
      </c>
      <c r="N252" s="297">
        <v>-70951.239536225796</v>
      </c>
      <c r="O252" s="138">
        <v>246.32999999999998</v>
      </c>
      <c r="P252" s="138">
        <v>703.88111115029096</v>
      </c>
      <c r="Q252" s="138">
        <v>985.31999999999994</v>
      </c>
      <c r="R252" s="138">
        <v>4269.72</v>
      </c>
      <c r="S252" s="313">
        <f>SUM(MinskningarHöjningar[[#This Row],[Kompensation för arbetsmarknadsstöd (arbetsmarknadsstöd år 2006)]:[Återföring av outnyttjade sammanslagningsunderstöd från 2021]])</f>
        <v>22721.011574924498</v>
      </c>
      <c r="T252" s="311">
        <f>MinskningarHöjningar[[#This Row],[Höjningar sammanlagt]]+MinskningarHöjningar[[#This Row],[Minskningar sammanlagt]]</f>
        <v>-161785.2884250755</v>
      </c>
      <c r="U252" s="64"/>
    </row>
    <row r="253" spans="1:21" s="48" customFormat="1" x14ac:dyDescent="0.3">
      <c r="A253" s="289">
        <v>790</v>
      </c>
      <c r="B253" s="32" t="s">
        <v>176</v>
      </c>
      <c r="C253" s="447">
        <v>-43774.64</v>
      </c>
      <c r="D253" s="138">
        <v>-43774.64</v>
      </c>
      <c r="E253" s="138">
        <v>-43774.64</v>
      </c>
      <c r="F253" s="138">
        <v>-43774.64</v>
      </c>
      <c r="G253" s="138">
        <v>-98613.2</v>
      </c>
      <c r="H253" s="138">
        <v>-481.04</v>
      </c>
      <c r="I253" s="138">
        <v>-462038.92000000004</v>
      </c>
      <c r="J253" s="138">
        <v>-1188858.0525</v>
      </c>
      <c r="K253" s="138">
        <v>-30546.04</v>
      </c>
      <c r="L253" s="312">
        <f>SUM(MinskningarHöjningar[[#This Row],[Överföring till sammanslagnings-understöd enligt prövning (-1,82 €/inv)]:[Minskning av pensionsstödet (-1,27 €/inv)]])</f>
        <v>-1955635.8125</v>
      </c>
      <c r="M253" s="297">
        <v>109921</v>
      </c>
      <c r="N253" s="35">
        <v>314590.41631800542</v>
      </c>
      <c r="O253" s="138">
        <v>2164.6799999999998</v>
      </c>
      <c r="P253" s="138">
        <v>-47501.405130185012</v>
      </c>
      <c r="Q253" s="138">
        <v>8658.7199999999993</v>
      </c>
      <c r="R253" s="138">
        <v>37521.120000000003</v>
      </c>
      <c r="S253" s="313">
        <f>SUM(MinskningarHöjningar[[#This Row],[Kompensation för arbetsmarknadsstöd (arbetsmarknadsstöd år 2006)]:[Återföring av outnyttjade sammanslagningsunderstöd från 2021]])</f>
        <v>425354.53118782036</v>
      </c>
      <c r="T253" s="311">
        <f>MinskningarHöjningar[[#This Row],[Höjningar sammanlagt]]+MinskningarHöjningar[[#This Row],[Minskningar sammanlagt]]</f>
        <v>-1530281.2813121798</v>
      </c>
      <c r="U253" s="116"/>
    </row>
    <row r="254" spans="1:21" s="48" customFormat="1" x14ac:dyDescent="0.3">
      <c r="A254" s="289">
        <v>791</v>
      </c>
      <c r="B254" s="32" t="s">
        <v>177</v>
      </c>
      <c r="C254" s="447">
        <v>-9469.4600000000009</v>
      </c>
      <c r="D254" s="138">
        <v>-9469.4600000000009</v>
      </c>
      <c r="E254" s="138">
        <v>-9469.4600000000009</v>
      </c>
      <c r="F254" s="138">
        <v>-9469.4600000000009</v>
      </c>
      <c r="G254" s="138">
        <v>-21332.3</v>
      </c>
      <c r="H254" s="138">
        <v>-104.06</v>
      </c>
      <c r="I254" s="138">
        <v>-99949.63</v>
      </c>
      <c r="J254" s="138">
        <v>-89457.615000000005</v>
      </c>
      <c r="K254" s="138">
        <v>-6607.81</v>
      </c>
      <c r="L254" s="312">
        <f>SUM(MinskningarHöjningar[[#This Row],[Överföring till sammanslagnings-understöd enligt prövning (-1,82 €/inv)]:[Minskning av pensionsstödet (-1,27 €/inv)]])</f>
        <v>-255329.255</v>
      </c>
      <c r="M254" s="297">
        <v>-21214</v>
      </c>
      <c r="N254" s="35">
        <v>-166306.19408746436</v>
      </c>
      <c r="O254" s="138">
        <v>468.27</v>
      </c>
      <c r="P254" s="138">
        <v>10727.83596246325</v>
      </c>
      <c r="Q254" s="138">
        <v>1873.08</v>
      </c>
      <c r="R254" s="138">
        <v>8116.68</v>
      </c>
      <c r="S254" s="313">
        <f>SUM(MinskningarHöjningar[[#This Row],[Kompensation för arbetsmarknadsstöd (arbetsmarknadsstöd år 2006)]:[Återföring av outnyttjade sammanslagningsunderstöd från 2021]])</f>
        <v>-166334.32812500114</v>
      </c>
      <c r="T254" s="311">
        <f>MinskningarHöjningar[[#This Row],[Höjningar sammanlagt]]+MinskningarHöjningar[[#This Row],[Minskningar sammanlagt]]</f>
        <v>-421663.58312500117</v>
      </c>
      <c r="U254" s="116"/>
    </row>
    <row r="255" spans="1:21" s="48" customFormat="1" x14ac:dyDescent="0.3">
      <c r="A255" s="289">
        <v>831</v>
      </c>
      <c r="B255" s="32" t="s">
        <v>178</v>
      </c>
      <c r="C255" s="447">
        <v>-8422.9600000000009</v>
      </c>
      <c r="D255" s="138">
        <v>-8422.9600000000009</v>
      </c>
      <c r="E255" s="138">
        <v>-8422.9600000000009</v>
      </c>
      <c r="F255" s="138">
        <v>-8422.9600000000009</v>
      </c>
      <c r="G255" s="138">
        <v>-18974.8</v>
      </c>
      <c r="H255" s="138">
        <v>-92.56</v>
      </c>
      <c r="I255" s="138">
        <v>-88903.88</v>
      </c>
      <c r="J255" s="138">
        <v>-94613.35</v>
      </c>
      <c r="K255" s="138">
        <v>-5877.56</v>
      </c>
      <c r="L255" s="312">
        <f>SUM(MinskningarHöjningar[[#This Row],[Överföring till sammanslagnings-understöd enligt prövning (-1,82 €/inv)]:[Minskning av pensionsstödet (-1,27 €/inv)]])</f>
        <v>-242153.99000000002</v>
      </c>
      <c r="M255" s="297">
        <v>-95390</v>
      </c>
      <c r="N255" s="35">
        <v>49043.06950616464</v>
      </c>
      <c r="O255" s="138">
        <v>416.52</v>
      </c>
      <c r="P255" s="138">
        <v>13756.608089920519</v>
      </c>
      <c r="Q255" s="138">
        <v>1666.08</v>
      </c>
      <c r="R255" s="138">
        <v>7219.68</v>
      </c>
      <c r="S255" s="313">
        <f>SUM(MinskningarHöjningar[[#This Row],[Kompensation för arbetsmarknadsstöd (arbetsmarknadsstöd år 2006)]:[Återföring av outnyttjade sammanslagningsunderstöd från 2021]])</f>
        <v>-23288.042403914842</v>
      </c>
      <c r="T255" s="311">
        <f>MinskningarHöjningar[[#This Row],[Höjningar sammanlagt]]+MinskningarHöjningar[[#This Row],[Minskningar sammanlagt]]</f>
        <v>-265442.03240391484</v>
      </c>
      <c r="U255" s="116"/>
    </row>
    <row r="256" spans="1:21" s="48" customFormat="1" x14ac:dyDescent="0.3">
      <c r="A256" s="289">
        <v>832</v>
      </c>
      <c r="B256" s="32" t="s">
        <v>179</v>
      </c>
      <c r="C256" s="447">
        <v>-7127.12</v>
      </c>
      <c r="D256" s="138">
        <v>-7127.12</v>
      </c>
      <c r="E256" s="138">
        <v>-7127.12</v>
      </c>
      <c r="F256" s="138">
        <v>-7127.12</v>
      </c>
      <c r="G256" s="138">
        <v>-16055.599999999999</v>
      </c>
      <c r="H256" s="138">
        <v>-78.320000000000007</v>
      </c>
      <c r="I256" s="138">
        <v>-75226.36</v>
      </c>
      <c r="J256" s="138">
        <v>-97017.445000000007</v>
      </c>
      <c r="K256" s="138">
        <v>-4973.32</v>
      </c>
      <c r="L256" s="312">
        <f>SUM(MinskningarHöjningar[[#This Row],[Överföring till sammanslagnings-understöd enligt prövning (-1,82 €/inv)]:[Minskning av pensionsstödet (-1,27 €/inv)]])</f>
        <v>-221859.52500000002</v>
      </c>
      <c r="M256" s="297">
        <v>37331</v>
      </c>
      <c r="N256" s="35">
        <v>-89296.514697613195</v>
      </c>
      <c r="O256" s="138">
        <v>352.44</v>
      </c>
      <c r="P256" s="138">
        <v>-2416.7798885250158</v>
      </c>
      <c r="Q256" s="138">
        <v>1409.76</v>
      </c>
      <c r="R256" s="138">
        <v>6108.96</v>
      </c>
      <c r="S256" s="313">
        <f>SUM(MinskningarHöjningar[[#This Row],[Kompensation för arbetsmarknadsstöd (arbetsmarknadsstöd år 2006)]:[Återföring av outnyttjade sammanslagningsunderstöd från 2021]])</f>
        <v>-46511.134586138207</v>
      </c>
      <c r="T256" s="311">
        <f>MinskningarHöjningar[[#This Row],[Höjningar sammanlagt]]+MinskningarHöjningar[[#This Row],[Minskningar sammanlagt]]</f>
        <v>-268370.65958613821</v>
      </c>
      <c r="U256" s="116"/>
    </row>
    <row r="257" spans="1:21" s="48" customFormat="1" x14ac:dyDescent="0.3">
      <c r="A257" s="289">
        <v>833</v>
      </c>
      <c r="B257" s="32" t="s">
        <v>358</v>
      </c>
      <c r="C257" s="447">
        <v>-3019.38</v>
      </c>
      <c r="D257" s="138">
        <v>-3019.38</v>
      </c>
      <c r="E257" s="138">
        <v>-3019.38</v>
      </c>
      <c r="F257" s="138">
        <v>-3019.38</v>
      </c>
      <c r="G257" s="138">
        <v>-6801.9</v>
      </c>
      <c r="H257" s="138">
        <v>-33.18</v>
      </c>
      <c r="I257" s="138">
        <v>-31869.390000000003</v>
      </c>
      <c r="J257" s="138">
        <v>-26778.13</v>
      </c>
      <c r="K257" s="138">
        <v>-2106.9299999999998</v>
      </c>
      <c r="L257" s="312">
        <f>SUM(MinskningarHöjningar[[#This Row],[Överföring till sammanslagnings-understöd enligt prövning (-1,82 €/inv)]:[Minskning av pensionsstödet (-1,27 €/inv)]])</f>
        <v>-79667.05</v>
      </c>
      <c r="M257" s="297">
        <v>-6620</v>
      </c>
      <c r="N257" s="35">
        <v>52289.582448824309</v>
      </c>
      <c r="O257" s="138">
        <v>149.31</v>
      </c>
      <c r="P257" s="138">
        <v>-208.244891938617</v>
      </c>
      <c r="Q257" s="138">
        <v>597.24</v>
      </c>
      <c r="R257" s="138">
        <v>2588.04</v>
      </c>
      <c r="S257" s="313">
        <f>SUM(MinskningarHöjningar[[#This Row],[Kompensation för arbetsmarknadsstöd (arbetsmarknadsstöd år 2006)]:[Återföring av outnyttjade sammanslagningsunderstöd från 2021]])</f>
        <v>48795.92755688569</v>
      </c>
      <c r="T257" s="311">
        <f>MinskningarHöjningar[[#This Row],[Höjningar sammanlagt]]+MinskningarHöjningar[[#This Row],[Minskningar sammanlagt]]</f>
        <v>-30871.122443114313</v>
      </c>
      <c r="U257" s="116"/>
    </row>
    <row r="258" spans="1:21" s="48" customFormat="1" x14ac:dyDescent="0.3">
      <c r="A258" s="289">
        <v>834</v>
      </c>
      <c r="B258" s="32" t="s">
        <v>180</v>
      </c>
      <c r="C258" s="447">
        <v>-10949.12</v>
      </c>
      <c r="D258" s="138">
        <v>-10949.12</v>
      </c>
      <c r="E258" s="138">
        <v>-10949.12</v>
      </c>
      <c r="F258" s="138">
        <v>-10949.12</v>
      </c>
      <c r="G258" s="138">
        <v>-24665.599999999999</v>
      </c>
      <c r="H258" s="138">
        <v>-120.32000000000001</v>
      </c>
      <c r="I258" s="138">
        <v>-115567.36</v>
      </c>
      <c r="J258" s="138">
        <v>-170494.8</v>
      </c>
      <c r="K258" s="138">
        <v>-7640.32</v>
      </c>
      <c r="L258" s="312">
        <f>SUM(MinskningarHöjningar[[#This Row],[Överföring till sammanslagnings-understöd enligt prövning (-1,82 €/inv)]:[Minskning av pensionsstödet (-1,27 €/inv)]])</f>
        <v>-362284.88</v>
      </c>
      <c r="M258" s="297">
        <v>13353</v>
      </c>
      <c r="N258" s="35">
        <v>-58251.346805430949</v>
      </c>
      <c r="O258" s="138">
        <v>541.43999999999994</v>
      </c>
      <c r="P258" s="138">
        <v>1270.2943352398797</v>
      </c>
      <c r="Q258" s="138">
        <v>2165.7599999999998</v>
      </c>
      <c r="R258" s="138">
        <v>9384.9600000000009</v>
      </c>
      <c r="S258" s="313">
        <f>SUM(MinskningarHöjningar[[#This Row],[Kompensation för arbetsmarknadsstöd (arbetsmarknadsstöd år 2006)]:[Återföring av outnyttjade sammanslagningsunderstöd från 2021]])</f>
        <v>-31535.892470191066</v>
      </c>
      <c r="T258" s="311">
        <f>MinskningarHöjningar[[#This Row],[Höjningar sammanlagt]]+MinskningarHöjningar[[#This Row],[Minskningar sammanlagt]]</f>
        <v>-393820.77247019106</v>
      </c>
      <c r="U258" s="116"/>
    </row>
    <row r="259" spans="1:21" s="48" customFormat="1" x14ac:dyDescent="0.3">
      <c r="A259" s="289">
        <v>837</v>
      </c>
      <c r="B259" s="32" t="s">
        <v>359</v>
      </c>
      <c r="C259" s="447">
        <v>-438636.38</v>
      </c>
      <c r="D259" s="138">
        <v>-438636.38</v>
      </c>
      <c r="E259" s="138">
        <v>-438636.38</v>
      </c>
      <c r="F259" s="138">
        <v>-438636.38</v>
      </c>
      <c r="G259" s="138">
        <v>-988136.89999999991</v>
      </c>
      <c r="H259" s="138">
        <v>-4820.18</v>
      </c>
      <c r="I259" s="138">
        <v>-4629782.8900000006</v>
      </c>
      <c r="J259" s="138">
        <v>-25509081.92735</v>
      </c>
      <c r="K259" s="138">
        <v>-306081.43</v>
      </c>
      <c r="L259" s="312">
        <f>SUM(MinskningarHöjningar[[#This Row],[Överföring till sammanslagnings-understöd enligt prövning (-1,82 €/inv)]:[Minskning av pensionsstödet (-1,27 €/inv)]])</f>
        <v>-33192448.847350001</v>
      </c>
      <c r="M259" s="297">
        <v>4140309</v>
      </c>
      <c r="N259" s="35">
        <v>-219126.76588284969</v>
      </c>
      <c r="O259" s="138">
        <v>21690.809999999998</v>
      </c>
      <c r="P259" s="138">
        <v>2292041.1347244014</v>
      </c>
      <c r="Q259" s="138">
        <v>86763.239999999991</v>
      </c>
      <c r="R259" s="138">
        <v>375974.04000000004</v>
      </c>
      <c r="S259" s="313">
        <f>SUM(MinskningarHöjningar[[#This Row],[Kompensation för arbetsmarknadsstöd (arbetsmarknadsstöd år 2006)]:[Återföring av outnyttjade sammanslagningsunderstöd från 2021]])</f>
        <v>6697651.458841552</v>
      </c>
      <c r="T259" s="311">
        <f>MinskningarHöjningar[[#This Row],[Höjningar sammanlagt]]+MinskningarHöjningar[[#This Row],[Minskningar sammanlagt]]</f>
        <v>-26494797.38850845</v>
      </c>
      <c r="U259" s="116"/>
    </row>
    <row r="260" spans="1:21" s="48" customFormat="1" x14ac:dyDescent="0.3">
      <c r="A260" s="289">
        <v>844</v>
      </c>
      <c r="B260" s="32" t="s">
        <v>181</v>
      </c>
      <c r="C260" s="447">
        <v>-2735.46</v>
      </c>
      <c r="D260" s="138">
        <v>-2735.46</v>
      </c>
      <c r="E260" s="138">
        <v>-2735.46</v>
      </c>
      <c r="F260" s="138">
        <v>-2735.46</v>
      </c>
      <c r="G260" s="138">
        <v>-6162.2999999999993</v>
      </c>
      <c r="H260" s="138">
        <v>-30.060000000000002</v>
      </c>
      <c r="I260" s="138">
        <v>-28872.63</v>
      </c>
      <c r="J260" s="138">
        <v>-29616.240000000002</v>
      </c>
      <c r="K260" s="138">
        <v>-1908.81</v>
      </c>
      <c r="L260" s="312">
        <f>SUM(MinskningarHöjningar[[#This Row],[Överföring till sammanslagnings-understöd enligt prövning (-1,82 €/inv)]:[Minskning av pensionsstödet (-1,27 €/inv)]])</f>
        <v>-77531.88</v>
      </c>
      <c r="M260" s="297">
        <v>-222</v>
      </c>
      <c r="N260" s="35">
        <v>18330.843079575337</v>
      </c>
      <c r="O260" s="138">
        <v>135.26999999999998</v>
      </c>
      <c r="P260" s="138">
        <v>-2806.7409135616508</v>
      </c>
      <c r="Q260" s="138">
        <v>541.07999999999993</v>
      </c>
      <c r="R260" s="138">
        <v>2344.6800000000003</v>
      </c>
      <c r="S260" s="313">
        <f>SUM(MinskningarHöjningar[[#This Row],[Kompensation för arbetsmarknadsstöd (arbetsmarknadsstöd år 2006)]:[Återföring av outnyttjade sammanslagningsunderstöd från 2021]])</f>
        <v>18323.132166013689</v>
      </c>
      <c r="T260" s="311">
        <f>MinskningarHöjningar[[#This Row],[Höjningar sammanlagt]]+MinskningarHöjningar[[#This Row],[Minskningar sammanlagt]]</f>
        <v>-59208.747833986316</v>
      </c>
      <c r="U260" s="116"/>
    </row>
    <row r="261" spans="1:21" s="48" customFormat="1" x14ac:dyDescent="0.3">
      <c r="A261" s="289">
        <v>845</v>
      </c>
      <c r="B261" s="32" t="s">
        <v>182</v>
      </c>
      <c r="C261" s="447">
        <v>-5323.5</v>
      </c>
      <c r="D261" s="138">
        <v>-5323.5</v>
      </c>
      <c r="E261" s="138">
        <v>-5323.5</v>
      </c>
      <c r="F261" s="138">
        <v>-5323.5</v>
      </c>
      <c r="G261" s="138">
        <v>-11992.499999999998</v>
      </c>
      <c r="H261" s="138">
        <v>-58.5</v>
      </c>
      <c r="I261" s="138">
        <v>-56189.25</v>
      </c>
      <c r="J261" s="138">
        <v>-71645.645000000004</v>
      </c>
      <c r="K261" s="138">
        <v>-3714.75</v>
      </c>
      <c r="L261" s="312">
        <f>SUM(MinskningarHöjningar[[#This Row],[Överföring till sammanslagnings-understöd enligt prövning (-1,82 €/inv)]:[Minskning av pensionsstödet (-1,27 €/inv)]])</f>
        <v>-164894.64500000002</v>
      </c>
      <c r="M261" s="297">
        <v>111673</v>
      </c>
      <c r="N261" s="35">
        <v>88313.801016427577</v>
      </c>
      <c r="O261" s="138">
        <v>263.25</v>
      </c>
      <c r="P261" s="138">
        <v>-4169.7780776553082</v>
      </c>
      <c r="Q261" s="138">
        <v>1053</v>
      </c>
      <c r="R261" s="138">
        <v>4563</v>
      </c>
      <c r="S261" s="313">
        <f>SUM(MinskningarHöjningar[[#This Row],[Kompensation för arbetsmarknadsstöd (arbetsmarknadsstöd år 2006)]:[Återföring av outnyttjade sammanslagningsunderstöd från 2021]])</f>
        <v>201696.27293877228</v>
      </c>
      <c r="T261" s="311">
        <f>MinskningarHöjningar[[#This Row],[Höjningar sammanlagt]]+MinskningarHöjningar[[#This Row],[Minskningar sammanlagt]]</f>
        <v>36801.627938772261</v>
      </c>
      <c r="U261" s="116"/>
    </row>
    <row r="262" spans="1:21" s="48" customFormat="1" x14ac:dyDescent="0.3">
      <c r="A262" s="289">
        <v>846</v>
      </c>
      <c r="B262" s="32" t="s">
        <v>360</v>
      </c>
      <c r="C262" s="447">
        <v>-9089.08</v>
      </c>
      <c r="D262" s="138">
        <v>-9089.08</v>
      </c>
      <c r="E262" s="138">
        <v>-9089.08</v>
      </c>
      <c r="F262" s="138">
        <v>-9089.08</v>
      </c>
      <c r="G262" s="138">
        <v>-20475.399999999998</v>
      </c>
      <c r="H262" s="138">
        <v>-99.88</v>
      </c>
      <c r="I262" s="138">
        <v>-95934.74</v>
      </c>
      <c r="J262" s="138">
        <v>-115105.12</v>
      </c>
      <c r="K262" s="138">
        <v>-6342.38</v>
      </c>
      <c r="L262" s="312">
        <f>SUM(MinskningarHöjningar[[#This Row],[Överföring till sammanslagnings-understöd enligt prövning (-1,82 €/inv)]:[Minskning av pensionsstödet (-1,27 €/inv)]])</f>
        <v>-274313.83999999997</v>
      </c>
      <c r="M262" s="297">
        <v>-115215</v>
      </c>
      <c r="N262" s="35">
        <v>62084.127056412399</v>
      </c>
      <c r="O262" s="138">
        <v>449.46</v>
      </c>
      <c r="P262" s="138">
        <v>2892.9114024025621</v>
      </c>
      <c r="Q262" s="138">
        <v>1797.84</v>
      </c>
      <c r="R262" s="138">
        <v>7790.64</v>
      </c>
      <c r="S262" s="313">
        <f>SUM(MinskningarHöjningar[[#This Row],[Kompensation för arbetsmarknadsstöd (arbetsmarknadsstöd år 2006)]:[Återföring av outnyttjade sammanslagningsunderstöd från 2021]])</f>
        <v>-40200.021541185044</v>
      </c>
      <c r="T262" s="311">
        <f>MinskningarHöjningar[[#This Row],[Höjningar sammanlagt]]+MinskningarHöjningar[[#This Row],[Minskningar sammanlagt]]</f>
        <v>-314513.861541185</v>
      </c>
      <c r="U262" s="116"/>
    </row>
    <row r="263" spans="1:21" s="48" customFormat="1" x14ac:dyDescent="0.3">
      <c r="A263" s="289">
        <v>848</v>
      </c>
      <c r="B263" s="32" t="s">
        <v>183</v>
      </c>
      <c r="C263" s="447">
        <v>-7838.7400000000007</v>
      </c>
      <c r="D263" s="138">
        <v>-7838.7400000000007</v>
      </c>
      <c r="E263" s="138">
        <v>-7838.7400000000007</v>
      </c>
      <c r="F263" s="138">
        <v>-7838.7400000000007</v>
      </c>
      <c r="G263" s="138">
        <v>-17658.699999999997</v>
      </c>
      <c r="H263" s="138">
        <v>-86.14</v>
      </c>
      <c r="I263" s="138">
        <v>-82737.47</v>
      </c>
      <c r="J263" s="138">
        <v>-120147.02499999999</v>
      </c>
      <c r="K263" s="138">
        <v>-5469.89</v>
      </c>
      <c r="L263" s="312">
        <f>SUM(MinskningarHöjningar[[#This Row],[Överföring till sammanslagnings-understöd enligt prövning (-1,82 €/inv)]:[Minskning av pensionsstödet (-1,27 €/inv)]])</f>
        <v>-257454.18500000003</v>
      </c>
      <c r="M263" s="297">
        <v>296673</v>
      </c>
      <c r="N263" s="35">
        <v>146059.52903629839</v>
      </c>
      <c r="O263" s="138">
        <v>387.63</v>
      </c>
      <c r="P263" s="138">
        <v>78219.854773441315</v>
      </c>
      <c r="Q263" s="138">
        <v>1550.52</v>
      </c>
      <c r="R263" s="138">
        <v>6718.92</v>
      </c>
      <c r="S263" s="313">
        <f>SUM(MinskningarHöjningar[[#This Row],[Kompensation för arbetsmarknadsstöd (arbetsmarknadsstöd år 2006)]:[Återföring av outnyttjade sammanslagningsunderstöd från 2021]])</f>
        <v>529609.45380973979</v>
      </c>
      <c r="T263" s="311">
        <f>MinskningarHöjningar[[#This Row],[Höjningar sammanlagt]]+MinskningarHöjningar[[#This Row],[Minskningar sammanlagt]]</f>
        <v>272155.26880973973</v>
      </c>
      <c r="U263" s="116"/>
    </row>
    <row r="264" spans="1:21" s="48" customFormat="1" x14ac:dyDescent="0.3">
      <c r="A264" s="289">
        <v>849</v>
      </c>
      <c r="B264" s="32" t="s">
        <v>184</v>
      </c>
      <c r="C264" s="447">
        <v>-5398.12</v>
      </c>
      <c r="D264" s="138">
        <v>-5398.12</v>
      </c>
      <c r="E264" s="138">
        <v>-5398.12</v>
      </c>
      <c r="F264" s="138">
        <v>-5398.12</v>
      </c>
      <c r="G264" s="138">
        <v>-12160.599999999999</v>
      </c>
      <c r="H264" s="138">
        <v>-59.32</v>
      </c>
      <c r="I264" s="138">
        <v>-56976.86</v>
      </c>
      <c r="J264" s="138">
        <v>-60211.472500000003</v>
      </c>
      <c r="K264" s="138">
        <v>-3766.82</v>
      </c>
      <c r="L264" s="312">
        <f>SUM(MinskningarHöjningar[[#This Row],[Överföring till sammanslagnings-understöd enligt prövning (-1,82 €/inv)]:[Minskning av pensionsstödet (-1,27 €/inv)]])</f>
        <v>-154767.55250000002</v>
      </c>
      <c r="M264" s="297">
        <v>-35286</v>
      </c>
      <c r="N264" s="35">
        <v>23437.545272644609</v>
      </c>
      <c r="O264" s="138">
        <v>266.94</v>
      </c>
      <c r="P264" s="138">
        <v>-8268.0664728108204</v>
      </c>
      <c r="Q264" s="138">
        <v>1067.76</v>
      </c>
      <c r="R264" s="138">
        <v>4626.96</v>
      </c>
      <c r="S264" s="313">
        <f>SUM(MinskningarHöjningar[[#This Row],[Kompensation för arbetsmarknadsstöd (arbetsmarknadsstöd år 2006)]:[Återföring av outnyttjade sammanslagningsunderstöd från 2021]])</f>
        <v>-14154.861200166215</v>
      </c>
      <c r="T264" s="311">
        <f>MinskningarHöjningar[[#This Row],[Höjningar sammanlagt]]+MinskningarHöjningar[[#This Row],[Minskningar sammanlagt]]</f>
        <v>-168922.41370016625</v>
      </c>
      <c r="U264" s="116"/>
    </row>
    <row r="265" spans="1:21" s="48" customFormat="1" x14ac:dyDescent="0.3">
      <c r="A265" s="289">
        <v>850</v>
      </c>
      <c r="B265" s="32" t="s">
        <v>185</v>
      </c>
      <c r="C265" s="447">
        <v>-4369.82</v>
      </c>
      <c r="D265" s="138">
        <v>-4369.82</v>
      </c>
      <c r="E265" s="138">
        <v>-4369.82</v>
      </c>
      <c r="F265" s="138">
        <v>-4369.82</v>
      </c>
      <c r="G265" s="138">
        <v>-9844.0999999999985</v>
      </c>
      <c r="H265" s="138">
        <v>-48.02</v>
      </c>
      <c r="I265" s="138">
        <v>-46123.21</v>
      </c>
      <c r="J265" s="138">
        <v>-58275.472500000003</v>
      </c>
      <c r="K265" s="138">
        <v>-3049.27</v>
      </c>
      <c r="L265" s="312">
        <f>SUM(MinskningarHöjningar[[#This Row],[Överföring till sammanslagnings-understöd enligt prövning (-1,82 €/inv)]:[Minskning av pensionsstödet (-1,27 €/inv)]])</f>
        <v>-134819.35250000001</v>
      </c>
      <c r="M265" s="297">
        <v>37010</v>
      </c>
      <c r="N265" s="35">
        <v>129204.97141114902</v>
      </c>
      <c r="O265" s="138">
        <v>216.09</v>
      </c>
      <c r="P265" s="138">
        <v>16542.449057719383</v>
      </c>
      <c r="Q265" s="138">
        <v>864.36</v>
      </c>
      <c r="R265" s="138">
        <v>3745.56</v>
      </c>
      <c r="S265" s="313">
        <f>SUM(MinskningarHöjningar[[#This Row],[Kompensation för arbetsmarknadsstöd (arbetsmarknadsstöd år 2006)]:[Återföring av outnyttjade sammanslagningsunderstöd från 2021]])</f>
        <v>187583.43046886838</v>
      </c>
      <c r="T265" s="311">
        <f>MinskningarHöjningar[[#This Row],[Höjningar sammanlagt]]+MinskningarHöjningar[[#This Row],[Minskningar sammanlagt]]</f>
        <v>52764.077968868369</v>
      </c>
      <c r="U265" s="116"/>
    </row>
    <row r="266" spans="1:21" s="48" customFormat="1" x14ac:dyDescent="0.3">
      <c r="A266" s="289">
        <v>851</v>
      </c>
      <c r="B266" s="32" t="s">
        <v>361</v>
      </c>
      <c r="C266" s="447">
        <v>-39069.94</v>
      </c>
      <c r="D266" s="138">
        <v>-39069.94</v>
      </c>
      <c r="E266" s="138">
        <v>-39069.94</v>
      </c>
      <c r="F266" s="138">
        <v>-39069.94</v>
      </c>
      <c r="G266" s="138">
        <v>-88014.7</v>
      </c>
      <c r="H266" s="138">
        <v>-429.34000000000003</v>
      </c>
      <c r="I266" s="138">
        <v>-412381.07</v>
      </c>
      <c r="J266" s="138">
        <v>-910016.82499999995</v>
      </c>
      <c r="K266" s="138">
        <v>-27263.09</v>
      </c>
      <c r="L266" s="312">
        <f>SUM(MinskningarHöjningar[[#This Row],[Överföring till sammanslagnings-understöd enligt prövning (-1,82 €/inv)]:[Minskning av pensionsstödet (-1,27 €/inv)]])</f>
        <v>-1594384.7849999999</v>
      </c>
      <c r="M266" s="297">
        <v>-14349</v>
      </c>
      <c r="N266" s="35">
        <v>-580763.69140844792</v>
      </c>
      <c r="O266" s="138">
        <v>1932.03</v>
      </c>
      <c r="P266" s="138">
        <v>188538.65800846156</v>
      </c>
      <c r="Q266" s="138">
        <v>7728.12</v>
      </c>
      <c r="R266" s="138">
        <v>33488.520000000004</v>
      </c>
      <c r="S266" s="313">
        <f>SUM(MinskningarHöjningar[[#This Row],[Kompensation för arbetsmarknadsstöd (arbetsmarknadsstöd år 2006)]:[Återföring av outnyttjade sammanslagningsunderstöd från 2021]])</f>
        <v>-363425.36339998629</v>
      </c>
      <c r="T266" s="311">
        <f>MinskningarHöjningar[[#This Row],[Höjningar sammanlagt]]+MinskningarHöjningar[[#This Row],[Minskningar sammanlagt]]</f>
        <v>-1957810.1483999863</v>
      </c>
      <c r="U266" s="116"/>
    </row>
    <row r="267" spans="1:21" s="48" customFormat="1" x14ac:dyDescent="0.3">
      <c r="A267" s="289">
        <v>853</v>
      </c>
      <c r="B267" s="32" t="s">
        <v>362</v>
      </c>
      <c r="C267" s="447">
        <v>-353791.62</v>
      </c>
      <c r="D267" s="138">
        <v>-353791.62</v>
      </c>
      <c r="E267" s="138">
        <v>-353791.62</v>
      </c>
      <c r="F267" s="138">
        <v>-353791.62</v>
      </c>
      <c r="G267" s="138">
        <v>-797003.1</v>
      </c>
      <c r="H267" s="138">
        <v>-3887.82</v>
      </c>
      <c r="I267" s="138">
        <v>-3734251.1100000003</v>
      </c>
      <c r="J267" s="138">
        <v>-15904959.08155</v>
      </c>
      <c r="K267" s="138">
        <v>-246876.57</v>
      </c>
      <c r="L267" s="312">
        <f>SUM(MinskningarHöjningar[[#This Row],[Överföring till sammanslagnings-understöd enligt prövning (-1,82 €/inv)]:[Minskning av pensionsstödet (-1,27 €/inv)]])</f>
        <v>-22102144.16155</v>
      </c>
      <c r="M267" s="297">
        <v>491739</v>
      </c>
      <c r="N267" s="35">
        <v>497689.78569301963</v>
      </c>
      <c r="O267" s="138">
        <v>17495.189999999999</v>
      </c>
      <c r="P267" s="138">
        <v>199025.50970257632</v>
      </c>
      <c r="Q267" s="138">
        <v>69980.759999999995</v>
      </c>
      <c r="R267" s="138">
        <v>303249.96000000002</v>
      </c>
      <c r="S267" s="313">
        <f>SUM(MinskningarHöjningar[[#This Row],[Kompensation för arbetsmarknadsstöd (arbetsmarknadsstöd år 2006)]:[Återföring av outnyttjade sammanslagningsunderstöd från 2021]])</f>
        <v>1579180.2053955959</v>
      </c>
      <c r="T267" s="311">
        <f>MinskningarHöjningar[[#This Row],[Höjningar sammanlagt]]+MinskningarHöjningar[[#This Row],[Minskningar sammanlagt]]</f>
        <v>-20522963.956154406</v>
      </c>
      <c r="U267" s="116"/>
    </row>
    <row r="268" spans="1:21" s="48" customFormat="1" x14ac:dyDescent="0.3">
      <c r="A268" s="289">
        <v>854</v>
      </c>
      <c r="B268" s="32" t="s">
        <v>186</v>
      </c>
      <c r="C268" s="447">
        <v>-6013.2800000000007</v>
      </c>
      <c r="D268" s="138">
        <v>-6013.2800000000007</v>
      </c>
      <c r="E268" s="138">
        <v>-6013.2800000000007</v>
      </c>
      <c r="F268" s="138">
        <v>-6013.2800000000007</v>
      </c>
      <c r="G268" s="138">
        <v>-13546.4</v>
      </c>
      <c r="H268" s="138">
        <v>-66.08</v>
      </c>
      <c r="I268" s="138">
        <v>-63469.840000000004</v>
      </c>
      <c r="J268" s="138">
        <v>-59208.285000000003</v>
      </c>
      <c r="K268" s="138">
        <v>-4196.08</v>
      </c>
      <c r="L268" s="312">
        <f>SUM(MinskningarHöjningar[[#This Row],[Överföring till sammanslagnings-understöd enligt prövning (-1,82 €/inv)]:[Minskning av pensionsstödet (-1,27 €/inv)]])</f>
        <v>-164539.80499999999</v>
      </c>
      <c r="M268" s="297">
        <v>-10827</v>
      </c>
      <c r="N268" s="35">
        <v>-196013.11219165102</v>
      </c>
      <c r="O268" s="138">
        <v>297.36</v>
      </c>
      <c r="P268" s="138">
        <v>-19932.58734913855</v>
      </c>
      <c r="Q268" s="138">
        <v>1189.44</v>
      </c>
      <c r="R268" s="138">
        <v>5154.24</v>
      </c>
      <c r="S268" s="313">
        <f>SUM(MinskningarHöjningar[[#This Row],[Kompensation för arbetsmarknadsstöd (arbetsmarknadsstöd år 2006)]:[Återföring av outnyttjade sammanslagningsunderstöd från 2021]])</f>
        <v>-220131.65954078958</v>
      </c>
      <c r="T268" s="311">
        <f>MinskningarHöjningar[[#This Row],[Höjningar sammanlagt]]+MinskningarHöjningar[[#This Row],[Minskningar sammanlagt]]</f>
        <v>-384671.4645407896</v>
      </c>
      <c r="U268" s="116"/>
    </row>
    <row r="269" spans="1:21" s="48" customFormat="1" x14ac:dyDescent="0.3">
      <c r="A269" s="289">
        <v>857</v>
      </c>
      <c r="B269" s="32" t="s">
        <v>187</v>
      </c>
      <c r="C269" s="447">
        <v>-4428.0600000000004</v>
      </c>
      <c r="D269" s="138">
        <v>-4428.0600000000004</v>
      </c>
      <c r="E269" s="138">
        <v>-4428.0600000000004</v>
      </c>
      <c r="F269" s="138">
        <v>-4428.0600000000004</v>
      </c>
      <c r="G269" s="138">
        <v>-9975.2999999999993</v>
      </c>
      <c r="H269" s="138">
        <v>-48.660000000000004</v>
      </c>
      <c r="I269" s="138">
        <v>-46737.93</v>
      </c>
      <c r="J269" s="138">
        <v>-85040.125</v>
      </c>
      <c r="K269" s="138">
        <v>-3089.91</v>
      </c>
      <c r="L269" s="312">
        <f>SUM(MinskningarHöjningar[[#This Row],[Överföring till sammanslagnings-understöd enligt prövning (-1,82 €/inv)]:[Minskning av pensionsstödet (-1,27 €/inv)]])</f>
        <v>-162604.16500000001</v>
      </c>
      <c r="M269" s="297">
        <v>106862</v>
      </c>
      <c r="N269" s="35">
        <v>24017.81958437711</v>
      </c>
      <c r="O269" s="138">
        <v>218.97</v>
      </c>
      <c r="P269" s="138">
        <v>-9427.3269488064652</v>
      </c>
      <c r="Q269" s="138">
        <v>875.88</v>
      </c>
      <c r="R269" s="138">
        <v>3795.48</v>
      </c>
      <c r="S269" s="313">
        <f>SUM(MinskningarHöjningar[[#This Row],[Kompensation för arbetsmarknadsstöd (arbetsmarknadsstöd år 2006)]:[Återföring av outnyttjade sammanslagningsunderstöd från 2021]])</f>
        <v>126342.82263557064</v>
      </c>
      <c r="T269" s="311">
        <f>MinskningarHöjningar[[#This Row],[Höjningar sammanlagt]]+MinskningarHöjningar[[#This Row],[Minskningar sammanlagt]]</f>
        <v>-36261.342364429365</v>
      </c>
      <c r="U269" s="116"/>
    </row>
    <row r="270" spans="1:21" s="48" customFormat="1" x14ac:dyDescent="0.3">
      <c r="A270" s="289">
        <v>858</v>
      </c>
      <c r="B270" s="32" t="s">
        <v>363</v>
      </c>
      <c r="C270" s="447">
        <v>-70585.06</v>
      </c>
      <c r="D270" s="138">
        <v>-70585.06</v>
      </c>
      <c r="E270" s="138">
        <v>-70585.06</v>
      </c>
      <c r="F270" s="138">
        <v>-70585.06</v>
      </c>
      <c r="G270" s="138">
        <v>-159010.29999999999</v>
      </c>
      <c r="H270" s="138">
        <v>-775.66</v>
      </c>
      <c r="I270" s="138">
        <v>-745021.43</v>
      </c>
      <c r="J270" s="138">
        <v>-1437373.7289499999</v>
      </c>
      <c r="K270" s="138">
        <v>-49254.41</v>
      </c>
      <c r="L270" s="312">
        <f>SUM(MinskningarHöjningar[[#This Row],[Överföring till sammanslagnings-understöd enligt prövning (-1,82 €/inv)]:[Minskning av pensionsstödet (-1,27 €/inv)]])</f>
        <v>-2673775.7689499999</v>
      </c>
      <c r="M270" s="297">
        <v>-232623</v>
      </c>
      <c r="N270" s="35">
        <v>-666280.60969842225</v>
      </c>
      <c r="O270" s="138">
        <v>3490.47</v>
      </c>
      <c r="P270" s="138">
        <v>-116473.72768283144</v>
      </c>
      <c r="Q270" s="138">
        <v>13961.88</v>
      </c>
      <c r="R270" s="138">
        <v>60501.48</v>
      </c>
      <c r="S270" s="313">
        <f>SUM(MinskningarHöjningar[[#This Row],[Kompensation för arbetsmarknadsstöd (arbetsmarknadsstöd år 2006)]:[Återföring av outnyttjade sammanslagningsunderstöd från 2021]])</f>
        <v>-937423.50738125376</v>
      </c>
      <c r="T270" s="311">
        <f>MinskningarHöjningar[[#This Row],[Höjningar sammanlagt]]+MinskningarHöjningar[[#This Row],[Minskningar sammanlagt]]</f>
        <v>-3611199.2763312538</v>
      </c>
      <c r="U270" s="116"/>
    </row>
    <row r="271" spans="1:21" s="48" customFormat="1" x14ac:dyDescent="0.3">
      <c r="A271" s="289">
        <v>859</v>
      </c>
      <c r="B271" s="32" t="s">
        <v>188</v>
      </c>
      <c r="C271" s="447">
        <v>-12017.460000000001</v>
      </c>
      <c r="D271" s="138">
        <v>-12017.460000000001</v>
      </c>
      <c r="E271" s="138">
        <v>-12017.460000000001</v>
      </c>
      <c r="F271" s="138">
        <v>-12017.460000000001</v>
      </c>
      <c r="G271" s="138">
        <v>-27072.3</v>
      </c>
      <c r="H271" s="138">
        <v>-132.06</v>
      </c>
      <c r="I271" s="138">
        <v>-126843.63</v>
      </c>
      <c r="J271" s="138">
        <v>-97439.764999999999</v>
      </c>
      <c r="K271" s="138">
        <v>-8385.81</v>
      </c>
      <c r="L271" s="312">
        <f>SUM(MinskningarHöjningar[[#This Row],[Överföring till sammanslagnings-understöd enligt prövning (-1,82 €/inv)]:[Minskning av pensionsstödet (-1,27 €/inv)]])</f>
        <v>-307943.40500000003</v>
      </c>
      <c r="M271" s="297">
        <v>-10589</v>
      </c>
      <c r="N271" s="35">
        <v>-6601.0243267416954</v>
      </c>
      <c r="O271" s="138">
        <v>594.27</v>
      </c>
      <c r="P271" s="138">
        <v>25509.634904605024</v>
      </c>
      <c r="Q271" s="138">
        <v>2377.08</v>
      </c>
      <c r="R271" s="138">
        <v>10300.68</v>
      </c>
      <c r="S271" s="313">
        <f>SUM(MinskningarHöjningar[[#This Row],[Kompensation för arbetsmarknadsstöd (arbetsmarknadsstöd år 2006)]:[Återföring av outnyttjade sammanslagningsunderstöd från 2021]])</f>
        <v>21591.640577863327</v>
      </c>
      <c r="T271" s="311">
        <f>MinskningarHöjningar[[#This Row],[Höjningar sammanlagt]]+MinskningarHöjningar[[#This Row],[Minskningar sammanlagt]]</f>
        <v>-286351.76442213671</v>
      </c>
      <c r="U271" s="116"/>
    </row>
    <row r="272" spans="1:21" s="48" customFormat="1" x14ac:dyDescent="0.3">
      <c r="A272" s="289">
        <v>886</v>
      </c>
      <c r="B272" s="32" t="s">
        <v>364</v>
      </c>
      <c r="C272" s="447">
        <v>-23177.7</v>
      </c>
      <c r="D272" s="138">
        <v>-23177.7</v>
      </c>
      <c r="E272" s="138">
        <v>-23177.7</v>
      </c>
      <c r="F272" s="138">
        <v>-23177.7</v>
      </c>
      <c r="G272" s="138">
        <v>-52213.499999999993</v>
      </c>
      <c r="H272" s="138">
        <v>-254.70000000000002</v>
      </c>
      <c r="I272" s="138">
        <v>-244639.35</v>
      </c>
      <c r="J272" s="138">
        <v>-399152.97499999998</v>
      </c>
      <c r="K272" s="138">
        <v>-16173.45</v>
      </c>
      <c r="L272" s="312">
        <f>SUM(MinskningarHöjningar[[#This Row],[Överföring till sammanslagnings-understöd enligt prövning (-1,82 €/inv)]:[Minskning av pensionsstödet (-1,27 €/inv)]])</f>
        <v>-805144.77499999991</v>
      </c>
      <c r="M272" s="297">
        <v>74126</v>
      </c>
      <c r="N272" s="35">
        <v>-4173.1568920910358</v>
      </c>
      <c r="O272" s="138">
        <v>1146.1499999999999</v>
      </c>
      <c r="P272" s="138">
        <v>58794.594794029035</v>
      </c>
      <c r="Q272" s="138">
        <v>4584.5999999999995</v>
      </c>
      <c r="R272" s="138">
        <v>19866.600000000002</v>
      </c>
      <c r="S272" s="313">
        <f>SUM(MinskningarHöjningar[[#This Row],[Kompensation för arbetsmarknadsstöd (arbetsmarknadsstöd år 2006)]:[Återföring av outnyttjade sammanslagningsunderstöd från 2021]])</f>
        <v>154344.78790193799</v>
      </c>
      <c r="T272" s="311">
        <f>MinskningarHöjningar[[#This Row],[Höjningar sammanlagt]]+MinskningarHöjningar[[#This Row],[Minskningar sammanlagt]]</f>
        <v>-650799.98709806195</v>
      </c>
      <c r="U272" s="116"/>
    </row>
    <row r="273" spans="1:21" s="48" customFormat="1" x14ac:dyDescent="0.3">
      <c r="A273" s="289">
        <v>887</v>
      </c>
      <c r="B273" s="32" t="s">
        <v>189</v>
      </c>
      <c r="C273" s="447">
        <v>-8452.08</v>
      </c>
      <c r="D273" s="138">
        <v>-8452.08</v>
      </c>
      <c r="E273" s="138">
        <v>-8452.08</v>
      </c>
      <c r="F273" s="138">
        <v>-8452.08</v>
      </c>
      <c r="G273" s="138">
        <v>-19040.399999999998</v>
      </c>
      <c r="H273" s="138">
        <v>-92.88</v>
      </c>
      <c r="I273" s="138">
        <v>-89211.24</v>
      </c>
      <c r="J273" s="138">
        <v>-237526.7</v>
      </c>
      <c r="K273" s="138">
        <v>-5897.88</v>
      </c>
      <c r="L273" s="312">
        <f>SUM(MinskningarHöjningar[[#This Row],[Överföring till sammanslagnings-understöd enligt prövning (-1,82 €/inv)]:[Minskning av pensionsstödet (-1,27 €/inv)]])</f>
        <v>-385577.42000000004</v>
      </c>
      <c r="M273" s="297">
        <v>52063</v>
      </c>
      <c r="N273" s="35">
        <v>15813.880450855941</v>
      </c>
      <c r="O273" s="138">
        <v>417.96</v>
      </c>
      <c r="P273" s="138">
        <v>24462.031734294018</v>
      </c>
      <c r="Q273" s="138">
        <v>1671.84</v>
      </c>
      <c r="R273" s="138">
        <v>7244.64</v>
      </c>
      <c r="S273" s="313">
        <f>SUM(MinskningarHöjningar[[#This Row],[Kompensation för arbetsmarknadsstöd (arbetsmarknadsstöd år 2006)]:[Återföring av outnyttjade sammanslagningsunderstöd från 2021]])</f>
        <v>101673.35218514995</v>
      </c>
      <c r="T273" s="311">
        <f>MinskningarHöjningar[[#This Row],[Höjningar sammanlagt]]+MinskningarHöjningar[[#This Row],[Minskningar sammanlagt]]</f>
        <v>-283904.06781485007</v>
      </c>
      <c r="U273" s="116"/>
    </row>
    <row r="274" spans="1:21" s="48" customFormat="1" x14ac:dyDescent="0.3">
      <c r="A274" s="289">
        <v>889</v>
      </c>
      <c r="B274" s="32" t="s">
        <v>190</v>
      </c>
      <c r="C274" s="447">
        <v>-4766.58</v>
      </c>
      <c r="D274" s="138">
        <v>-4766.58</v>
      </c>
      <c r="E274" s="138">
        <v>-4766.58</v>
      </c>
      <c r="F274" s="138">
        <v>-4766.58</v>
      </c>
      <c r="G274" s="138">
        <v>-10737.9</v>
      </c>
      <c r="H274" s="138">
        <v>-52.38</v>
      </c>
      <c r="I274" s="138">
        <v>-50310.990000000005</v>
      </c>
      <c r="J274" s="138">
        <v>-50335.9</v>
      </c>
      <c r="K274" s="138">
        <v>-3326.13</v>
      </c>
      <c r="L274" s="312">
        <f>SUM(MinskningarHöjningar[[#This Row],[Överföring till sammanslagnings-understöd enligt prövning (-1,82 €/inv)]:[Minskning av pensionsstödet (-1,27 €/inv)]])</f>
        <v>-133829.62000000002</v>
      </c>
      <c r="M274" s="297">
        <v>-7310</v>
      </c>
      <c r="N274" s="35">
        <v>-2570.9969102814794</v>
      </c>
      <c r="O274" s="138">
        <v>235.70999999999998</v>
      </c>
      <c r="P274" s="138">
        <v>-33440.505037031864</v>
      </c>
      <c r="Q274" s="138">
        <v>942.83999999999992</v>
      </c>
      <c r="R274" s="138">
        <v>4085.6400000000003</v>
      </c>
      <c r="S274" s="313">
        <f>SUM(MinskningarHöjningar[[#This Row],[Kompensation för arbetsmarknadsstöd (arbetsmarknadsstöd år 2006)]:[Återföring av outnyttjade sammanslagningsunderstöd från 2021]])</f>
        <v>-38057.311947313348</v>
      </c>
      <c r="T274" s="311">
        <f>MinskningarHöjningar[[#This Row],[Höjningar sammanlagt]]+MinskningarHöjningar[[#This Row],[Minskningar sammanlagt]]</f>
        <v>-171886.93194731337</v>
      </c>
      <c r="U274" s="116"/>
    </row>
    <row r="275" spans="1:21" s="48" customFormat="1" x14ac:dyDescent="0.3">
      <c r="A275" s="289">
        <v>890</v>
      </c>
      <c r="B275" s="32" t="s">
        <v>191</v>
      </c>
      <c r="C275" s="447">
        <v>-2218.58</v>
      </c>
      <c r="D275" s="138">
        <v>-2218.58</v>
      </c>
      <c r="E275" s="138">
        <v>-2218.58</v>
      </c>
      <c r="F275" s="138">
        <v>-2218.58</v>
      </c>
      <c r="G275" s="138">
        <v>-4997.8999999999996</v>
      </c>
      <c r="H275" s="138">
        <v>-24.38</v>
      </c>
      <c r="I275" s="138">
        <v>-23416.99</v>
      </c>
      <c r="J275" s="138">
        <v>-26304.62</v>
      </c>
      <c r="K275" s="138">
        <v>-1548.13</v>
      </c>
      <c r="L275" s="312">
        <f>SUM(MinskningarHöjningar[[#This Row],[Överföring till sammanslagnings-understöd enligt prövning (-1,82 €/inv)]:[Minskning av pensionsstödet (-1,27 €/inv)]])</f>
        <v>-65166.339999999989</v>
      </c>
      <c r="M275" s="297">
        <v>32233</v>
      </c>
      <c r="N275" s="35">
        <v>295977.30180672323</v>
      </c>
      <c r="O275" s="138">
        <v>109.71</v>
      </c>
      <c r="P275" s="138">
        <v>10935.00820648672</v>
      </c>
      <c r="Q275" s="138">
        <v>438.84</v>
      </c>
      <c r="R275" s="138">
        <v>1901.64</v>
      </c>
      <c r="S275" s="313">
        <f>SUM(MinskningarHöjningar[[#This Row],[Kompensation för arbetsmarknadsstöd (arbetsmarknadsstöd år 2006)]:[Återföring av outnyttjade sammanslagningsunderstöd från 2021]])</f>
        <v>341595.50001321</v>
      </c>
      <c r="T275" s="311">
        <f>MinskningarHöjningar[[#This Row],[Höjningar sammanlagt]]+MinskningarHöjningar[[#This Row],[Minskningar sammanlagt]]</f>
        <v>276429.16001321003</v>
      </c>
      <c r="U275" s="116"/>
    </row>
    <row r="276" spans="1:21" s="48" customFormat="1" x14ac:dyDescent="0.3">
      <c r="A276" s="289">
        <v>892</v>
      </c>
      <c r="B276" s="32" t="s">
        <v>192</v>
      </c>
      <c r="C276" s="447">
        <v>-6635.72</v>
      </c>
      <c r="D276" s="138">
        <v>-6635.72</v>
      </c>
      <c r="E276" s="138">
        <v>-6635.72</v>
      </c>
      <c r="F276" s="138">
        <v>-6635.72</v>
      </c>
      <c r="G276" s="138">
        <v>-14948.599999999999</v>
      </c>
      <c r="H276" s="138">
        <v>-72.92</v>
      </c>
      <c r="I276" s="138">
        <v>-70039.66</v>
      </c>
      <c r="J276" s="138">
        <v>-89598.934999999998</v>
      </c>
      <c r="K276" s="138">
        <v>-4630.42</v>
      </c>
      <c r="L276" s="312">
        <f>SUM(MinskningarHöjningar[[#This Row],[Överföring till sammanslagnings-understöd enligt prövning (-1,82 €/inv)]:[Minskning av pensionsstödet (-1,27 €/inv)]])</f>
        <v>-205833.41500000001</v>
      </c>
      <c r="M276" s="297">
        <v>67444</v>
      </c>
      <c r="N276" s="35">
        <v>63468.469384536147</v>
      </c>
      <c r="O276" s="138">
        <v>328.14</v>
      </c>
      <c r="P276" s="138">
        <v>12574.744612850551</v>
      </c>
      <c r="Q276" s="138">
        <v>1312.56</v>
      </c>
      <c r="R276" s="138">
        <v>5687.76</v>
      </c>
      <c r="S276" s="313">
        <f>SUM(MinskningarHöjningar[[#This Row],[Kompensation för arbetsmarknadsstöd (arbetsmarknadsstöd år 2006)]:[Återföring av outnyttjade sammanslagningsunderstöd från 2021]])</f>
        <v>150815.67399738671</v>
      </c>
      <c r="T276" s="311">
        <f>MinskningarHöjningar[[#This Row],[Höjningar sammanlagt]]+MinskningarHöjningar[[#This Row],[Minskningar sammanlagt]]</f>
        <v>-55017.7410026133</v>
      </c>
      <c r="U276" s="116"/>
    </row>
    <row r="277" spans="1:21" s="48" customFormat="1" x14ac:dyDescent="0.3">
      <c r="A277" s="289">
        <v>893</v>
      </c>
      <c r="B277" s="32" t="s">
        <v>365</v>
      </c>
      <c r="C277" s="447">
        <v>-13611.78</v>
      </c>
      <c r="D277" s="138">
        <v>-13611.78</v>
      </c>
      <c r="E277" s="138">
        <v>-13611.78</v>
      </c>
      <c r="F277" s="138">
        <v>-13611.78</v>
      </c>
      <c r="G277" s="138">
        <v>-30663.899999999998</v>
      </c>
      <c r="H277" s="138">
        <v>-149.58000000000001</v>
      </c>
      <c r="I277" s="138">
        <v>-143671.59</v>
      </c>
      <c r="J277" s="138">
        <v>-90791.175000000003</v>
      </c>
      <c r="K277" s="138">
        <v>-9498.33</v>
      </c>
      <c r="L277" s="312">
        <f>SUM(MinskningarHöjningar[[#This Row],[Överföring till sammanslagnings-understöd enligt prövning (-1,82 €/inv)]:[Minskning av pensionsstödet (-1,27 €/inv)]])</f>
        <v>-329221.69500000001</v>
      </c>
      <c r="M277" s="297">
        <v>-69710</v>
      </c>
      <c r="N277" s="35">
        <v>113972.07233760692</v>
      </c>
      <c r="O277" s="138">
        <v>673.11</v>
      </c>
      <c r="P277" s="138">
        <v>-162023.92617344484</v>
      </c>
      <c r="Q277" s="138">
        <v>2692.44</v>
      </c>
      <c r="R277" s="138">
        <v>11667.24</v>
      </c>
      <c r="S277" s="313">
        <f>SUM(MinskningarHöjningar[[#This Row],[Kompensation för arbetsmarknadsstöd (arbetsmarknadsstöd år 2006)]:[Återföring av outnyttjade sammanslagningsunderstöd från 2021]])</f>
        <v>-102729.06383583791</v>
      </c>
      <c r="T277" s="311">
        <f>MinskningarHöjningar[[#This Row],[Höjningar sammanlagt]]+MinskningarHöjningar[[#This Row],[Minskningar sammanlagt]]</f>
        <v>-431950.75883583794</v>
      </c>
      <c r="U277" s="116"/>
    </row>
    <row r="278" spans="1:21" s="48" customFormat="1" x14ac:dyDescent="0.3">
      <c r="A278" s="289">
        <v>895</v>
      </c>
      <c r="B278" s="32" t="s">
        <v>366</v>
      </c>
      <c r="C278" s="447">
        <v>-27987.960000000003</v>
      </c>
      <c r="D278" s="138">
        <v>-27987.960000000003</v>
      </c>
      <c r="E278" s="138">
        <v>-27987.960000000003</v>
      </c>
      <c r="F278" s="138">
        <v>-27987.960000000003</v>
      </c>
      <c r="G278" s="138">
        <v>-63049.799999999996</v>
      </c>
      <c r="H278" s="138">
        <v>-307.56</v>
      </c>
      <c r="I278" s="138">
        <v>-295411.38</v>
      </c>
      <c r="J278" s="138">
        <v>-560099.31015000003</v>
      </c>
      <c r="K278" s="138">
        <v>-19530.060000000001</v>
      </c>
      <c r="L278" s="312">
        <f>SUM(MinskningarHöjningar[[#This Row],[Överföring till sammanslagnings-understöd enligt prövning (-1,82 €/inv)]:[Minskning av pensionsstödet (-1,27 €/inv)]])</f>
        <v>-1050349.9501500002</v>
      </c>
      <c r="M278" s="297">
        <v>166575</v>
      </c>
      <c r="N278" s="35">
        <v>-127042.48566932231</v>
      </c>
      <c r="O278" s="138">
        <v>1384.02</v>
      </c>
      <c r="P278" s="138">
        <v>-91472.687004695224</v>
      </c>
      <c r="Q278" s="138">
        <v>5536.08</v>
      </c>
      <c r="R278" s="138">
        <v>23989.68</v>
      </c>
      <c r="S278" s="313">
        <f>SUM(MinskningarHöjningar[[#This Row],[Kompensation för arbetsmarknadsstöd (arbetsmarknadsstöd år 2006)]:[Återföring av outnyttjade sammanslagningsunderstöd från 2021]])</f>
        <v>-21030.392674017538</v>
      </c>
      <c r="T278" s="311">
        <f>MinskningarHöjningar[[#This Row],[Höjningar sammanlagt]]+MinskningarHöjningar[[#This Row],[Minskningar sammanlagt]]</f>
        <v>-1071380.3428240176</v>
      </c>
      <c r="U278" s="116"/>
    </row>
    <row r="279" spans="1:21" s="48" customFormat="1" x14ac:dyDescent="0.3">
      <c r="A279" s="289">
        <v>905</v>
      </c>
      <c r="B279" s="32" t="s">
        <v>367</v>
      </c>
      <c r="C279" s="447">
        <v>-122942.82</v>
      </c>
      <c r="D279" s="138">
        <v>-122942.82</v>
      </c>
      <c r="E279" s="138">
        <v>-122942.82</v>
      </c>
      <c r="F279" s="138">
        <v>-122942.82</v>
      </c>
      <c r="G279" s="138">
        <v>-276959.09999999998</v>
      </c>
      <c r="H279" s="138">
        <v>-1351.02</v>
      </c>
      <c r="I279" s="138">
        <v>-1297654.71</v>
      </c>
      <c r="J279" s="138">
        <v>-4086212.0853499998</v>
      </c>
      <c r="K279" s="138">
        <v>-85789.77</v>
      </c>
      <c r="L279" s="312">
        <f>SUM(MinskningarHöjningar[[#This Row],[Överföring till sammanslagnings-understöd enligt prövning (-1,82 €/inv)]:[Minskning av pensionsstödet (-1,27 €/inv)]])</f>
        <v>-6239737.9653499993</v>
      </c>
      <c r="M279" s="297">
        <v>-766334</v>
      </c>
      <c r="N279" s="35">
        <v>274345.07104651257</v>
      </c>
      <c r="O279" s="138">
        <v>6079.59</v>
      </c>
      <c r="P279" s="138">
        <v>-840885.28100737871</v>
      </c>
      <c r="Q279" s="138">
        <v>24318.36</v>
      </c>
      <c r="R279" s="138">
        <v>105379.56</v>
      </c>
      <c r="S279" s="313">
        <f>SUM(MinskningarHöjningar[[#This Row],[Kompensation för arbetsmarknadsstöd (arbetsmarknadsstöd år 2006)]:[Återföring av outnyttjade sammanslagningsunderstöd från 2021]])</f>
        <v>-1197096.699960866</v>
      </c>
      <c r="T279" s="311">
        <f>MinskningarHöjningar[[#This Row],[Höjningar sammanlagt]]+MinskningarHöjningar[[#This Row],[Minskningar sammanlagt]]</f>
        <v>-7436834.6653108653</v>
      </c>
      <c r="U279" s="116"/>
    </row>
    <row r="280" spans="1:21" s="48" customFormat="1" x14ac:dyDescent="0.3">
      <c r="A280" s="289">
        <v>908</v>
      </c>
      <c r="B280" s="32" t="s">
        <v>193</v>
      </c>
      <c r="C280" s="447">
        <v>-37792.300000000003</v>
      </c>
      <c r="D280" s="138">
        <v>-37792.300000000003</v>
      </c>
      <c r="E280" s="138">
        <v>-37792.300000000003</v>
      </c>
      <c r="F280" s="138">
        <v>-37792.300000000003</v>
      </c>
      <c r="G280" s="138">
        <v>-85136.499999999985</v>
      </c>
      <c r="H280" s="138">
        <v>-415.3</v>
      </c>
      <c r="I280" s="138">
        <v>-398895.65</v>
      </c>
      <c r="J280" s="138">
        <v>-980007.21125000005</v>
      </c>
      <c r="K280" s="138">
        <v>-26371.55</v>
      </c>
      <c r="L280" s="312">
        <f>SUM(MinskningarHöjningar[[#This Row],[Överföring till sammanslagnings-understöd enligt prövning (-1,82 €/inv)]:[Minskning av pensionsstödet (-1,27 €/inv)]])</f>
        <v>-1641995.4112500001</v>
      </c>
      <c r="M280" s="297">
        <v>606941</v>
      </c>
      <c r="N280" s="35">
        <v>29654.960622604936</v>
      </c>
      <c r="O280" s="138">
        <v>1868.85</v>
      </c>
      <c r="P280" s="138">
        <v>113355.31144835742</v>
      </c>
      <c r="Q280" s="138">
        <v>7475.4</v>
      </c>
      <c r="R280" s="138">
        <v>32393.4</v>
      </c>
      <c r="S280" s="313">
        <f>SUM(MinskningarHöjningar[[#This Row],[Kompensation för arbetsmarknadsstöd (arbetsmarknadsstöd år 2006)]:[Återföring av outnyttjade sammanslagningsunderstöd från 2021]])</f>
        <v>791688.92207096238</v>
      </c>
      <c r="T280" s="311">
        <f>MinskningarHöjningar[[#This Row],[Höjningar sammanlagt]]+MinskningarHöjningar[[#This Row],[Minskningar sammanlagt]]</f>
        <v>-850306.48917903774</v>
      </c>
      <c r="U280" s="116"/>
    </row>
    <row r="281" spans="1:21" s="48" customFormat="1" x14ac:dyDescent="0.3">
      <c r="A281" s="289">
        <v>915</v>
      </c>
      <c r="B281" s="32" t="s">
        <v>194</v>
      </c>
      <c r="C281" s="447">
        <v>-36905.96</v>
      </c>
      <c r="D281" s="138">
        <v>-36905.96</v>
      </c>
      <c r="E281" s="138">
        <v>-36905.96</v>
      </c>
      <c r="F281" s="138">
        <v>-36905.96</v>
      </c>
      <c r="G281" s="138">
        <v>-83139.799999999988</v>
      </c>
      <c r="H281" s="138">
        <v>-405.56</v>
      </c>
      <c r="I281" s="138">
        <v>-389540.38</v>
      </c>
      <c r="J281" s="138">
        <v>-1329053.2424999999</v>
      </c>
      <c r="K281" s="138">
        <v>-25753.06</v>
      </c>
      <c r="L281" s="312">
        <f>SUM(MinskningarHöjningar[[#This Row],[Överföring till sammanslagnings-understöd enligt prövning (-1,82 €/inv)]:[Minskning av pensionsstödet (-1,27 €/inv)]])</f>
        <v>-1975515.8824999998</v>
      </c>
      <c r="M281" s="297">
        <v>496889</v>
      </c>
      <c r="N281" s="35">
        <v>-27351.97135592252</v>
      </c>
      <c r="O281" s="138">
        <v>1825.02</v>
      </c>
      <c r="P281" s="138">
        <v>208764.35289750661</v>
      </c>
      <c r="Q281" s="138">
        <v>7300.08</v>
      </c>
      <c r="R281" s="138">
        <v>31633.68</v>
      </c>
      <c r="S281" s="313">
        <f>SUM(MinskningarHöjningar[[#This Row],[Kompensation för arbetsmarknadsstöd (arbetsmarknadsstöd år 2006)]:[Återföring av outnyttjade sammanslagningsunderstöd från 2021]])</f>
        <v>719060.16154158418</v>
      </c>
      <c r="T281" s="311">
        <f>MinskningarHöjningar[[#This Row],[Höjningar sammanlagt]]+MinskningarHöjningar[[#This Row],[Minskningar sammanlagt]]</f>
        <v>-1256455.7209584157</v>
      </c>
      <c r="U281" s="116"/>
    </row>
    <row r="282" spans="1:21" s="48" customFormat="1" x14ac:dyDescent="0.3">
      <c r="A282" s="289">
        <v>918</v>
      </c>
      <c r="B282" s="32" t="s">
        <v>195</v>
      </c>
      <c r="C282" s="447">
        <v>-4171.4400000000005</v>
      </c>
      <c r="D282" s="138">
        <v>-4171.4400000000005</v>
      </c>
      <c r="E282" s="138">
        <v>-4171.4400000000005</v>
      </c>
      <c r="F282" s="138">
        <v>-4171.4400000000005</v>
      </c>
      <c r="G282" s="138">
        <v>-9397.1999999999989</v>
      </c>
      <c r="H282" s="138">
        <v>-45.84</v>
      </c>
      <c r="I282" s="138">
        <v>-44029.32</v>
      </c>
      <c r="J282" s="138">
        <v>-78658.615000000005</v>
      </c>
      <c r="K282" s="138">
        <v>-2910.84</v>
      </c>
      <c r="L282" s="312">
        <f>SUM(MinskningarHöjningar[[#This Row],[Överföring till sammanslagnings-understöd enligt prövning (-1,82 €/inv)]:[Minskning av pensionsstödet (-1,27 €/inv)]])</f>
        <v>-151727.57499999998</v>
      </c>
      <c r="M282" s="297">
        <v>-27273</v>
      </c>
      <c r="N282" s="35">
        <v>4954.2125695180148</v>
      </c>
      <c r="O282" s="138">
        <v>206.28</v>
      </c>
      <c r="P282" s="138">
        <v>-2681.9647554392523</v>
      </c>
      <c r="Q282" s="138">
        <v>825.12</v>
      </c>
      <c r="R282" s="138">
        <v>3575.52</v>
      </c>
      <c r="S282" s="313">
        <f>SUM(MinskningarHöjningar[[#This Row],[Kompensation för arbetsmarknadsstöd (arbetsmarknadsstöd år 2006)]:[Återföring av outnyttjade sammanslagningsunderstöd från 2021]])</f>
        <v>-20393.832185921237</v>
      </c>
      <c r="T282" s="311">
        <f>MinskningarHöjningar[[#This Row],[Höjningar sammanlagt]]+MinskningarHöjningar[[#This Row],[Minskningar sammanlagt]]</f>
        <v>-172121.40718592121</v>
      </c>
      <c r="U282" s="116"/>
    </row>
    <row r="283" spans="1:21" s="48" customFormat="1" x14ac:dyDescent="0.3">
      <c r="A283" s="289">
        <v>921</v>
      </c>
      <c r="B283" s="32" t="s">
        <v>196</v>
      </c>
      <c r="C283" s="447">
        <v>-3589.04</v>
      </c>
      <c r="D283" s="138">
        <v>-3589.04</v>
      </c>
      <c r="E283" s="138">
        <v>-3589.04</v>
      </c>
      <c r="F283" s="138">
        <v>-3589.04</v>
      </c>
      <c r="G283" s="138">
        <v>-8085.1999999999989</v>
      </c>
      <c r="H283" s="138">
        <v>-39.44</v>
      </c>
      <c r="I283" s="138">
        <v>-37882.120000000003</v>
      </c>
      <c r="J283" s="138">
        <v>-44231.313750000001</v>
      </c>
      <c r="K283" s="138">
        <v>-2504.44</v>
      </c>
      <c r="L283" s="312">
        <f>SUM(MinskningarHöjningar[[#This Row],[Överföring till sammanslagnings-understöd enligt prövning (-1,82 €/inv)]:[Minskning av pensionsstödet (-1,27 €/inv)]])</f>
        <v>-107098.67375</v>
      </c>
      <c r="M283" s="297">
        <v>-66078</v>
      </c>
      <c r="N283" s="35">
        <v>186918.53762630746</v>
      </c>
      <c r="O283" s="138">
        <v>177.48</v>
      </c>
      <c r="P283" s="138">
        <v>-6743.0523239666945</v>
      </c>
      <c r="Q283" s="138">
        <v>709.92</v>
      </c>
      <c r="R283" s="138">
        <v>3076.32</v>
      </c>
      <c r="S283" s="313">
        <f>SUM(MinskningarHöjningar[[#This Row],[Kompensation för arbetsmarknadsstöd (arbetsmarknadsstöd år 2006)]:[Återföring av outnyttjade sammanslagningsunderstöd från 2021]])</f>
        <v>118061.20530234076</v>
      </c>
      <c r="T283" s="311">
        <f>MinskningarHöjningar[[#This Row],[Höjningar sammanlagt]]+MinskningarHöjningar[[#This Row],[Minskningar sammanlagt]]</f>
        <v>10962.531552340763</v>
      </c>
      <c r="U283" s="116"/>
    </row>
    <row r="284" spans="1:21" s="48" customFormat="1" x14ac:dyDescent="0.3">
      <c r="A284" s="289">
        <v>922</v>
      </c>
      <c r="B284" s="32" t="s">
        <v>197</v>
      </c>
      <c r="C284" s="447">
        <v>-7947.9400000000005</v>
      </c>
      <c r="D284" s="138">
        <v>-7947.9400000000005</v>
      </c>
      <c r="E284" s="138">
        <v>-7947.9400000000005</v>
      </c>
      <c r="F284" s="138">
        <v>-7947.9400000000005</v>
      </c>
      <c r="G284" s="138">
        <v>-17904.699999999997</v>
      </c>
      <c r="H284" s="138">
        <v>-87.34</v>
      </c>
      <c r="I284" s="138">
        <v>-83890.07</v>
      </c>
      <c r="J284" s="138">
        <v>-77201.23</v>
      </c>
      <c r="K284" s="138">
        <v>-5546.09</v>
      </c>
      <c r="L284" s="312">
        <f>SUM(MinskningarHöjningar[[#This Row],[Överföring till sammanslagnings-understöd enligt prövning (-1,82 €/inv)]:[Minskning av pensionsstödet (-1,27 €/inv)]])</f>
        <v>-216421.18999999997</v>
      </c>
      <c r="M284" s="297">
        <v>7844</v>
      </c>
      <c r="N284" s="35">
        <v>-17408.788966968656</v>
      </c>
      <c r="O284" s="138">
        <v>393.03</v>
      </c>
      <c r="P284" s="138">
        <v>12771.239554456046</v>
      </c>
      <c r="Q284" s="138">
        <v>1572.12</v>
      </c>
      <c r="R284" s="138">
        <v>6812.52</v>
      </c>
      <c r="S284" s="313">
        <f>SUM(MinskningarHöjningar[[#This Row],[Kompensation för arbetsmarknadsstöd (arbetsmarknadsstöd år 2006)]:[Återföring av outnyttjade sammanslagningsunderstöd från 2021]])</f>
        <v>11984.120587487392</v>
      </c>
      <c r="T284" s="311">
        <f>MinskningarHöjningar[[#This Row],[Höjningar sammanlagt]]+MinskningarHöjningar[[#This Row],[Minskningar sammanlagt]]</f>
        <v>-204437.06941251259</v>
      </c>
      <c r="U284" s="116"/>
    </row>
    <row r="285" spans="1:21" s="48" customFormat="1" x14ac:dyDescent="0.3">
      <c r="A285" s="289">
        <v>924</v>
      </c>
      <c r="B285" s="32" t="s">
        <v>368</v>
      </c>
      <c r="C285" s="447">
        <v>-5578.3</v>
      </c>
      <c r="D285" s="138">
        <v>-5578.3</v>
      </c>
      <c r="E285" s="138">
        <v>-5578.3</v>
      </c>
      <c r="F285" s="138">
        <v>-5578.3</v>
      </c>
      <c r="G285" s="138">
        <v>-12566.499999999998</v>
      </c>
      <c r="H285" s="138">
        <v>-61.300000000000004</v>
      </c>
      <c r="I285" s="138">
        <v>-58878.65</v>
      </c>
      <c r="J285" s="138">
        <v>-41606.629999999997</v>
      </c>
      <c r="K285" s="138">
        <v>-3892.55</v>
      </c>
      <c r="L285" s="312">
        <f>SUM(MinskningarHöjningar[[#This Row],[Överföring till sammanslagnings-understöd enligt prövning (-1,82 €/inv)]:[Minskning av pensionsstödet (-1,27 €/inv)]])</f>
        <v>-139318.82999999999</v>
      </c>
      <c r="M285" s="297">
        <v>-2352</v>
      </c>
      <c r="N285" s="35">
        <v>96922.8365674261</v>
      </c>
      <c r="O285" s="138">
        <v>275.84999999999997</v>
      </c>
      <c r="P285" s="138">
        <v>-21589.971063933001</v>
      </c>
      <c r="Q285" s="138">
        <v>1103.3999999999999</v>
      </c>
      <c r="R285" s="138">
        <v>4781.4000000000005</v>
      </c>
      <c r="S285" s="313">
        <f>SUM(MinskningarHöjningar[[#This Row],[Kompensation för arbetsmarknadsstöd (arbetsmarknadsstöd år 2006)]:[Återföring av outnyttjade sammanslagningsunderstöd från 2021]])</f>
        <v>79141.515503493094</v>
      </c>
      <c r="T285" s="311">
        <f>MinskningarHöjningar[[#This Row],[Höjningar sammanlagt]]+MinskningarHöjningar[[#This Row],[Minskningar sammanlagt]]</f>
        <v>-60177.314496506893</v>
      </c>
      <c r="U285" s="116"/>
    </row>
    <row r="286" spans="1:21" s="48" customFormat="1" x14ac:dyDescent="0.3">
      <c r="A286" s="289">
        <v>925</v>
      </c>
      <c r="B286" s="32" t="s">
        <v>198</v>
      </c>
      <c r="C286" s="447">
        <v>-6410.04</v>
      </c>
      <c r="D286" s="138">
        <v>-6410.04</v>
      </c>
      <c r="E286" s="138">
        <v>-6410.04</v>
      </c>
      <c r="F286" s="138">
        <v>-6410.04</v>
      </c>
      <c r="G286" s="138">
        <v>-14440.199999999999</v>
      </c>
      <c r="H286" s="138">
        <v>-70.44</v>
      </c>
      <c r="I286" s="138">
        <v>-67657.62000000001</v>
      </c>
      <c r="J286" s="138">
        <v>-71305.455000000002</v>
      </c>
      <c r="K286" s="138">
        <v>-4472.9400000000005</v>
      </c>
      <c r="L286" s="312">
        <f>SUM(MinskningarHöjningar[[#This Row],[Överföring till sammanslagnings-understöd enligt prövning (-1,82 €/inv)]:[Minskning av pensionsstödet (-1,27 €/inv)]])</f>
        <v>-183586.815</v>
      </c>
      <c r="M286" s="297">
        <v>81614</v>
      </c>
      <c r="N286" s="35">
        <v>104347.35000475124</v>
      </c>
      <c r="O286" s="138">
        <v>316.97999999999996</v>
      </c>
      <c r="P286" s="138">
        <v>-60398.975403779266</v>
      </c>
      <c r="Q286" s="138">
        <v>1267.9199999999998</v>
      </c>
      <c r="R286" s="138">
        <v>5494.3200000000006</v>
      </c>
      <c r="S286" s="313">
        <f>SUM(MinskningarHöjningar[[#This Row],[Kompensation för arbetsmarknadsstöd (arbetsmarknadsstöd år 2006)]:[Återföring av outnyttjade sammanslagningsunderstöd från 2021]])</f>
        <v>132641.59460097196</v>
      </c>
      <c r="T286" s="311">
        <f>MinskningarHöjningar[[#This Row],[Höjningar sammanlagt]]+MinskningarHöjningar[[#This Row],[Minskningar sammanlagt]]</f>
        <v>-50945.22039902804</v>
      </c>
      <c r="U286" s="116"/>
    </row>
    <row r="287" spans="1:21" s="48" customFormat="1" x14ac:dyDescent="0.3">
      <c r="A287" s="289">
        <v>927</v>
      </c>
      <c r="B287" s="32" t="s">
        <v>369</v>
      </c>
      <c r="C287" s="447">
        <v>-53071.200000000004</v>
      </c>
      <c r="D287" s="138">
        <v>-53071.200000000004</v>
      </c>
      <c r="E287" s="138">
        <v>-53071.200000000004</v>
      </c>
      <c r="F287" s="138">
        <v>-53071.200000000004</v>
      </c>
      <c r="G287" s="138">
        <v>-119555.99999999999</v>
      </c>
      <c r="H287" s="138">
        <v>-583.20000000000005</v>
      </c>
      <c r="I287" s="138">
        <v>-560163.6</v>
      </c>
      <c r="J287" s="138">
        <v>-1681632.0274499999</v>
      </c>
      <c r="K287" s="138">
        <v>-37033.199999999997</v>
      </c>
      <c r="L287" s="312">
        <f>SUM(MinskningarHöjningar[[#This Row],[Överföring till sammanslagnings-understöd enligt prövning (-1,82 €/inv)]:[Minskning av pensionsstödet (-1,27 €/inv)]])</f>
        <v>-2611252.8274500002</v>
      </c>
      <c r="M287" s="297">
        <v>-203115</v>
      </c>
      <c r="N287" s="35">
        <v>94447.855535522103</v>
      </c>
      <c r="O287" s="138">
        <v>2624.4</v>
      </c>
      <c r="P287" s="138">
        <v>111420.98224633394</v>
      </c>
      <c r="Q287" s="138">
        <v>10497.6</v>
      </c>
      <c r="R287" s="138">
        <v>45489.599999999999</v>
      </c>
      <c r="S287" s="313">
        <f>SUM(MinskningarHöjningar[[#This Row],[Kompensation för arbetsmarknadsstöd (arbetsmarknadsstöd år 2006)]:[Återföring av outnyttjade sammanslagningsunderstöd från 2021]])</f>
        <v>61365.437781856032</v>
      </c>
      <c r="T287" s="311">
        <f>MinskningarHöjningar[[#This Row],[Höjningar sammanlagt]]+MinskningarHöjningar[[#This Row],[Minskningar sammanlagt]]</f>
        <v>-2549887.3896681443</v>
      </c>
      <c r="U287" s="116"/>
    </row>
    <row r="288" spans="1:21" s="48" customFormat="1" x14ac:dyDescent="0.3">
      <c r="A288" s="289">
        <v>931</v>
      </c>
      <c r="B288" s="32" t="s">
        <v>199</v>
      </c>
      <c r="C288" s="447">
        <v>-11096.54</v>
      </c>
      <c r="D288" s="138">
        <v>-11096.54</v>
      </c>
      <c r="E288" s="138">
        <v>-11096.54</v>
      </c>
      <c r="F288" s="138">
        <v>-11096.54</v>
      </c>
      <c r="G288" s="138">
        <v>-24997.699999999997</v>
      </c>
      <c r="H288" s="138">
        <v>-121.94</v>
      </c>
      <c r="I288" s="138">
        <v>-117123.37000000001</v>
      </c>
      <c r="J288" s="138">
        <v>-300602.90999999997</v>
      </c>
      <c r="K288" s="138">
        <v>-7743.1900000000005</v>
      </c>
      <c r="L288" s="312">
        <f>SUM(MinskningarHöjningar[[#This Row],[Överföring till sammanslagnings-understöd enligt prövning (-1,82 €/inv)]:[Minskning av pensionsstödet (-1,27 €/inv)]])</f>
        <v>-494975.26999999996</v>
      </c>
      <c r="M288" s="297">
        <v>142346</v>
      </c>
      <c r="N288" s="35">
        <v>-29884.024469129741</v>
      </c>
      <c r="O288" s="138">
        <v>548.73</v>
      </c>
      <c r="P288" s="138">
        <v>-16942.308781795873</v>
      </c>
      <c r="Q288" s="138">
        <v>2194.92</v>
      </c>
      <c r="R288" s="138">
        <v>9511.32</v>
      </c>
      <c r="S288" s="313">
        <f>SUM(MinskningarHöjningar[[#This Row],[Kompensation för arbetsmarknadsstöd (arbetsmarknadsstöd år 2006)]:[Återföring av outnyttjade sammanslagningsunderstöd från 2021]])</f>
        <v>107774.63674907439</v>
      </c>
      <c r="T288" s="311">
        <f>MinskningarHöjningar[[#This Row],[Höjningar sammanlagt]]+MinskningarHöjningar[[#This Row],[Minskningar sammanlagt]]</f>
        <v>-387200.63325092557</v>
      </c>
      <c r="U288" s="116"/>
    </row>
    <row r="289" spans="1:21" s="48" customFormat="1" x14ac:dyDescent="0.3">
      <c r="A289" s="289">
        <v>934</v>
      </c>
      <c r="B289" s="32" t="s">
        <v>200</v>
      </c>
      <c r="C289" s="447">
        <v>-5066.88</v>
      </c>
      <c r="D289" s="138">
        <v>-5066.88</v>
      </c>
      <c r="E289" s="138">
        <v>-5066.88</v>
      </c>
      <c r="F289" s="138">
        <v>-5066.88</v>
      </c>
      <c r="G289" s="138">
        <v>-11414.4</v>
      </c>
      <c r="H289" s="138">
        <v>-55.68</v>
      </c>
      <c r="I289" s="138">
        <v>-53480.639999999999</v>
      </c>
      <c r="J289" s="138">
        <v>-47381.415000000001</v>
      </c>
      <c r="K289" s="138">
        <v>-3535.68</v>
      </c>
      <c r="L289" s="312">
        <f>SUM(MinskningarHöjningar[[#This Row],[Överföring till sammanslagnings-understöd enligt prövning (-1,82 €/inv)]:[Minskning av pensionsstödet (-1,27 €/inv)]])</f>
        <v>-136135.33499999999</v>
      </c>
      <c r="M289" s="297">
        <v>-23874</v>
      </c>
      <c r="N289" s="35">
        <v>62305.717786749825</v>
      </c>
      <c r="O289" s="138">
        <v>250.56</v>
      </c>
      <c r="P289" s="138">
        <v>5686.6542163041777</v>
      </c>
      <c r="Q289" s="138">
        <v>1002.24</v>
      </c>
      <c r="R289" s="138">
        <v>4343.04</v>
      </c>
      <c r="S289" s="313">
        <f>SUM(MinskningarHöjningar[[#This Row],[Kompensation för arbetsmarknadsstöd (arbetsmarknadsstöd år 2006)]:[Återföring av outnyttjade sammanslagningsunderstöd från 2021]])</f>
        <v>49714.212003053995</v>
      </c>
      <c r="T289" s="311">
        <f>MinskningarHöjningar[[#This Row],[Höjningar sammanlagt]]+MinskningarHöjningar[[#This Row],[Minskningar sammanlagt]]</f>
        <v>-86421.122996945996</v>
      </c>
      <c r="U289" s="116"/>
    </row>
    <row r="290" spans="1:21" s="48" customFormat="1" x14ac:dyDescent="0.3">
      <c r="A290" s="289">
        <v>935</v>
      </c>
      <c r="B290" s="32" t="s">
        <v>201</v>
      </c>
      <c r="C290" s="447">
        <v>-5618.34</v>
      </c>
      <c r="D290" s="138">
        <v>-5618.34</v>
      </c>
      <c r="E290" s="138">
        <v>-5618.34</v>
      </c>
      <c r="F290" s="138">
        <v>-5618.34</v>
      </c>
      <c r="G290" s="138">
        <v>-12656.699999999999</v>
      </c>
      <c r="H290" s="138">
        <v>-61.74</v>
      </c>
      <c r="I290" s="138">
        <v>-59301.270000000004</v>
      </c>
      <c r="J290" s="138">
        <v>-88424.15</v>
      </c>
      <c r="K290" s="138">
        <v>-3920.4900000000002</v>
      </c>
      <c r="L290" s="312">
        <f>SUM(MinskningarHöjningar[[#This Row],[Överföring till sammanslagnings-understöd enligt prövning (-1,82 €/inv)]:[Minskning av pensionsstödet (-1,27 €/inv)]])</f>
        <v>-186837.71</v>
      </c>
      <c r="M290" s="297">
        <v>-36833</v>
      </c>
      <c r="N290" s="35">
        <v>62997.892044780776</v>
      </c>
      <c r="O290" s="138">
        <v>277.83</v>
      </c>
      <c r="P290" s="138">
        <v>-19355.542479651456</v>
      </c>
      <c r="Q290" s="138">
        <v>1111.32</v>
      </c>
      <c r="R290" s="138">
        <v>4815.72</v>
      </c>
      <c r="S290" s="313">
        <f>SUM(MinskningarHöjningar[[#This Row],[Kompensation för arbetsmarknadsstöd (arbetsmarknadsstöd år 2006)]:[Återföring av outnyttjade sammanslagningsunderstöd från 2021]])</f>
        <v>13014.219565129322</v>
      </c>
      <c r="T290" s="311">
        <f>MinskningarHöjningar[[#This Row],[Höjningar sammanlagt]]+MinskningarHöjningar[[#This Row],[Minskningar sammanlagt]]</f>
        <v>-173823.49043487068</v>
      </c>
      <c r="U290" s="116"/>
    </row>
    <row r="291" spans="1:21" s="48" customFormat="1" x14ac:dyDescent="0.3">
      <c r="A291" s="289">
        <v>936</v>
      </c>
      <c r="B291" s="32" t="s">
        <v>370</v>
      </c>
      <c r="C291" s="447">
        <v>-11848.2</v>
      </c>
      <c r="D291" s="138">
        <v>-11848.2</v>
      </c>
      <c r="E291" s="138">
        <v>-11848.2</v>
      </c>
      <c r="F291" s="138">
        <v>-11848.2</v>
      </c>
      <c r="G291" s="138">
        <v>-26690.999999999996</v>
      </c>
      <c r="H291" s="138">
        <v>-130.19999999999999</v>
      </c>
      <c r="I291" s="138">
        <v>-125057.1</v>
      </c>
      <c r="J291" s="138">
        <v>-223742.49</v>
      </c>
      <c r="K291" s="138">
        <v>-8267.7000000000007</v>
      </c>
      <c r="L291" s="312">
        <f>SUM(MinskningarHöjningar[[#This Row],[Överföring till sammanslagnings-understöd enligt prövning (-1,82 €/inv)]:[Minskning av pensionsstödet (-1,27 €/inv)]])</f>
        <v>-431281.29</v>
      </c>
      <c r="M291" s="297">
        <v>-107812</v>
      </c>
      <c r="N291" s="35">
        <v>46812.20847382769</v>
      </c>
      <c r="O291" s="138">
        <v>585.9</v>
      </c>
      <c r="P291" s="138">
        <v>-42040.315181500489</v>
      </c>
      <c r="Q291" s="138">
        <v>2343.6</v>
      </c>
      <c r="R291" s="138">
        <v>10155.6</v>
      </c>
      <c r="S291" s="313">
        <f>SUM(MinskningarHöjningar[[#This Row],[Kompensation för arbetsmarknadsstöd (arbetsmarknadsstöd år 2006)]:[Återföring av outnyttjade sammanslagningsunderstöd från 2021]])</f>
        <v>-89955.006707672786</v>
      </c>
      <c r="T291" s="311">
        <f>MinskningarHöjningar[[#This Row],[Höjningar sammanlagt]]+MinskningarHöjningar[[#This Row],[Minskningar sammanlagt]]</f>
        <v>-521236.29670767277</v>
      </c>
      <c r="U291" s="116"/>
    </row>
    <row r="292" spans="1:21" s="48" customFormat="1" x14ac:dyDescent="0.3">
      <c r="A292" s="289">
        <v>946</v>
      </c>
      <c r="B292" s="32" t="s">
        <v>371</v>
      </c>
      <c r="C292" s="447">
        <v>-11626.16</v>
      </c>
      <c r="D292" s="138">
        <v>-11626.16</v>
      </c>
      <c r="E292" s="138">
        <v>-11626.16</v>
      </c>
      <c r="F292" s="138">
        <v>-11626.16</v>
      </c>
      <c r="G292" s="138">
        <v>-26190.799999999999</v>
      </c>
      <c r="H292" s="138">
        <v>-127.76</v>
      </c>
      <c r="I292" s="138">
        <v>-122713.48000000001</v>
      </c>
      <c r="J292" s="138">
        <v>-94989.13</v>
      </c>
      <c r="K292" s="138">
        <v>-8112.76</v>
      </c>
      <c r="L292" s="312">
        <f>SUM(MinskningarHöjningar[[#This Row],[Överföring till sammanslagnings-understöd enligt prövning (-1,82 €/inv)]:[Minskning av pensionsstödet (-1,27 €/inv)]])</f>
        <v>-298638.57</v>
      </c>
      <c r="M292" s="297">
        <v>-66992</v>
      </c>
      <c r="N292" s="35">
        <v>511241.87484688405</v>
      </c>
      <c r="O292" s="138">
        <v>574.91999999999996</v>
      </c>
      <c r="P292" s="138">
        <v>-79550.505913508605</v>
      </c>
      <c r="Q292" s="138">
        <v>2299.6799999999998</v>
      </c>
      <c r="R292" s="138">
        <v>9965.2800000000007</v>
      </c>
      <c r="S292" s="313">
        <f>SUM(MinskningarHöjningar[[#This Row],[Kompensation för arbetsmarknadsstöd (arbetsmarknadsstöd år 2006)]:[Återföring av outnyttjade sammanslagningsunderstöd från 2021]])</f>
        <v>377539.24893337546</v>
      </c>
      <c r="T292" s="311">
        <f>MinskningarHöjningar[[#This Row],[Höjningar sammanlagt]]+MinskningarHöjningar[[#This Row],[Minskningar sammanlagt]]</f>
        <v>78900.678933375457</v>
      </c>
      <c r="U292" s="116"/>
    </row>
    <row r="293" spans="1:21" s="48" customFormat="1" x14ac:dyDescent="0.3">
      <c r="A293" s="289">
        <v>976</v>
      </c>
      <c r="B293" s="32" t="s">
        <v>372</v>
      </c>
      <c r="C293" s="447">
        <v>-7079.8</v>
      </c>
      <c r="D293" s="138">
        <v>-7079.8</v>
      </c>
      <c r="E293" s="138">
        <v>-7079.8</v>
      </c>
      <c r="F293" s="138">
        <v>-7079.8</v>
      </c>
      <c r="G293" s="138">
        <v>-15948.999999999998</v>
      </c>
      <c r="H293" s="138">
        <v>-77.8</v>
      </c>
      <c r="I293" s="138">
        <v>-74726.900000000009</v>
      </c>
      <c r="J293" s="138">
        <v>-74763.91</v>
      </c>
      <c r="K293" s="138">
        <v>-4940.3</v>
      </c>
      <c r="L293" s="312">
        <f>SUM(MinskningarHöjningar[[#This Row],[Överföring till sammanslagnings-understöd enligt prövning (-1,82 €/inv)]:[Minskning av pensionsstödet (-1,27 €/inv)]])</f>
        <v>-198777.11</v>
      </c>
      <c r="M293" s="297">
        <v>-68703</v>
      </c>
      <c r="N293" s="35">
        <v>-68346.25052626431</v>
      </c>
      <c r="O293" s="138">
        <v>350.09999999999997</v>
      </c>
      <c r="P293" s="138">
        <v>1889.7106935028714</v>
      </c>
      <c r="Q293" s="138">
        <v>1400.3999999999999</v>
      </c>
      <c r="R293" s="138">
        <v>6068.4000000000005</v>
      </c>
      <c r="S293" s="313">
        <f>SUM(MinskningarHöjningar[[#This Row],[Kompensation för arbetsmarknadsstöd (arbetsmarknadsstöd år 2006)]:[Återföring av outnyttjade sammanslagningsunderstöd från 2021]])</f>
        <v>-127340.63983276143</v>
      </c>
      <c r="T293" s="311">
        <f>MinskningarHöjningar[[#This Row],[Höjningar sammanlagt]]+MinskningarHöjningar[[#This Row],[Minskningar sammanlagt]]</f>
        <v>-326117.74983276142</v>
      </c>
      <c r="U293" s="116"/>
    </row>
    <row r="294" spans="1:21" s="48" customFormat="1" x14ac:dyDescent="0.3">
      <c r="A294" s="289">
        <v>977</v>
      </c>
      <c r="B294" s="32" t="s">
        <v>202</v>
      </c>
      <c r="C294" s="447">
        <v>-27853.280000000002</v>
      </c>
      <c r="D294" s="138">
        <v>-27853.280000000002</v>
      </c>
      <c r="E294" s="138">
        <v>-27853.280000000002</v>
      </c>
      <c r="F294" s="138">
        <v>-27853.280000000002</v>
      </c>
      <c r="G294" s="138">
        <v>-62746.399999999994</v>
      </c>
      <c r="H294" s="138">
        <v>-306.08</v>
      </c>
      <c r="I294" s="138">
        <v>-293989.84000000003</v>
      </c>
      <c r="J294" s="138">
        <v>-624305.04</v>
      </c>
      <c r="K294" s="138">
        <v>-19436.080000000002</v>
      </c>
      <c r="L294" s="312">
        <f>SUM(MinskningarHöjningar[[#This Row],[Överföring till sammanslagnings-understöd enligt prövning (-1,82 €/inv)]:[Minskning av pensionsstödet (-1,27 €/inv)]])</f>
        <v>-1112196.56</v>
      </c>
      <c r="M294" s="297">
        <v>55920</v>
      </c>
      <c r="N294" s="35">
        <v>31894.618232842535</v>
      </c>
      <c r="O294" s="138">
        <v>1377.36</v>
      </c>
      <c r="P294" s="138">
        <v>79958.584283079268</v>
      </c>
      <c r="Q294" s="138">
        <v>5509.44</v>
      </c>
      <c r="R294" s="138">
        <v>23874.240000000002</v>
      </c>
      <c r="S294" s="313">
        <f>SUM(MinskningarHöjningar[[#This Row],[Kompensation för arbetsmarknadsstöd (arbetsmarknadsstöd år 2006)]:[Återföring av outnyttjade sammanslagningsunderstöd från 2021]])</f>
        <v>198534.2425159218</v>
      </c>
      <c r="T294" s="311">
        <f>MinskningarHöjningar[[#This Row],[Höjningar sammanlagt]]+MinskningarHöjningar[[#This Row],[Minskningar sammanlagt]]</f>
        <v>-913662.31748407823</v>
      </c>
      <c r="U294" s="116"/>
    </row>
    <row r="295" spans="1:21" s="48" customFormat="1" x14ac:dyDescent="0.3">
      <c r="A295" s="289">
        <v>980</v>
      </c>
      <c r="B295" s="32" t="s">
        <v>203</v>
      </c>
      <c r="C295" s="447">
        <v>-60700.639999999999</v>
      </c>
      <c r="D295" s="138">
        <v>-60700.639999999999</v>
      </c>
      <c r="E295" s="138">
        <v>-60700.639999999999</v>
      </c>
      <c r="F295" s="138">
        <v>-60700.639999999999</v>
      </c>
      <c r="G295" s="138">
        <v>-136743.19999999998</v>
      </c>
      <c r="H295" s="138">
        <v>-667.04</v>
      </c>
      <c r="I295" s="138">
        <v>-640691.92000000004</v>
      </c>
      <c r="J295" s="138">
        <v>-1311675.2350000001</v>
      </c>
      <c r="K295" s="138">
        <v>-42357.04</v>
      </c>
      <c r="L295" s="312">
        <f>SUM(MinskningarHöjningar[[#This Row],[Överföring till sammanslagnings-understöd enligt prövning (-1,82 €/inv)]:[Minskning av pensionsstödet (-1,27 €/inv)]])</f>
        <v>-2374936.9950000001</v>
      </c>
      <c r="M295" s="297">
        <v>-15104</v>
      </c>
      <c r="N295" s="35">
        <v>-347209.93432351947</v>
      </c>
      <c r="O295" s="138">
        <v>3001.68</v>
      </c>
      <c r="P295" s="138">
        <v>30817.545606577274</v>
      </c>
      <c r="Q295" s="138">
        <v>12006.72</v>
      </c>
      <c r="R295" s="138">
        <v>52029.120000000003</v>
      </c>
      <c r="S295" s="313">
        <f>SUM(MinskningarHöjningar[[#This Row],[Kompensation för arbetsmarknadsstöd (arbetsmarknadsstöd år 2006)]:[Återföring av outnyttjade sammanslagningsunderstöd från 2021]])</f>
        <v>-264458.86871694226</v>
      </c>
      <c r="T295" s="311">
        <f>MinskningarHöjningar[[#This Row],[Höjningar sammanlagt]]+MinskningarHöjningar[[#This Row],[Minskningar sammanlagt]]</f>
        <v>-2639395.8637169423</v>
      </c>
      <c r="U295" s="116"/>
    </row>
    <row r="296" spans="1:21" s="48" customFormat="1" x14ac:dyDescent="0.3">
      <c r="A296" s="289">
        <v>981</v>
      </c>
      <c r="B296" s="32" t="s">
        <v>204</v>
      </c>
      <c r="C296" s="447">
        <v>-4211.4800000000005</v>
      </c>
      <c r="D296" s="138">
        <v>-4211.4800000000005</v>
      </c>
      <c r="E296" s="138">
        <v>-4211.4800000000005</v>
      </c>
      <c r="F296" s="138">
        <v>-4211.4800000000005</v>
      </c>
      <c r="G296" s="138">
        <v>-9487.4</v>
      </c>
      <c r="H296" s="138">
        <v>-46.28</v>
      </c>
      <c r="I296" s="138">
        <v>-44451.94</v>
      </c>
      <c r="J296" s="138">
        <v>-62025.485000000001</v>
      </c>
      <c r="K296" s="138">
        <v>-2938.78</v>
      </c>
      <c r="L296" s="312">
        <f>SUM(MinskningarHöjningar[[#This Row],[Överföring till sammanslagnings-understöd enligt prövning (-1,82 €/inv)]:[Minskning av pensionsstödet (-1,27 €/inv)]])</f>
        <v>-135795.80500000002</v>
      </c>
      <c r="M296" s="297">
        <v>29176</v>
      </c>
      <c r="N296" s="35">
        <v>26663.146500021219</v>
      </c>
      <c r="O296" s="138">
        <v>208.26</v>
      </c>
      <c r="P296" s="138">
        <v>10378.440764734371</v>
      </c>
      <c r="Q296" s="138">
        <v>833.04</v>
      </c>
      <c r="R296" s="138">
        <v>3609.84</v>
      </c>
      <c r="S296" s="313">
        <f>SUM(MinskningarHöjningar[[#This Row],[Kompensation för arbetsmarknadsstöd (arbetsmarknadsstöd år 2006)]:[Återföring av outnyttjade sammanslagningsunderstöd från 2021]])</f>
        <v>70868.72726475558</v>
      </c>
      <c r="T296" s="311">
        <f>MinskningarHöjningar[[#This Row],[Höjningar sammanlagt]]+MinskningarHöjningar[[#This Row],[Minskningar sammanlagt]]</f>
        <v>-64927.077735244442</v>
      </c>
      <c r="U296" s="116"/>
    </row>
    <row r="297" spans="1:21" s="48" customFormat="1" x14ac:dyDescent="0.3">
      <c r="A297" s="289">
        <v>989</v>
      </c>
      <c r="B297" s="32" t="s">
        <v>373</v>
      </c>
      <c r="C297" s="447">
        <v>-10050.040000000001</v>
      </c>
      <c r="D297" s="138">
        <v>-10050.040000000001</v>
      </c>
      <c r="E297" s="138">
        <v>-10050.040000000001</v>
      </c>
      <c r="F297" s="138">
        <v>-10050.040000000001</v>
      </c>
      <c r="G297" s="138">
        <v>-22640.199999999997</v>
      </c>
      <c r="H297" s="138">
        <v>-110.44</v>
      </c>
      <c r="I297" s="138">
        <v>-106077.62000000001</v>
      </c>
      <c r="J297" s="138">
        <v>-157146.76</v>
      </c>
      <c r="K297" s="138">
        <v>-7012.9400000000005</v>
      </c>
      <c r="L297" s="312">
        <f>SUM(MinskningarHöjningar[[#This Row],[Överföring till sammanslagnings-understöd enligt prövning (-1,82 €/inv)]:[Minskning av pensionsstödet (-1,27 €/inv)]])</f>
        <v>-333188.12000000005</v>
      </c>
      <c r="M297" s="297">
        <v>126664</v>
      </c>
      <c r="N297" s="35">
        <v>96496.763933300972</v>
      </c>
      <c r="O297" s="138">
        <v>496.97999999999996</v>
      </c>
      <c r="P297" s="138">
        <v>-218.17703829817037</v>
      </c>
      <c r="Q297" s="138">
        <v>1987.9199999999998</v>
      </c>
      <c r="R297" s="138">
        <v>8614.32</v>
      </c>
      <c r="S297" s="313">
        <f>SUM(MinskningarHöjningar[[#This Row],[Kompensation för arbetsmarknadsstöd (arbetsmarknadsstöd år 2006)]:[Återföring av outnyttjade sammanslagningsunderstöd från 2021]])</f>
        <v>234041.80689500284</v>
      </c>
      <c r="T297" s="311">
        <f>MinskningarHöjningar[[#This Row],[Höjningar sammanlagt]]+MinskningarHöjningar[[#This Row],[Minskningar sammanlagt]]</f>
        <v>-99146.313104997214</v>
      </c>
      <c r="U297" s="116"/>
    </row>
    <row r="298" spans="1:21" s="48" customFormat="1" x14ac:dyDescent="0.3">
      <c r="A298" s="289">
        <v>992</v>
      </c>
      <c r="B298" s="32" t="s">
        <v>205</v>
      </c>
      <c r="C298" s="447">
        <v>-33810.14</v>
      </c>
      <c r="D298" s="138">
        <v>-33810.14</v>
      </c>
      <c r="E298" s="138">
        <v>-33810.14</v>
      </c>
      <c r="F298" s="138">
        <v>-33810.14</v>
      </c>
      <c r="G298" s="138">
        <v>-76165.7</v>
      </c>
      <c r="H298" s="138">
        <v>-371.54</v>
      </c>
      <c r="I298" s="138">
        <v>-356864.17000000004</v>
      </c>
      <c r="J298" s="138">
        <v>-1024273.875</v>
      </c>
      <c r="K298" s="138">
        <v>-23592.79</v>
      </c>
      <c r="L298" s="312">
        <f>SUM(MinskningarHöjningar[[#This Row],[Överföring till sammanslagnings-understöd enligt prövning (-1,82 €/inv)]:[Minskning av pensionsstödet (-1,27 €/inv)]])</f>
        <v>-1616508.6350000002</v>
      </c>
      <c r="M298" s="297">
        <v>678179</v>
      </c>
      <c r="N298" s="35">
        <v>18012.54996163398</v>
      </c>
      <c r="O298" s="138">
        <v>1671.9299999999998</v>
      </c>
      <c r="P298" s="138">
        <v>27032.532718329749</v>
      </c>
      <c r="Q298" s="138">
        <v>6687.7199999999993</v>
      </c>
      <c r="R298" s="138">
        <v>28980.120000000003</v>
      </c>
      <c r="S298" s="313">
        <f>SUM(MinskningarHöjningar[[#This Row],[Kompensation för arbetsmarknadsstöd (arbetsmarknadsstöd år 2006)]:[Återföring av outnyttjade sammanslagningsunderstöd från 2021]])</f>
        <v>760563.85267996381</v>
      </c>
      <c r="T298" s="311">
        <f>MinskningarHöjningar[[#This Row],[Höjningar sammanlagt]]+MinskningarHöjningar[[#This Row],[Minskningar sammanlagt]]</f>
        <v>-855944.78232003644</v>
      </c>
      <c r="U298" s="116"/>
    </row>
    <row r="300" spans="1:21" x14ac:dyDescent="0.3">
      <c r="P300" s="298"/>
      <c r="Q300" s="298"/>
      <c r="R300" s="298"/>
    </row>
    <row r="314" spans="1:20" x14ac:dyDescent="0.3">
      <c r="A314" s="299"/>
      <c r="B314" s="300"/>
      <c r="C314" s="300"/>
      <c r="D314" s="44"/>
      <c r="E314" s="44"/>
      <c r="F314" s="44"/>
      <c r="G314" s="44"/>
      <c r="H314" s="44"/>
      <c r="I314" s="41"/>
      <c r="J314" s="41"/>
      <c r="K314" s="41"/>
      <c r="L314" s="295"/>
      <c r="M314" s="160"/>
      <c r="N314" s="44"/>
      <c r="O314" s="44"/>
      <c r="P314" s="44"/>
      <c r="Q314" s="44"/>
      <c r="R314" s="44"/>
      <c r="S314" s="295"/>
      <c r="T314" s="306"/>
    </row>
    <row r="315" spans="1:20" x14ac:dyDescent="0.3">
      <c r="A315" s="299"/>
      <c r="B315" s="300"/>
      <c r="C315" s="300"/>
      <c r="D315" s="44"/>
      <c r="E315" s="44"/>
      <c r="F315" s="44"/>
      <c r="G315" s="44"/>
      <c r="H315" s="44"/>
      <c r="I315" s="41"/>
      <c r="J315" s="41"/>
      <c r="K315" s="41"/>
      <c r="L315" s="295"/>
      <c r="M315" s="160"/>
      <c r="N315" s="44"/>
      <c r="O315" s="44"/>
      <c r="P315" s="44"/>
      <c r="Q315" s="44"/>
      <c r="R315" s="44"/>
      <c r="S315" s="295"/>
      <c r="T315" s="306"/>
    </row>
    <row r="316" spans="1:20" x14ac:dyDescent="0.3">
      <c r="A316" s="299"/>
      <c r="B316" s="300"/>
      <c r="C316" s="300"/>
      <c r="D316" s="44"/>
      <c r="E316" s="44"/>
      <c r="F316" s="44"/>
      <c r="G316" s="44"/>
      <c r="H316" s="44"/>
      <c r="I316" s="41"/>
      <c r="J316" s="41"/>
      <c r="K316" s="41"/>
      <c r="L316" s="295"/>
      <c r="M316" s="160"/>
      <c r="N316" s="44"/>
      <c r="O316" s="44"/>
      <c r="P316" s="44"/>
      <c r="Q316" s="44"/>
      <c r="R316" s="44"/>
      <c r="S316" s="295"/>
      <c r="T316" s="306"/>
    </row>
    <row r="317" spans="1:20" x14ac:dyDescent="0.3">
      <c r="A317" s="299"/>
      <c r="B317" s="300"/>
      <c r="C317" s="300"/>
      <c r="D317" s="44"/>
      <c r="E317" s="44"/>
      <c r="F317" s="44"/>
      <c r="G317" s="44"/>
      <c r="H317" s="44"/>
      <c r="I317" s="41"/>
      <c r="J317" s="41"/>
      <c r="K317" s="41"/>
      <c r="L317" s="295"/>
      <c r="M317" s="160"/>
      <c r="N317" s="44"/>
      <c r="O317" s="44"/>
      <c r="P317" s="44"/>
      <c r="Q317" s="44"/>
      <c r="R317" s="44"/>
      <c r="S317" s="295"/>
      <c r="T317" s="306"/>
    </row>
    <row r="318" spans="1:20" x14ac:dyDescent="0.3">
      <c r="A318" s="299"/>
      <c r="B318" s="300"/>
      <c r="C318" s="300"/>
      <c r="D318" s="44"/>
      <c r="E318" s="44"/>
      <c r="F318" s="44"/>
      <c r="G318" s="44"/>
      <c r="H318" s="44"/>
      <c r="I318" s="41"/>
      <c r="J318" s="41"/>
      <c r="K318" s="41"/>
      <c r="L318" s="295"/>
      <c r="M318" s="160"/>
      <c r="N318" s="44"/>
      <c r="O318" s="44"/>
      <c r="P318" s="44"/>
      <c r="Q318" s="44"/>
      <c r="R318" s="44"/>
      <c r="S318" s="295"/>
      <c r="T318" s="306"/>
    </row>
    <row r="319" spans="1:20" x14ac:dyDescent="0.3">
      <c r="A319" s="299"/>
      <c r="B319" s="300"/>
      <c r="C319" s="300"/>
      <c r="D319" s="44"/>
      <c r="E319" s="44"/>
      <c r="F319" s="44"/>
      <c r="G319" s="44"/>
      <c r="H319" s="44"/>
      <c r="I319" s="41"/>
      <c r="J319" s="41"/>
      <c r="K319" s="41"/>
      <c r="L319" s="295"/>
      <c r="M319" s="160"/>
      <c r="N319" s="44"/>
      <c r="O319" s="44"/>
      <c r="P319" s="44"/>
      <c r="Q319" s="44"/>
      <c r="R319" s="44"/>
      <c r="S319" s="295"/>
      <c r="T319" s="306"/>
    </row>
  </sheetData>
  <pageMargins left="0.31496062992125984" right="0.31496062992125984" top="0.55118110236220474" bottom="0.55118110236220474" header="0.31496062992125984" footer="0.31496062992125984"/>
  <pageSetup paperSize="9" scale="6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4"/>
  <sheetViews>
    <sheetView zoomScale="80" zoomScaleNormal="80" workbookViewId="0">
      <pane xSplit="2" ySplit="11" topLeftCell="C12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4" x14ac:dyDescent="0.3"/>
  <cols>
    <col min="1" max="1" width="9.58203125" style="20" customWidth="1"/>
    <col min="2" max="2" width="13.5" style="323" customWidth="1"/>
    <col min="3" max="3" width="14.58203125" style="324" customWidth="1"/>
    <col min="4" max="4" width="19.33203125" style="13" customWidth="1"/>
    <col min="5" max="5" width="20.08203125" style="13" bestFit="1" customWidth="1"/>
    <col min="6" max="6" width="24" style="13" customWidth="1"/>
    <col min="7" max="7" width="21.5" style="326" bestFit="1" customWidth="1"/>
    <col min="8" max="8" width="18.5" style="343" customWidth="1"/>
    <col min="9" max="9" width="14.08203125" style="14" customWidth="1"/>
    <col min="10" max="10" width="18.58203125" style="14" customWidth="1"/>
    <col min="11" max="11" width="15.83203125" style="14" bestFit="1" customWidth="1"/>
    <col min="12" max="12" width="23.5" style="14" customWidth="1"/>
    <col min="13" max="13" width="25.83203125" style="35" bestFit="1" customWidth="1"/>
    <col min="14" max="14" width="22.58203125" style="35" customWidth="1"/>
    <col min="15" max="15" width="23.5" style="35" customWidth="1"/>
    <col min="16" max="16" width="11.58203125" style="359" bestFit="1" customWidth="1"/>
    <col min="17" max="17" width="13" style="360" bestFit="1" customWidth="1"/>
    <col min="19" max="19" width="11.08203125" style="126" bestFit="1" customWidth="1"/>
    <col min="20" max="20" width="13" style="125" bestFit="1" customWidth="1"/>
    <col min="21" max="21" width="10.83203125" style="125" bestFit="1" customWidth="1"/>
    <col min="22" max="22" width="12" style="125" bestFit="1" customWidth="1"/>
    <col min="23" max="23" width="11.08203125" style="121" bestFit="1" customWidth="1"/>
  </cols>
  <sheetData>
    <row r="1" spans="1:23" ht="22.5" x14ac:dyDescent="0.45">
      <c r="A1" s="439" t="s">
        <v>518</v>
      </c>
      <c r="F1" s="325"/>
      <c r="H1" s="327"/>
      <c r="I1" s="13"/>
      <c r="S1"/>
      <c r="T1" s="121"/>
      <c r="U1" s="121"/>
      <c r="V1" s="121"/>
    </row>
    <row r="2" spans="1:23" x14ac:dyDescent="0.3">
      <c r="A2" s="322" t="s">
        <v>390</v>
      </c>
      <c r="H2" s="327"/>
      <c r="I2" s="13"/>
      <c r="L2" s="328"/>
      <c r="N2" s="158"/>
      <c r="S2"/>
      <c r="T2" s="121"/>
      <c r="U2" s="121"/>
      <c r="V2" s="121"/>
    </row>
    <row r="3" spans="1:23" x14ac:dyDescent="0.3">
      <c r="A3" s="20" t="s">
        <v>531</v>
      </c>
      <c r="F3" s="329"/>
      <c r="H3" s="327"/>
      <c r="I3" s="330"/>
      <c r="S3"/>
      <c r="T3" s="121"/>
      <c r="U3" s="121"/>
      <c r="V3" s="121"/>
    </row>
    <row r="4" spans="1:23" x14ac:dyDescent="0.3">
      <c r="A4" s="20" t="s">
        <v>517</v>
      </c>
      <c r="H4" s="327"/>
      <c r="I4" s="13"/>
      <c r="P4" s="361"/>
      <c r="S4"/>
      <c r="T4" s="121"/>
      <c r="U4" s="121"/>
      <c r="V4" s="121"/>
    </row>
    <row r="5" spans="1:23" x14ac:dyDescent="0.3">
      <c r="A5" s="351" t="s">
        <v>545</v>
      </c>
      <c r="H5" s="327"/>
      <c r="I5" s="13"/>
      <c r="O5" s="177"/>
      <c r="S5"/>
      <c r="T5" s="121"/>
      <c r="U5" s="121"/>
      <c r="V5" s="121"/>
    </row>
    <row r="6" spans="1:23" x14ac:dyDescent="0.3">
      <c r="A6" s="20" t="s">
        <v>460</v>
      </c>
      <c r="H6" s="327"/>
      <c r="I6" s="13"/>
      <c r="N6" s="293"/>
      <c r="O6" s="177"/>
      <c r="S6"/>
      <c r="T6" s="121"/>
      <c r="U6" s="121"/>
      <c r="V6" s="121"/>
    </row>
    <row r="7" spans="1:23" x14ac:dyDescent="0.3">
      <c r="A7" s="20" t="s">
        <v>461</v>
      </c>
      <c r="D7" s="331"/>
      <c r="H7" s="327"/>
      <c r="I7" s="13"/>
      <c r="J7" s="332"/>
      <c r="M7" s="145"/>
      <c r="N7" s="333"/>
      <c r="O7" s="334"/>
      <c r="S7"/>
      <c r="T7" s="121"/>
      <c r="U7" s="121"/>
      <c r="V7" s="121"/>
    </row>
    <row r="8" spans="1:23" x14ac:dyDescent="0.3">
      <c r="A8" s="20" t="s">
        <v>473</v>
      </c>
      <c r="F8" s="335"/>
      <c r="H8" s="327"/>
      <c r="I8" s="13"/>
      <c r="J8" s="23"/>
      <c r="K8" s="336"/>
      <c r="M8" s="337"/>
      <c r="Q8" s="362"/>
      <c r="S8"/>
      <c r="T8" s="121"/>
      <c r="U8" s="121"/>
      <c r="V8" s="121"/>
    </row>
    <row r="9" spans="1:23" ht="36.65" customHeight="1" x14ac:dyDescent="0.3">
      <c r="A9" s="375"/>
      <c r="B9" s="384">
        <v>293</v>
      </c>
      <c r="C9" s="376" t="s">
        <v>424</v>
      </c>
      <c r="D9" s="377"/>
      <c r="E9" s="377"/>
      <c r="F9" s="377"/>
      <c r="G9" s="378"/>
      <c r="H9" s="379" t="s">
        <v>465</v>
      </c>
      <c r="I9" s="380"/>
      <c r="J9" s="380"/>
      <c r="K9" s="380"/>
      <c r="L9" s="381"/>
      <c r="M9" s="380"/>
      <c r="N9" s="382"/>
      <c r="O9" s="383"/>
      <c r="P9" s="373"/>
      <c r="Q9" s="374"/>
      <c r="S9"/>
      <c r="T9" s="121"/>
      <c r="U9" s="121"/>
      <c r="V9" s="121"/>
    </row>
    <row r="10" spans="1:23" s="357" customFormat="1" ht="42" x14ac:dyDescent="0.3">
      <c r="A10" s="352" t="s">
        <v>391</v>
      </c>
      <c r="B10" s="353" t="s">
        <v>286</v>
      </c>
      <c r="C10" s="354" t="s">
        <v>516</v>
      </c>
      <c r="D10" s="463" t="s">
        <v>530</v>
      </c>
      <c r="E10" s="355" t="s">
        <v>462</v>
      </c>
      <c r="F10" s="355" t="s">
        <v>463</v>
      </c>
      <c r="G10" s="356" t="s">
        <v>464</v>
      </c>
      <c r="H10" s="368" t="s">
        <v>466</v>
      </c>
      <c r="I10" s="369" t="s">
        <v>520</v>
      </c>
      <c r="J10" s="369" t="s">
        <v>467</v>
      </c>
      <c r="K10" s="369" t="s">
        <v>468</v>
      </c>
      <c r="L10" s="370" t="s">
        <v>469</v>
      </c>
      <c r="M10" s="371" t="s">
        <v>470</v>
      </c>
      <c r="N10" s="371" t="s">
        <v>471</v>
      </c>
      <c r="O10" s="370" t="s">
        <v>472</v>
      </c>
      <c r="P10" s="363" t="s">
        <v>474</v>
      </c>
      <c r="Q10" s="364" t="s">
        <v>475</v>
      </c>
      <c r="T10" s="358"/>
      <c r="U10" s="358"/>
      <c r="V10" s="358"/>
      <c r="W10" s="358"/>
    </row>
    <row r="11" spans="1:23" x14ac:dyDescent="0.3">
      <c r="A11" s="322"/>
      <c r="B11" s="175" t="s">
        <v>389</v>
      </c>
      <c r="C11" s="29">
        <f>SUM(C12:C304)</f>
        <v>5495408</v>
      </c>
      <c r="D11" s="27">
        <v>19.97</v>
      </c>
      <c r="E11" s="29">
        <f t="shared" ref="E11:K11" si="0">SUM(E12:E304)</f>
        <v>20024510367.139999</v>
      </c>
      <c r="F11" s="29">
        <f t="shared" si="0"/>
        <v>100290417235.02173</v>
      </c>
      <c r="G11" s="29">
        <f t="shared" si="0"/>
        <v>719824144</v>
      </c>
      <c r="H11" s="29">
        <f t="shared" si="0"/>
        <v>20027996321.833824</v>
      </c>
      <c r="I11" s="29">
        <f t="shared" si="0"/>
        <v>2290437580.8570652</v>
      </c>
      <c r="J11" s="29">
        <f t="shared" si="0"/>
        <v>11157274.232000001</v>
      </c>
      <c r="K11" s="29">
        <f t="shared" si="0"/>
        <v>22329591176.922874</v>
      </c>
      <c r="L11" s="339">
        <v>4063.32</v>
      </c>
      <c r="M11" s="145">
        <v>0</v>
      </c>
      <c r="N11" s="338"/>
      <c r="O11" s="339">
        <v>0.3</v>
      </c>
      <c r="P11" s="365">
        <v>143.69951100746741</v>
      </c>
      <c r="Q11" s="451">
        <f>SUM(Q12:Q304)</f>
        <v>789687442.38652444</v>
      </c>
      <c r="S11"/>
      <c r="T11" s="121"/>
      <c r="U11" s="121"/>
      <c r="V11" s="121"/>
    </row>
    <row r="12" spans="1:23" x14ac:dyDescent="0.3">
      <c r="A12" s="340">
        <v>5</v>
      </c>
      <c r="B12" s="32" t="s">
        <v>0</v>
      </c>
      <c r="C12" s="341">
        <v>9562</v>
      </c>
      <c r="D12" s="342">
        <v>21.75</v>
      </c>
      <c r="E12" s="13">
        <v>25763958.27</v>
      </c>
      <c r="F12" s="13">
        <v>118454980.55172414</v>
      </c>
      <c r="G12" s="326">
        <v>0</v>
      </c>
      <c r="H12" s="343">
        <v>23655459.61617931</v>
      </c>
      <c r="I12" s="13">
        <v>2504758.1771290838</v>
      </c>
      <c r="J12" s="14">
        <v>0</v>
      </c>
      <c r="K12" s="14">
        <v>26160217.793308392</v>
      </c>
      <c r="L12" s="14">
        <v>2735.8521013708842</v>
      </c>
      <c r="M12" s="35">
        <v>1327.467898629116</v>
      </c>
      <c r="N12" s="344">
        <v>0</v>
      </c>
      <c r="O12" s="345">
        <v>0</v>
      </c>
      <c r="P12" s="367">
        <v>1061.9743189032929</v>
      </c>
      <c r="Q12" s="366">
        <v>10154598.437353287</v>
      </c>
      <c r="S12" s="122"/>
      <c r="T12" s="123"/>
      <c r="U12" s="124"/>
    </row>
    <row r="13" spans="1:23" x14ac:dyDescent="0.3">
      <c r="A13" s="340">
        <v>9</v>
      </c>
      <c r="B13" s="32" t="s">
        <v>1</v>
      </c>
      <c r="C13" s="341">
        <v>2519</v>
      </c>
      <c r="D13" s="342">
        <v>22</v>
      </c>
      <c r="E13" s="13">
        <v>6897730.5899999999</v>
      </c>
      <c r="F13" s="13">
        <v>31353320.863636363</v>
      </c>
      <c r="G13" s="326">
        <v>0</v>
      </c>
      <c r="H13" s="343">
        <v>6261258.1764681814</v>
      </c>
      <c r="I13" s="13">
        <v>358255.35855336068</v>
      </c>
      <c r="J13" s="14">
        <v>0</v>
      </c>
      <c r="K13" s="14">
        <v>6619513.5350215416</v>
      </c>
      <c r="L13" s="14">
        <v>2627.8338765468607</v>
      </c>
      <c r="M13" s="35">
        <v>1435.4861234531395</v>
      </c>
      <c r="N13" s="344">
        <v>0</v>
      </c>
      <c r="O13" s="345">
        <v>0</v>
      </c>
      <c r="P13" s="367">
        <v>1148.3888987625116</v>
      </c>
      <c r="Q13" s="366">
        <v>2892791.6359827667</v>
      </c>
      <c r="S13" s="122"/>
      <c r="T13" s="123"/>
      <c r="U13" s="124"/>
    </row>
    <row r="14" spans="1:23" x14ac:dyDescent="0.3">
      <c r="A14" s="340">
        <v>10</v>
      </c>
      <c r="B14" s="32" t="s">
        <v>2</v>
      </c>
      <c r="C14" s="341">
        <v>11468</v>
      </c>
      <c r="D14" s="342">
        <v>21.25</v>
      </c>
      <c r="E14" s="13">
        <v>29833711.609999999</v>
      </c>
      <c r="F14" s="13">
        <v>140393936.98823529</v>
      </c>
      <c r="G14" s="326">
        <v>0</v>
      </c>
      <c r="H14" s="343">
        <v>28036669.216550589</v>
      </c>
      <c r="I14" s="13">
        <v>3304066.8385212333</v>
      </c>
      <c r="J14" s="14">
        <v>0</v>
      </c>
      <c r="K14" s="14">
        <v>31340736.055071823</v>
      </c>
      <c r="L14" s="14">
        <v>2732.8859482971593</v>
      </c>
      <c r="M14" s="35">
        <v>1330.4340517028409</v>
      </c>
      <c r="N14" s="344">
        <v>0</v>
      </c>
      <c r="O14" s="345">
        <v>0</v>
      </c>
      <c r="P14" s="367">
        <v>1064.3472413622728</v>
      </c>
      <c r="Q14" s="366">
        <v>12205934.163942546</v>
      </c>
      <c r="S14" s="122"/>
      <c r="T14" s="123"/>
      <c r="U14" s="124"/>
    </row>
    <row r="15" spans="1:23" x14ac:dyDescent="0.3">
      <c r="A15" s="340">
        <v>16</v>
      </c>
      <c r="B15" s="32" t="s">
        <v>3</v>
      </c>
      <c r="C15" s="341">
        <v>8083</v>
      </c>
      <c r="D15" s="342">
        <v>20.75</v>
      </c>
      <c r="E15" s="13">
        <v>26632284.100000001</v>
      </c>
      <c r="F15" s="13">
        <v>128348357.10843374</v>
      </c>
      <c r="G15" s="326">
        <v>0</v>
      </c>
      <c r="H15" s="343">
        <v>25631166.914554216</v>
      </c>
      <c r="I15" s="13">
        <v>2035522.6431641567</v>
      </c>
      <c r="J15" s="14">
        <v>0</v>
      </c>
      <c r="K15" s="14">
        <v>27666689.557718374</v>
      </c>
      <c r="L15" s="14">
        <v>3422.8243916514134</v>
      </c>
      <c r="M15" s="35">
        <v>640.49560834858676</v>
      </c>
      <c r="N15" s="344">
        <v>0</v>
      </c>
      <c r="O15" s="345">
        <v>0</v>
      </c>
      <c r="P15" s="367">
        <v>512.39648667886945</v>
      </c>
      <c r="Q15" s="366">
        <v>4141700.8018253017</v>
      </c>
      <c r="S15" s="122"/>
      <c r="T15" s="123"/>
      <c r="U15" s="124"/>
    </row>
    <row r="16" spans="1:23" x14ac:dyDescent="0.3">
      <c r="A16" s="340">
        <v>18</v>
      </c>
      <c r="B16" s="32" t="s">
        <v>4</v>
      </c>
      <c r="C16" s="341">
        <v>4943</v>
      </c>
      <c r="D16" s="342">
        <v>21.5</v>
      </c>
      <c r="E16" s="13">
        <v>18344951.82</v>
      </c>
      <c r="F16" s="13">
        <v>85325357.302325577</v>
      </c>
      <c r="G16" s="326">
        <v>0</v>
      </c>
      <c r="H16" s="343">
        <v>17039473.853274416</v>
      </c>
      <c r="I16" s="13">
        <v>1177088.6260597669</v>
      </c>
      <c r="J16" s="14">
        <v>0</v>
      </c>
      <c r="K16" s="14">
        <v>18216562.479334183</v>
      </c>
      <c r="L16" s="14">
        <v>3685.3252031831244</v>
      </c>
      <c r="M16" s="35">
        <v>377.99479681687581</v>
      </c>
      <c r="N16" s="344">
        <v>0</v>
      </c>
      <c r="O16" s="345">
        <v>0</v>
      </c>
      <c r="P16" s="367">
        <v>302.39583745350063</v>
      </c>
      <c r="Q16" s="366">
        <v>1494742.6245326537</v>
      </c>
      <c r="S16" s="122"/>
      <c r="T16" s="123"/>
      <c r="U16" s="124"/>
    </row>
    <row r="17" spans="1:21" x14ac:dyDescent="0.3">
      <c r="A17" s="340">
        <v>19</v>
      </c>
      <c r="B17" s="32" t="s">
        <v>5</v>
      </c>
      <c r="C17" s="341">
        <v>3941</v>
      </c>
      <c r="D17" s="342">
        <v>21.5</v>
      </c>
      <c r="E17" s="13">
        <v>13997686.49</v>
      </c>
      <c r="F17" s="13">
        <v>65105518.558139533</v>
      </c>
      <c r="G17" s="326">
        <v>0</v>
      </c>
      <c r="H17" s="343">
        <v>13001572.056060463</v>
      </c>
      <c r="I17" s="13">
        <v>624134.39190190751</v>
      </c>
      <c r="J17" s="14">
        <v>0</v>
      </c>
      <c r="K17" s="14">
        <v>13625706.44796237</v>
      </c>
      <c r="L17" s="14">
        <v>3457.4236102416567</v>
      </c>
      <c r="M17" s="35">
        <v>605.8963897583435</v>
      </c>
      <c r="N17" s="344">
        <v>0</v>
      </c>
      <c r="O17" s="345">
        <v>0</v>
      </c>
      <c r="P17" s="367">
        <v>484.71711180667484</v>
      </c>
      <c r="Q17" s="366">
        <v>1910270.1376301055</v>
      </c>
      <c r="S17" s="122"/>
      <c r="T17" s="123"/>
      <c r="U17" s="124"/>
    </row>
    <row r="18" spans="1:21" x14ac:dyDescent="0.3">
      <c r="A18" s="340">
        <v>20</v>
      </c>
      <c r="B18" s="32" t="s">
        <v>6</v>
      </c>
      <c r="C18" s="341">
        <v>16475</v>
      </c>
      <c r="D18" s="342">
        <v>22.25</v>
      </c>
      <c r="E18" s="13">
        <v>59227293.939999998</v>
      </c>
      <c r="F18" s="13">
        <v>266190085.12359551</v>
      </c>
      <c r="G18" s="326">
        <v>0</v>
      </c>
      <c r="H18" s="343">
        <v>53158159.999182023</v>
      </c>
      <c r="I18" s="13">
        <v>2079472.2465969133</v>
      </c>
      <c r="J18" s="14">
        <v>0</v>
      </c>
      <c r="K18" s="14">
        <v>55237632.245778933</v>
      </c>
      <c r="L18" s="14">
        <v>3352.8153108211795</v>
      </c>
      <c r="M18" s="35">
        <v>710.50468917882063</v>
      </c>
      <c r="N18" s="344">
        <v>0</v>
      </c>
      <c r="O18" s="345">
        <v>0</v>
      </c>
      <c r="P18" s="367">
        <v>568.40375134305657</v>
      </c>
      <c r="Q18" s="366">
        <v>9364451.8033768572</v>
      </c>
      <c r="S18" s="122"/>
      <c r="T18" s="123"/>
      <c r="U18" s="124"/>
    </row>
    <row r="19" spans="1:21" x14ac:dyDescent="0.3">
      <c r="A19" s="340">
        <v>46</v>
      </c>
      <c r="B19" s="32" t="s">
        <v>7</v>
      </c>
      <c r="C19" s="341">
        <v>1361</v>
      </c>
      <c r="D19" s="342">
        <v>21</v>
      </c>
      <c r="E19" s="13">
        <v>3466425.34</v>
      </c>
      <c r="F19" s="13">
        <v>16506787.333333334</v>
      </c>
      <c r="G19" s="326">
        <v>0</v>
      </c>
      <c r="H19" s="343">
        <v>3296405.4304666668</v>
      </c>
      <c r="I19" s="13">
        <v>800168.0335724873</v>
      </c>
      <c r="J19" s="14">
        <v>0</v>
      </c>
      <c r="K19" s="14">
        <v>4096573.4640391544</v>
      </c>
      <c r="L19" s="14">
        <v>3009.9731550618326</v>
      </c>
      <c r="M19" s="35">
        <v>1053.3468449381676</v>
      </c>
      <c r="N19" s="344">
        <v>0</v>
      </c>
      <c r="O19" s="345">
        <v>0</v>
      </c>
      <c r="P19" s="367">
        <v>842.67747595053413</v>
      </c>
      <c r="Q19" s="366">
        <v>1146884.0447686769</v>
      </c>
      <c r="S19" s="122"/>
      <c r="T19" s="123"/>
      <c r="U19" s="124"/>
    </row>
    <row r="20" spans="1:21" x14ac:dyDescent="0.3">
      <c r="A20" s="340">
        <v>47</v>
      </c>
      <c r="B20" s="32" t="s">
        <v>287</v>
      </c>
      <c r="C20" s="341">
        <v>1838</v>
      </c>
      <c r="D20" s="342">
        <v>21.25</v>
      </c>
      <c r="E20" s="13">
        <v>5199563.1100000003</v>
      </c>
      <c r="F20" s="13">
        <v>24468532.282352943</v>
      </c>
      <c r="G20" s="326">
        <v>0</v>
      </c>
      <c r="H20" s="343">
        <v>4886365.8967858823</v>
      </c>
      <c r="I20" s="13">
        <v>541021.97053662746</v>
      </c>
      <c r="J20" s="14">
        <v>0</v>
      </c>
      <c r="K20" s="14">
        <v>5427387.8673225101</v>
      </c>
      <c r="L20" s="14">
        <v>2952.8769680753589</v>
      </c>
      <c r="M20" s="35">
        <v>1110.4430319246412</v>
      </c>
      <c r="N20" s="344">
        <v>0</v>
      </c>
      <c r="O20" s="345">
        <v>0</v>
      </c>
      <c r="P20" s="367">
        <v>888.35442553971302</v>
      </c>
      <c r="Q20" s="366">
        <v>1632795.4341419926</v>
      </c>
      <c r="S20" s="122"/>
      <c r="T20" s="123"/>
      <c r="U20" s="124"/>
    </row>
    <row r="21" spans="1:21" x14ac:dyDescent="0.3">
      <c r="A21" s="340">
        <v>49</v>
      </c>
      <c r="B21" s="32" t="s">
        <v>288</v>
      </c>
      <c r="C21" s="341">
        <v>289731</v>
      </c>
      <c r="D21" s="342">
        <v>18</v>
      </c>
      <c r="E21" s="13">
        <v>1342671547.71</v>
      </c>
      <c r="F21" s="13">
        <v>7459286376.166667</v>
      </c>
      <c r="G21" s="326">
        <v>0</v>
      </c>
      <c r="H21" s="343">
        <v>1489619489.3204832</v>
      </c>
      <c r="I21" s="13">
        <v>158956169.75957432</v>
      </c>
      <c r="J21" s="14">
        <v>0</v>
      </c>
      <c r="K21" s="14">
        <v>1648575659.0800576</v>
      </c>
      <c r="L21" s="14">
        <v>5690.0216375881682</v>
      </c>
      <c r="M21" s="35">
        <v>-1626.7016375881681</v>
      </c>
      <c r="N21" s="344">
        <v>7.3943097084653102</v>
      </c>
      <c r="O21" s="345">
        <v>0.37394309708465312</v>
      </c>
      <c r="P21" s="367">
        <v>-608.29384839239651</v>
      </c>
      <c r="Q21" s="366">
        <v>-176241584.98857743</v>
      </c>
      <c r="S21" s="122"/>
      <c r="T21" s="123"/>
      <c r="U21" s="124"/>
    </row>
    <row r="22" spans="1:21" x14ac:dyDescent="0.3">
      <c r="A22" s="340">
        <v>50</v>
      </c>
      <c r="B22" s="32" t="s">
        <v>8</v>
      </c>
      <c r="C22" s="341">
        <v>11632</v>
      </c>
      <c r="D22" s="342">
        <v>21</v>
      </c>
      <c r="E22" s="13">
        <v>40739543.810000002</v>
      </c>
      <c r="F22" s="13">
        <v>193997827.66666666</v>
      </c>
      <c r="G22" s="326">
        <v>0</v>
      </c>
      <c r="H22" s="343">
        <v>38741366.185033329</v>
      </c>
      <c r="I22" s="13">
        <v>2926817.7972848588</v>
      </c>
      <c r="J22" s="14">
        <v>0</v>
      </c>
      <c r="K22" s="14">
        <v>41668183.982318185</v>
      </c>
      <c r="L22" s="14">
        <v>3582.2028870631179</v>
      </c>
      <c r="M22" s="35">
        <v>481.11711293688222</v>
      </c>
      <c r="N22" s="344">
        <v>0</v>
      </c>
      <c r="O22" s="345">
        <v>0</v>
      </c>
      <c r="P22" s="367">
        <v>384.89369034950579</v>
      </c>
      <c r="Q22" s="366">
        <v>4477083.4061454516</v>
      </c>
      <c r="S22" s="122"/>
      <c r="T22" s="123"/>
      <c r="U22" s="124"/>
    </row>
    <row r="23" spans="1:21" x14ac:dyDescent="0.3">
      <c r="A23" s="340">
        <v>51</v>
      </c>
      <c r="B23" s="32" t="s">
        <v>289</v>
      </c>
      <c r="C23" s="341">
        <v>9402</v>
      </c>
      <c r="D23" s="342">
        <v>18</v>
      </c>
      <c r="E23" s="13">
        <v>29663799.68</v>
      </c>
      <c r="F23" s="13">
        <v>164798887.1111111</v>
      </c>
      <c r="G23" s="326">
        <v>599835162</v>
      </c>
      <c r="H23" s="343">
        <v>32910337.756088886</v>
      </c>
      <c r="I23" s="13">
        <v>3123402.1611059187</v>
      </c>
      <c r="J23" s="14">
        <v>9297445.0109999999</v>
      </c>
      <c r="K23" s="14">
        <v>45331184.928194806</v>
      </c>
      <c r="L23" s="14">
        <v>4821.4406432881096</v>
      </c>
      <c r="M23" s="35">
        <v>-758.12064328810948</v>
      </c>
      <c r="N23" s="344">
        <v>6.630842532988459</v>
      </c>
      <c r="O23" s="345">
        <v>0.36630842532988461</v>
      </c>
      <c r="P23" s="367">
        <v>-277.70597905294653</v>
      </c>
      <c r="Q23" s="366">
        <v>-2610991.6150558032</v>
      </c>
      <c r="S23" s="122"/>
      <c r="T23" s="123"/>
      <c r="U23" s="124"/>
    </row>
    <row r="24" spans="1:21" x14ac:dyDescent="0.3">
      <c r="A24" s="340">
        <v>52</v>
      </c>
      <c r="B24" s="32" t="s">
        <v>9</v>
      </c>
      <c r="C24" s="341">
        <v>2425</v>
      </c>
      <c r="D24" s="342">
        <v>21.5</v>
      </c>
      <c r="E24" s="13">
        <v>6733453.1200000001</v>
      </c>
      <c r="F24" s="13">
        <v>31318386.604651164</v>
      </c>
      <c r="G24" s="326">
        <v>0</v>
      </c>
      <c r="H24" s="343">
        <v>6254281.8049488375</v>
      </c>
      <c r="I24" s="13">
        <v>776070.11074053368</v>
      </c>
      <c r="J24" s="14">
        <v>0</v>
      </c>
      <c r="K24" s="14">
        <v>7030351.9156893715</v>
      </c>
      <c r="L24" s="14">
        <v>2899.1141920368541</v>
      </c>
      <c r="M24" s="35">
        <v>1164.2058079631461</v>
      </c>
      <c r="N24" s="344">
        <v>0</v>
      </c>
      <c r="O24" s="345">
        <v>0</v>
      </c>
      <c r="P24" s="367">
        <v>931.36464637051688</v>
      </c>
      <c r="Q24" s="366">
        <v>2258559.2674485035</v>
      </c>
      <c r="S24" s="122"/>
      <c r="T24" s="123"/>
      <c r="U24" s="124"/>
    </row>
    <row r="25" spans="1:21" x14ac:dyDescent="0.3">
      <c r="A25" s="340">
        <v>61</v>
      </c>
      <c r="B25" s="32" t="s">
        <v>10</v>
      </c>
      <c r="C25" s="341">
        <v>16901</v>
      </c>
      <c r="D25" s="342">
        <v>20.5</v>
      </c>
      <c r="E25" s="13">
        <v>52853238.530000001</v>
      </c>
      <c r="F25" s="13">
        <v>257820675.75609756</v>
      </c>
      <c r="G25" s="326">
        <v>0</v>
      </c>
      <c r="H25" s="343">
        <v>51486788.948492676</v>
      </c>
      <c r="I25" s="13">
        <v>4643037.1795707401</v>
      </c>
      <c r="J25" s="14">
        <v>0</v>
      </c>
      <c r="K25" s="14">
        <v>56129826.128063418</v>
      </c>
      <c r="L25" s="14">
        <v>3321.094972372251</v>
      </c>
      <c r="M25" s="35">
        <v>742.22502762774911</v>
      </c>
      <c r="N25" s="344">
        <v>0</v>
      </c>
      <c r="O25" s="345">
        <v>0</v>
      </c>
      <c r="P25" s="367">
        <v>593.78002210219927</v>
      </c>
      <c r="Q25" s="366">
        <v>10035476.153549271</v>
      </c>
      <c r="S25" s="122"/>
      <c r="T25" s="123"/>
      <c r="U25" s="124"/>
    </row>
    <row r="26" spans="1:21" x14ac:dyDescent="0.3">
      <c r="A26" s="340">
        <v>69</v>
      </c>
      <c r="B26" s="32" t="s">
        <v>11</v>
      </c>
      <c r="C26" s="341">
        <v>7010</v>
      </c>
      <c r="D26" s="342">
        <v>22.5</v>
      </c>
      <c r="E26" s="13">
        <v>20686681.780000001</v>
      </c>
      <c r="F26" s="13">
        <v>91940807.911111116</v>
      </c>
      <c r="G26" s="326">
        <v>0</v>
      </c>
      <c r="H26" s="343">
        <v>18360579.339848887</v>
      </c>
      <c r="I26" s="13">
        <v>1631458.3039499002</v>
      </c>
      <c r="J26" s="14">
        <v>0</v>
      </c>
      <c r="K26" s="14">
        <v>19992037.643798787</v>
      </c>
      <c r="L26" s="14">
        <v>2851.9311902708682</v>
      </c>
      <c r="M26" s="35">
        <v>1211.3888097291319</v>
      </c>
      <c r="N26" s="344">
        <v>0</v>
      </c>
      <c r="O26" s="345">
        <v>0</v>
      </c>
      <c r="P26" s="367">
        <v>969.11104778330559</v>
      </c>
      <c r="Q26" s="366">
        <v>6793468.4449609723</v>
      </c>
      <c r="S26" s="122"/>
      <c r="T26" s="123"/>
      <c r="U26" s="124"/>
    </row>
    <row r="27" spans="1:21" x14ac:dyDescent="0.3">
      <c r="A27" s="340">
        <v>71</v>
      </c>
      <c r="B27" s="32" t="s">
        <v>12</v>
      </c>
      <c r="C27" s="341">
        <v>6758</v>
      </c>
      <c r="D27" s="342">
        <v>22</v>
      </c>
      <c r="E27" s="13">
        <v>18726957.329999998</v>
      </c>
      <c r="F27" s="13">
        <v>85122533.318181813</v>
      </c>
      <c r="G27" s="326">
        <v>0</v>
      </c>
      <c r="H27" s="343">
        <v>16998969.903640907</v>
      </c>
      <c r="I27" s="13">
        <v>1415976.2267804637</v>
      </c>
      <c r="J27" s="14">
        <v>0</v>
      </c>
      <c r="K27" s="14">
        <v>18414946.13042137</v>
      </c>
      <c r="L27" s="14">
        <v>2724.9106437439141</v>
      </c>
      <c r="M27" s="35">
        <v>1338.4093562560861</v>
      </c>
      <c r="N27" s="344">
        <v>0</v>
      </c>
      <c r="O27" s="345">
        <v>0</v>
      </c>
      <c r="P27" s="367">
        <v>1070.7274850048689</v>
      </c>
      <c r="Q27" s="366">
        <v>7235976.3436629036</v>
      </c>
      <c r="S27" s="122"/>
      <c r="T27" s="123"/>
      <c r="U27" s="124"/>
    </row>
    <row r="28" spans="1:21" x14ac:dyDescent="0.3">
      <c r="A28" s="340">
        <v>72</v>
      </c>
      <c r="B28" s="32" t="s">
        <v>290</v>
      </c>
      <c r="C28" s="341">
        <v>959</v>
      </c>
      <c r="D28" s="342">
        <v>20.5</v>
      </c>
      <c r="E28" s="13">
        <v>3195983.58</v>
      </c>
      <c r="F28" s="13">
        <v>15590163.804878049</v>
      </c>
      <c r="G28" s="326">
        <v>0</v>
      </c>
      <c r="H28" s="343">
        <v>3113355.7118341462</v>
      </c>
      <c r="I28" s="13">
        <v>144278.32791830547</v>
      </c>
      <c r="J28" s="14">
        <v>0</v>
      </c>
      <c r="K28" s="14">
        <v>3257634.0397524517</v>
      </c>
      <c r="L28" s="14">
        <v>3396.9072364467693</v>
      </c>
      <c r="M28" s="35">
        <v>666.41276355323089</v>
      </c>
      <c r="N28" s="344">
        <v>0</v>
      </c>
      <c r="O28" s="345">
        <v>0</v>
      </c>
      <c r="P28" s="367">
        <v>533.13021084258469</v>
      </c>
      <c r="Q28" s="366">
        <v>511271.87219803873</v>
      </c>
      <c r="S28" s="122"/>
      <c r="T28" s="123"/>
      <c r="U28" s="124"/>
    </row>
    <row r="29" spans="1:21" x14ac:dyDescent="0.3">
      <c r="A29" s="340">
        <v>74</v>
      </c>
      <c r="B29" s="32" t="s">
        <v>13</v>
      </c>
      <c r="C29" s="341">
        <v>1127</v>
      </c>
      <c r="D29" s="342">
        <v>23.5</v>
      </c>
      <c r="E29" s="13">
        <v>3117800.41</v>
      </c>
      <c r="F29" s="13">
        <v>13267235.787234042</v>
      </c>
      <c r="G29" s="326">
        <v>0</v>
      </c>
      <c r="H29" s="343">
        <v>2649466.9867106378</v>
      </c>
      <c r="I29" s="13">
        <v>514791.87936065422</v>
      </c>
      <c r="J29" s="14">
        <v>0</v>
      </c>
      <c r="K29" s="14">
        <v>3164258.8660712922</v>
      </c>
      <c r="L29" s="14">
        <v>2807.6831109771892</v>
      </c>
      <c r="M29" s="35">
        <v>1255.6368890228109</v>
      </c>
      <c r="N29" s="344">
        <v>0</v>
      </c>
      <c r="O29" s="345">
        <v>0</v>
      </c>
      <c r="P29" s="367">
        <v>1004.5095112182488</v>
      </c>
      <c r="Q29" s="366">
        <v>1132082.2191429664</v>
      </c>
      <c r="S29" s="122"/>
      <c r="T29" s="123"/>
      <c r="U29" s="124"/>
    </row>
    <row r="30" spans="1:21" x14ac:dyDescent="0.3">
      <c r="A30" s="340">
        <v>75</v>
      </c>
      <c r="B30" s="32" t="s">
        <v>291</v>
      </c>
      <c r="C30" s="341">
        <v>20111</v>
      </c>
      <c r="D30" s="342">
        <v>21</v>
      </c>
      <c r="E30" s="13">
        <v>75007732.780000001</v>
      </c>
      <c r="F30" s="13">
        <v>357179679.90476191</v>
      </c>
      <c r="G30" s="326">
        <v>0</v>
      </c>
      <c r="H30" s="343">
        <v>71328782.076980948</v>
      </c>
      <c r="I30" s="13">
        <v>10114975.932165816</v>
      </c>
      <c r="J30" s="14">
        <v>0</v>
      </c>
      <c r="K30" s="14">
        <v>81443758.009146765</v>
      </c>
      <c r="L30" s="14">
        <v>4049.711998863645</v>
      </c>
      <c r="M30" s="35">
        <v>13.608001136355142</v>
      </c>
      <c r="N30" s="344">
        <v>0</v>
      </c>
      <c r="O30" s="345">
        <v>0</v>
      </c>
      <c r="P30" s="367">
        <v>10.886400909084115</v>
      </c>
      <c r="Q30" s="366">
        <v>218936.40868259064</v>
      </c>
      <c r="S30" s="122"/>
      <c r="T30" s="123"/>
      <c r="U30" s="124"/>
    </row>
    <row r="31" spans="1:21" x14ac:dyDescent="0.3">
      <c r="A31" s="340">
        <v>77</v>
      </c>
      <c r="B31" s="32" t="s">
        <v>14</v>
      </c>
      <c r="C31" s="341">
        <v>4875</v>
      </c>
      <c r="D31" s="342">
        <v>22</v>
      </c>
      <c r="E31" s="13">
        <v>13419870.35</v>
      </c>
      <c r="F31" s="13">
        <v>60999410.68181818</v>
      </c>
      <c r="G31" s="326">
        <v>0</v>
      </c>
      <c r="H31" s="343">
        <v>12181582.31315909</v>
      </c>
      <c r="I31" s="13">
        <v>1246996.6747714072</v>
      </c>
      <c r="J31" s="14">
        <v>0</v>
      </c>
      <c r="K31" s="14">
        <v>13428578.987930497</v>
      </c>
      <c r="L31" s="14">
        <v>2754.5803052165124</v>
      </c>
      <c r="M31" s="35">
        <v>1308.7396947834877</v>
      </c>
      <c r="N31" s="344">
        <v>0</v>
      </c>
      <c r="O31" s="345">
        <v>0</v>
      </c>
      <c r="P31" s="367">
        <v>1046.9917558267903</v>
      </c>
      <c r="Q31" s="366">
        <v>5104084.8096556021</v>
      </c>
      <c r="S31" s="122"/>
      <c r="T31" s="123"/>
      <c r="U31" s="124"/>
    </row>
    <row r="32" spans="1:21" x14ac:dyDescent="0.3">
      <c r="A32" s="340">
        <v>78</v>
      </c>
      <c r="B32" s="32" t="s">
        <v>292</v>
      </c>
      <c r="C32" s="341">
        <v>8199</v>
      </c>
      <c r="D32" s="342">
        <v>21.75</v>
      </c>
      <c r="E32" s="13">
        <v>33919786.039999999</v>
      </c>
      <c r="F32" s="13">
        <v>155953039.26436782</v>
      </c>
      <c r="G32" s="326">
        <v>0</v>
      </c>
      <c r="H32" s="343">
        <v>31143821.941094253</v>
      </c>
      <c r="I32" s="13">
        <v>3677457.8666964122</v>
      </c>
      <c r="J32" s="14">
        <v>0</v>
      </c>
      <c r="K32" s="14">
        <v>34821279.807790667</v>
      </c>
      <c r="L32" s="14">
        <v>4247.0154662508439</v>
      </c>
      <c r="M32" s="35">
        <v>-183.69546625084377</v>
      </c>
      <c r="N32" s="344">
        <v>5.2132793117360281</v>
      </c>
      <c r="O32" s="345">
        <v>0.35213279311736029</v>
      </c>
      <c r="P32" s="367">
        <v>-64.685197613905402</v>
      </c>
      <c r="Q32" s="366">
        <v>-530353.93523641035</v>
      </c>
      <c r="S32" s="122"/>
      <c r="T32" s="123"/>
      <c r="U32" s="124"/>
    </row>
    <row r="33" spans="1:21" x14ac:dyDescent="0.3">
      <c r="A33" s="340">
        <v>79</v>
      </c>
      <c r="B33" s="32" t="s">
        <v>15</v>
      </c>
      <c r="C33" s="341">
        <v>6931</v>
      </c>
      <c r="D33" s="342">
        <v>21.5</v>
      </c>
      <c r="E33" s="13">
        <v>25155614.77</v>
      </c>
      <c r="F33" s="13">
        <v>117002859.39534883</v>
      </c>
      <c r="G33" s="326">
        <v>0</v>
      </c>
      <c r="H33" s="343">
        <v>23365471.021251161</v>
      </c>
      <c r="I33" s="13">
        <v>8568514.1635352094</v>
      </c>
      <c r="J33" s="14">
        <v>0</v>
      </c>
      <c r="K33" s="14">
        <v>31933985.184786372</v>
      </c>
      <c r="L33" s="14">
        <v>4607.4138197643015</v>
      </c>
      <c r="M33" s="35">
        <v>-544.09381976430132</v>
      </c>
      <c r="N33" s="344">
        <v>6.299121694787968</v>
      </c>
      <c r="O33" s="345">
        <v>0.36299121694787967</v>
      </c>
      <c r="P33" s="367">
        <v>-197.50127777006404</v>
      </c>
      <c r="Q33" s="366">
        <v>-1368881.3562243138</v>
      </c>
      <c r="S33" s="122"/>
      <c r="T33" s="123"/>
      <c r="U33" s="124"/>
    </row>
    <row r="34" spans="1:21" x14ac:dyDescent="0.3">
      <c r="A34" s="340">
        <v>81</v>
      </c>
      <c r="B34" s="32" t="s">
        <v>16</v>
      </c>
      <c r="C34" s="341">
        <v>2697</v>
      </c>
      <c r="D34" s="342">
        <v>21.5</v>
      </c>
      <c r="E34" s="13">
        <v>7295057.0099999998</v>
      </c>
      <c r="F34" s="13">
        <v>33930497.720930234</v>
      </c>
      <c r="G34" s="326">
        <v>0</v>
      </c>
      <c r="H34" s="343">
        <v>6775920.3948697671</v>
      </c>
      <c r="I34" s="13">
        <v>1726817.4660162639</v>
      </c>
      <c r="J34" s="14">
        <v>0</v>
      </c>
      <c r="K34" s="14">
        <v>8502737.8608860318</v>
      </c>
      <c r="L34" s="14">
        <v>3152.6651319562593</v>
      </c>
      <c r="M34" s="35">
        <v>910.65486804374086</v>
      </c>
      <c r="N34" s="344">
        <v>0</v>
      </c>
      <c r="O34" s="345">
        <v>0</v>
      </c>
      <c r="P34" s="367">
        <v>728.52389443499271</v>
      </c>
      <c r="Q34" s="366">
        <v>1964828.9432911754</v>
      </c>
      <c r="S34" s="122"/>
      <c r="T34" s="123"/>
      <c r="U34" s="124"/>
    </row>
    <row r="35" spans="1:21" x14ac:dyDescent="0.3">
      <c r="A35" s="340">
        <v>82</v>
      </c>
      <c r="B35" s="32" t="s">
        <v>17</v>
      </c>
      <c r="C35" s="341">
        <v>9422</v>
      </c>
      <c r="D35" s="342">
        <v>20.75</v>
      </c>
      <c r="E35" s="13">
        <v>35407750.689999998</v>
      </c>
      <c r="F35" s="13">
        <v>170639762.36144578</v>
      </c>
      <c r="G35" s="326">
        <v>0</v>
      </c>
      <c r="H35" s="343">
        <v>34076760.543580718</v>
      </c>
      <c r="I35" s="13">
        <v>1474016.8312544099</v>
      </c>
      <c r="J35" s="14">
        <v>0</v>
      </c>
      <c r="K35" s="14">
        <v>35550777.374835126</v>
      </c>
      <c r="L35" s="14">
        <v>3773.1667772060205</v>
      </c>
      <c r="M35" s="35">
        <v>290.15322279397969</v>
      </c>
      <c r="N35" s="344">
        <v>0</v>
      </c>
      <c r="O35" s="345">
        <v>0</v>
      </c>
      <c r="P35" s="367">
        <v>232.12257823518377</v>
      </c>
      <c r="Q35" s="366">
        <v>2187058.9321319014</v>
      </c>
      <c r="S35" s="122"/>
      <c r="T35" s="123"/>
      <c r="U35" s="124"/>
    </row>
    <row r="36" spans="1:21" x14ac:dyDescent="0.3">
      <c r="A36" s="340">
        <v>86</v>
      </c>
      <c r="B36" s="32" t="s">
        <v>18</v>
      </c>
      <c r="C36" s="341">
        <v>8260</v>
      </c>
      <c r="D36" s="342">
        <v>21.5</v>
      </c>
      <c r="E36" s="13">
        <v>30435635.620000001</v>
      </c>
      <c r="F36" s="13">
        <v>141561095.90697673</v>
      </c>
      <c r="G36" s="326">
        <v>0</v>
      </c>
      <c r="H36" s="343">
        <v>28269750.85262325</v>
      </c>
      <c r="I36" s="13">
        <v>1363673.8555778384</v>
      </c>
      <c r="J36" s="14">
        <v>0</v>
      </c>
      <c r="K36" s="14">
        <v>29633424.708201088</v>
      </c>
      <c r="L36" s="14">
        <v>3587.5816838015844</v>
      </c>
      <c r="M36" s="35">
        <v>475.73831619841576</v>
      </c>
      <c r="N36" s="344">
        <v>0</v>
      </c>
      <c r="O36" s="345">
        <v>0</v>
      </c>
      <c r="P36" s="367">
        <v>380.59065295873262</v>
      </c>
      <c r="Q36" s="366">
        <v>3143678.7934391312</v>
      </c>
      <c r="S36" s="122"/>
      <c r="T36" s="123"/>
      <c r="U36" s="124"/>
    </row>
    <row r="37" spans="1:21" x14ac:dyDescent="0.3">
      <c r="A37" s="340">
        <v>90</v>
      </c>
      <c r="B37" s="32" t="s">
        <v>19</v>
      </c>
      <c r="C37" s="341">
        <v>3254</v>
      </c>
      <c r="D37" s="342">
        <v>21</v>
      </c>
      <c r="E37" s="13">
        <v>8623844.3499999996</v>
      </c>
      <c r="F37" s="13">
        <v>41065925.476190478</v>
      </c>
      <c r="G37" s="326">
        <v>0</v>
      </c>
      <c r="H37" s="343">
        <v>8200865.3175952379</v>
      </c>
      <c r="I37" s="13">
        <v>2986695.5617424101</v>
      </c>
      <c r="J37" s="14">
        <v>0</v>
      </c>
      <c r="K37" s="14">
        <v>11187560.879337648</v>
      </c>
      <c r="L37" s="14">
        <v>3438.0949229679313</v>
      </c>
      <c r="M37" s="35">
        <v>625.22507703206884</v>
      </c>
      <c r="N37" s="344">
        <v>0</v>
      </c>
      <c r="O37" s="345">
        <v>0</v>
      </c>
      <c r="P37" s="367">
        <v>500.18006162565507</v>
      </c>
      <c r="Q37" s="366">
        <v>1627585.9205298815</v>
      </c>
      <c r="S37" s="122"/>
      <c r="T37" s="123"/>
      <c r="U37" s="124"/>
    </row>
    <row r="38" spans="1:21" x14ac:dyDescent="0.3">
      <c r="A38" s="340">
        <v>91</v>
      </c>
      <c r="B38" s="32" t="s">
        <v>293</v>
      </c>
      <c r="C38" s="341">
        <v>653835</v>
      </c>
      <c r="D38" s="342">
        <v>18</v>
      </c>
      <c r="E38" s="13">
        <v>2753778516.71</v>
      </c>
      <c r="F38" s="13">
        <v>15298769537.277779</v>
      </c>
      <c r="G38" s="326">
        <v>0</v>
      </c>
      <c r="H38" s="343">
        <v>3055164276.5943723</v>
      </c>
      <c r="I38" s="13">
        <v>602340731.96109271</v>
      </c>
      <c r="J38" s="14">
        <v>0</v>
      </c>
      <c r="K38" s="14">
        <v>3657505008.5554647</v>
      </c>
      <c r="L38" s="14">
        <v>5593.9266153623848</v>
      </c>
      <c r="M38" s="35">
        <v>-1530.6066153623847</v>
      </c>
      <c r="N38" s="344">
        <v>7.333419416437815</v>
      </c>
      <c r="O38" s="345">
        <v>0.37333419416437813</v>
      </c>
      <c r="P38" s="367">
        <v>-571.42778732898216</v>
      </c>
      <c r="Q38" s="366">
        <v>-373619487.32824504</v>
      </c>
      <c r="S38" s="122"/>
      <c r="T38" s="123"/>
      <c r="U38" s="124"/>
    </row>
    <row r="39" spans="1:21" x14ac:dyDescent="0.3">
      <c r="A39" s="340">
        <v>92</v>
      </c>
      <c r="B39" s="32" t="s">
        <v>294</v>
      </c>
      <c r="C39" s="341">
        <v>233775</v>
      </c>
      <c r="D39" s="342">
        <v>19</v>
      </c>
      <c r="E39" s="13">
        <v>894069857.98000002</v>
      </c>
      <c r="F39" s="13">
        <v>4705630831.4736843</v>
      </c>
      <c r="G39" s="326">
        <v>0</v>
      </c>
      <c r="H39" s="343">
        <v>939714477.04529476</v>
      </c>
      <c r="I39" s="13">
        <v>98138817.645772323</v>
      </c>
      <c r="J39" s="14">
        <v>0</v>
      </c>
      <c r="K39" s="14">
        <v>1037853294.6910671</v>
      </c>
      <c r="L39" s="14">
        <v>4439.5392778999767</v>
      </c>
      <c r="M39" s="35">
        <v>-376.21927789997653</v>
      </c>
      <c r="N39" s="344">
        <v>5.9301721593072738</v>
      </c>
      <c r="O39" s="345">
        <v>0.35930172159307272</v>
      </c>
      <c r="P39" s="367">
        <v>-135.17623424596422</v>
      </c>
      <c r="Q39" s="366">
        <v>-31600824.160850286</v>
      </c>
      <c r="S39" s="122"/>
      <c r="T39" s="123"/>
      <c r="U39" s="124"/>
    </row>
    <row r="40" spans="1:21" x14ac:dyDescent="0.3">
      <c r="A40" s="340">
        <v>97</v>
      </c>
      <c r="B40" s="32" t="s">
        <v>20</v>
      </c>
      <c r="C40" s="341">
        <v>2136</v>
      </c>
      <c r="D40" s="342">
        <v>20</v>
      </c>
      <c r="E40" s="13">
        <v>5676308.0899999999</v>
      </c>
      <c r="F40" s="13">
        <v>28381540.449999999</v>
      </c>
      <c r="G40" s="326">
        <v>0</v>
      </c>
      <c r="H40" s="343">
        <v>5667793.6278649997</v>
      </c>
      <c r="I40" s="13">
        <v>1263958.2812326846</v>
      </c>
      <c r="J40" s="14">
        <v>0</v>
      </c>
      <c r="K40" s="14">
        <v>6931751.9090976845</v>
      </c>
      <c r="L40" s="14">
        <v>3245.2022046337474</v>
      </c>
      <c r="M40" s="35">
        <v>818.11779536625272</v>
      </c>
      <c r="N40" s="344">
        <v>0</v>
      </c>
      <c r="O40" s="345">
        <v>0</v>
      </c>
      <c r="P40" s="367">
        <v>654.49423629300225</v>
      </c>
      <c r="Q40" s="366">
        <v>1397999.6887218528</v>
      </c>
      <c r="S40" s="122"/>
      <c r="T40" s="123"/>
      <c r="U40" s="124"/>
    </row>
    <row r="41" spans="1:21" x14ac:dyDescent="0.3">
      <c r="A41" s="340">
        <v>98</v>
      </c>
      <c r="B41" s="32" t="s">
        <v>21</v>
      </c>
      <c r="C41" s="341">
        <v>23410</v>
      </c>
      <c r="D41" s="342">
        <v>21</v>
      </c>
      <c r="E41" s="13">
        <v>87494687.379999995</v>
      </c>
      <c r="F41" s="13">
        <v>416641368.47619045</v>
      </c>
      <c r="G41" s="326">
        <v>0</v>
      </c>
      <c r="H41" s="343">
        <v>83203281.284695223</v>
      </c>
      <c r="I41" s="13">
        <v>3994877.0136206755</v>
      </c>
      <c r="J41" s="14">
        <v>0</v>
      </c>
      <c r="K41" s="14">
        <v>87198158.298315898</v>
      </c>
      <c r="L41" s="14">
        <v>3724.8252156478384</v>
      </c>
      <c r="M41" s="35">
        <v>338.49478435216179</v>
      </c>
      <c r="N41" s="344">
        <v>0</v>
      </c>
      <c r="O41" s="345">
        <v>0</v>
      </c>
      <c r="P41" s="367">
        <v>270.79582748172942</v>
      </c>
      <c r="Q41" s="366">
        <v>6339330.321347286</v>
      </c>
      <c r="S41" s="122"/>
      <c r="T41" s="123"/>
      <c r="U41" s="124"/>
    </row>
    <row r="42" spans="1:21" x14ac:dyDescent="0.3">
      <c r="A42" s="340">
        <v>102</v>
      </c>
      <c r="B42" s="32" t="s">
        <v>22</v>
      </c>
      <c r="C42" s="341">
        <v>10044</v>
      </c>
      <c r="D42" s="342">
        <v>21</v>
      </c>
      <c r="E42" s="13">
        <v>30805584.670000002</v>
      </c>
      <c r="F42" s="13">
        <v>146693260.33333334</v>
      </c>
      <c r="G42" s="326">
        <v>0</v>
      </c>
      <c r="H42" s="343">
        <v>29294644.088566668</v>
      </c>
      <c r="I42" s="13">
        <v>2589386.1810416165</v>
      </c>
      <c r="J42" s="14">
        <v>0</v>
      </c>
      <c r="K42" s="14">
        <v>31884030.269608285</v>
      </c>
      <c r="L42" s="14">
        <v>3174.4355107136885</v>
      </c>
      <c r="M42" s="35">
        <v>888.88448928631169</v>
      </c>
      <c r="N42" s="344">
        <v>0</v>
      </c>
      <c r="O42" s="345">
        <v>0</v>
      </c>
      <c r="P42" s="367">
        <v>711.10759142904942</v>
      </c>
      <c r="Q42" s="366">
        <v>7142364.6483133724</v>
      </c>
      <c r="S42" s="122"/>
      <c r="T42" s="123"/>
      <c r="U42" s="124"/>
    </row>
    <row r="43" spans="1:21" x14ac:dyDescent="0.3">
      <c r="A43" s="340">
        <v>103</v>
      </c>
      <c r="B43" s="32" t="s">
        <v>23</v>
      </c>
      <c r="C43" s="341">
        <v>2184</v>
      </c>
      <c r="D43" s="342">
        <v>22</v>
      </c>
      <c r="E43" s="13">
        <v>6749715.6600000001</v>
      </c>
      <c r="F43" s="13">
        <v>30680525.727272727</v>
      </c>
      <c r="G43" s="326">
        <v>0</v>
      </c>
      <c r="H43" s="343">
        <v>6126900.987736363</v>
      </c>
      <c r="I43" s="13">
        <v>538552.8788244637</v>
      </c>
      <c r="J43" s="14">
        <v>0</v>
      </c>
      <c r="K43" s="14">
        <v>6665453.866560827</v>
      </c>
      <c r="L43" s="14">
        <v>3051.9477410992799</v>
      </c>
      <c r="M43" s="35">
        <v>1011.3722589007202</v>
      </c>
      <c r="N43" s="344">
        <v>0</v>
      </c>
      <c r="O43" s="345">
        <v>0</v>
      </c>
      <c r="P43" s="367">
        <v>809.09780712057625</v>
      </c>
      <c r="Q43" s="366">
        <v>1767069.6107513385</v>
      </c>
      <c r="S43" s="122"/>
      <c r="T43" s="123"/>
      <c r="U43" s="124"/>
    </row>
    <row r="44" spans="1:21" x14ac:dyDescent="0.3">
      <c r="A44" s="340">
        <v>105</v>
      </c>
      <c r="B44" s="32" t="s">
        <v>24</v>
      </c>
      <c r="C44" s="341">
        <v>2271</v>
      </c>
      <c r="D44" s="342">
        <v>21.75</v>
      </c>
      <c r="E44" s="13">
        <v>6204327.5800000001</v>
      </c>
      <c r="F44" s="13">
        <v>28525644.045977011</v>
      </c>
      <c r="G44" s="326">
        <v>0</v>
      </c>
      <c r="H44" s="343">
        <v>5696571.1159816086</v>
      </c>
      <c r="I44" s="13">
        <v>992084.71464751929</v>
      </c>
      <c r="J44" s="14">
        <v>0</v>
      </c>
      <c r="K44" s="14">
        <v>6688655.830629128</v>
      </c>
      <c r="L44" s="14">
        <v>2945.2469531612187</v>
      </c>
      <c r="M44" s="35">
        <v>1118.0730468387815</v>
      </c>
      <c r="N44" s="344">
        <v>0</v>
      </c>
      <c r="O44" s="345">
        <v>0</v>
      </c>
      <c r="P44" s="367">
        <v>894.45843747102526</v>
      </c>
      <c r="Q44" s="366">
        <v>2031315.1114966983</v>
      </c>
      <c r="S44" s="122"/>
      <c r="T44" s="123"/>
      <c r="U44" s="124"/>
    </row>
    <row r="45" spans="1:21" x14ac:dyDescent="0.3">
      <c r="A45" s="340">
        <v>106</v>
      </c>
      <c r="B45" s="32" t="s">
        <v>295</v>
      </c>
      <c r="C45" s="341">
        <v>46470</v>
      </c>
      <c r="D45" s="342">
        <v>19.75</v>
      </c>
      <c r="E45" s="13">
        <v>182976868.75</v>
      </c>
      <c r="F45" s="13">
        <v>926465158.22784805</v>
      </c>
      <c r="G45" s="326">
        <v>0</v>
      </c>
      <c r="H45" s="343">
        <v>185015092.09810126</v>
      </c>
      <c r="I45" s="13">
        <v>17309948.805981096</v>
      </c>
      <c r="J45" s="14">
        <v>0</v>
      </c>
      <c r="K45" s="14">
        <v>202325040.90408236</v>
      </c>
      <c r="L45" s="14">
        <v>4353.8851066081852</v>
      </c>
      <c r="M45" s="35">
        <v>-290.56510660818503</v>
      </c>
      <c r="N45" s="344">
        <v>5.6718276703141921</v>
      </c>
      <c r="O45" s="345">
        <v>0.35671827670314193</v>
      </c>
      <c r="P45" s="367">
        <v>-103.64988409933649</v>
      </c>
      <c r="Q45" s="366">
        <v>-4816610.1140961666</v>
      </c>
      <c r="S45" s="122"/>
      <c r="T45" s="123"/>
      <c r="U45" s="124"/>
    </row>
    <row r="46" spans="1:21" x14ac:dyDescent="0.3">
      <c r="A46" s="340">
        <v>108</v>
      </c>
      <c r="B46" s="32" t="s">
        <v>296</v>
      </c>
      <c r="C46" s="341">
        <v>10404</v>
      </c>
      <c r="D46" s="342">
        <v>22</v>
      </c>
      <c r="E46" s="13">
        <v>35291242.390000001</v>
      </c>
      <c r="F46" s="13">
        <v>160414738.13636363</v>
      </c>
      <c r="G46" s="326">
        <v>0</v>
      </c>
      <c r="H46" s="343">
        <v>32034823.205831815</v>
      </c>
      <c r="I46" s="13">
        <v>2073165.2976742657</v>
      </c>
      <c r="J46" s="14">
        <v>0</v>
      </c>
      <c r="K46" s="14">
        <v>34107988.503506079</v>
      </c>
      <c r="L46" s="14">
        <v>3278.3533740394155</v>
      </c>
      <c r="M46" s="35">
        <v>784.96662596058468</v>
      </c>
      <c r="N46" s="344">
        <v>0</v>
      </c>
      <c r="O46" s="345">
        <v>0</v>
      </c>
      <c r="P46" s="367">
        <v>627.97330076846777</v>
      </c>
      <c r="Q46" s="366">
        <v>6533434.221195139</v>
      </c>
      <c r="S46" s="122"/>
      <c r="T46" s="123"/>
      <c r="U46" s="124"/>
    </row>
    <row r="47" spans="1:21" x14ac:dyDescent="0.3">
      <c r="A47" s="340">
        <v>109</v>
      </c>
      <c r="B47" s="32" t="s">
        <v>297</v>
      </c>
      <c r="C47" s="341">
        <v>67633</v>
      </c>
      <c r="D47" s="342">
        <v>21</v>
      </c>
      <c r="E47" s="13">
        <v>254509492.56</v>
      </c>
      <c r="F47" s="13">
        <v>1211949964.5714285</v>
      </c>
      <c r="G47" s="326">
        <v>0</v>
      </c>
      <c r="H47" s="343">
        <v>242026407.92491427</v>
      </c>
      <c r="I47" s="13">
        <v>21780822.954349149</v>
      </c>
      <c r="J47" s="14">
        <v>0</v>
      </c>
      <c r="K47" s="14">
        <v>263807230.87926343</v>
      </c>
      <c r="L47" s="14">
        <v>3900.5697053104759</v>
      </c>
      <c r="M47" s="35">
        <v>162.75029468952425</v>
      </c>
      <c r="N47" s="344">
        <v>0</v>
      </c>
      <c r="O47" s="345">
        <v>0</v>
      </c>
      <c r="P47" s="367">
        <v>130.2002357516194</v>
      </c>
      <c r="Q47" s="366">
        <v>8805832.5445892755</v>
      </c>
      <c r="S47" s="122"/>
      <c r="T47" s="123"/>
      <c r="U47" s="124"/>
    </row>
    <row r="48" spans="1:21" x14ac:dyDescent="0.3">
      <c r="A48" s="340">
        <v>111</v>
      </c>
      <c r="B48" s="32" t="s">
        <v>25</v>
      </c>
      <c r="C48" s="341">
        <v>18667</v>
      </c>
      <c r="D48" s="342">
        <v>20.5</v>
      </c>
      <c r="E48" s="13">
        <v>61565748.799999997</v>
      </c>
      <c r="F48" s="13">
        <v>300320725.85365856</v>
      </c>
      <c r="G48" s="326">
        <v>0</v>
      </c>
      <c r="H48" s="343">
        <v>59974048.952975608</v>
      </c>
      <c r="I48" s="13">
        <v>4381371.4061521795</v>
      </c>
      <c r="J48" s="14">
        <v>0</v>
      </c>
      <c r="K48" s="14">
        <v>64355420.35912779</v>
      </c>
      <c r="L48" s="14">
        <v>3447.5502415561036</v>
      </c>
      <c r="M48" s="35">
        <v>615.76975844389654</v>
      </c>
      <c r="N48" s="344">
        <v>0</v>
      </c>
      <c r="O48" s="345">
        <v>0</v>
      </c>
      <c r="P48" s="367">
        <v>492.61580675511726</v>
      </c>
      <c r="Q48" s="366">
        <v>9195659.2646977734</v>
      </c>
      <c r="S48" s="122"/>
      <c r="T48" s="123"/>
      <c r="U48" s="124"/>
    </row>
    <row r="49" spans="1:21" x14ac:dyDescent="0.3">
      <c r="A49" s="340">
        <v>139</v>
      </c>
      <c r="B49" s="32" t="s">
        <v>26</v>
      </c>
      <c r="C49" s="341">
        <v>9844</v>
      </c>
      <c r="D49" s="342">
        <v>21.25</v>
      </c>
      <c r="E49" s="13">
        <v>29402068.940000001</v>
      </c>
      <c r="F49" s="13">
        <v>138362677.36470589</v>
      </c>
      <c r="G49" s="326">
        <v>0</v>
      </c>
      <c r="H49" s="343">
        <v>27631026.669731766</v>
      </c>
      <c r="I49" s="13">
        <v>1777642.2759354785</v>
      </c>
      <c r="J49" s="14">
        <v>0</v>
      </c>
      <c r="K49" s="14">
        <v>29408668.945667244</v>
      </c>
      <c r="L49" s="14">
        <v>2987.4714491738364</v>
      </c>
      <c r="M49" s="35">
        <v>1075.8485508261638</v>
      </c>
      <c r="N49" s="344">
        <v>0</v>
      </c>
      <c r="O49" s="345">
        <v>0</v>
      </c>
      <c r="P49" s="367">
        <v>860.67884066093109</v>
      </c>
      <c r="Q49" s="366">
        <v>8472522.5074662063</v>
      </c>
      <c r="S49" s="122"/>
      <c r="T49" s="123"/>
      <c r="U49" s="124"/>
    </row>
    <row r="50" spans="1:21" x14ac:dyDescent="0.3">
      <c r="A50" s="340">
        <v>140</v>
      </c>
      <c r="B50" s="32" t="s">
        <v>298</v>
      </c>
      <c r="C50" s="341">
        <v>21368</v>
      </c>
      <c r="D50" s="342">
        <v>20.5</v>
      </c>
      <c r="E50" s="13">
        <v>66429903.780000001</v>
      </c>
      <c r="F50" s="13">
        <v>324048311.12195122</v>
      </c>
      <c r="G50" s="326">
        <v>0</v>
      </c>
      <c r="H50" s="343">
        <v>64712447.731053658</v>
      </c>
      <c r="I50" s="13">
        <v>6344726.7129749386</v>
      </c>
      <c r="J50" s="14">
        <v>0</v>
      </c>
      <c r="K50" s="14">
        <v>71057174.444028601</v>
      </c>
      <c r="L50" s="14">
        <v>3325.4012749919789</v>
      </c>
      <c r="M50" s="35">
        <v>737.91872500802128</v>
      </c>
      <c r="N50" s="344">
        <v>0</v>
      </c>
      <c r="O50" s="345">
        <v>0</v>
      </c>
      <c r="P50" s="367">
        <v>590.33498000641703</v>
      </c>
      <c r="Q50" s="366">
        <v>12614277.85277712</v>
      </c>
      <c r="S50" s="122"/>
      <c r="T50" s="123"/>
      <c r="U50" s="124"/>
    </row>
    <row r="51" spans="1:21" x14ac:dyDescent="0.3">
      <c r="A51" s="340">
        <v>142</v>
      </c>
      <c r="B51" s="32" t="s">
        <v>27</v>
      </c>
      <c r="C51" s="341">
        <v>6711</v>
      </c>
      <c r="D51" s="342">
        <v>21.25</v>
      </c>
      <c r="E51" s="13">
        <v>21040634.07</v>
      </c>
      <c r="F51" s="13">
        <v>99014748.564705878</v>
      </c>
      <c r="G51" s="326">
        <v>0</v>
      </c>
      <c r="H51" s="343">
        <v>19773245.288371764</v>
      </c>
      <c r="I51" s="13">
        <v>1673189.3895418386</v>
      </c>
      <c r="J51" s="14">
        <v>0</v>
      </c>
      <c r="K51" s="14">
        <v>21446434.677913602</v>
      </c>
      <c r="L51" s="14">
        <v>3195.7137055451649</v>
      </c>
      <c r="M51" s="35">
        <v>867.60629445483528</v>
      </c>
      <c r="N51" s="344">
        <v>0</v>
      </c>
      <c r="O51" s="345">
        <v>0</v>
      </c>
      <c r="P51" s="367">
        <v>694.08503556386825</v>
      </c>
      <c r="Q51" s="366">
        <v>4658004.6736691194</v>
      </c>
      <c r="S51" s="122"/>
      <c r="T51" s="123"/>
      <c r="U51" s="124"/>
    </row>
    <row r="52" spans="1:21" x14ac:dyDescent="0.3">
      <c r="A52" s="340">
        <v>143</v>
      </c>
      <c r="B52" s="32" t="s">
        <v>299</v>
      </c>
      <c r="C52" s="341">
        <v>6942</v>
      </c>
      <c r="D52" s="342">
        <v>22</v>
      </c>
      <c r="E52" s="13">
        <v>21285184.91</v>
      </c>
      <c r="F52" s="13">
        <v>96750840.5</v>
      </c>
      <c r="G52" s="326">
        <v>0</v>
      </c>
      <c r="H52" s="343">
        <v>19321142.847849999</v>
      </c>
      <c r="I52" s="13">
        <v>2286946.7249399158</v>
      </c>
      <c r="J52" s="14">
        <v>0</v>
      </c>
      <c r="K52" s="14">
        <v>21608089.572789915</v>
      </c>
      <c r="L52" s="14">
        <v>3112.6605549971068</v>
      </c>
      <c r="M52" s="35">
        <v>950.65944500289334</v>
      </c>
      <c r="N52" s="344">
        <v>0</v>
      </c>
      <c r="O52" s="345">
        <v>0</v>
      </c>
      <c r="P52" s="367">
        <v>760.52755600231467</v>
      </c>
      <c r="Q52" s="366">
        <v>5279582.2937680688</v>
      </c>
      <c r="S52" s="122"/>
      <c r="T52" s="123"/>
      <c r="U52" s="124"/>
    </row>
    <row r="53" spans="1:21" x14ac:dyDescent="0.3">
      <c r="A53" s="340">
        <v>145</v>
      </c>
      <c r="B53" s="32" t="s">
        <v>28</v>
      </c>
      <c r="C53" s="341">
        <v>12269</v>
      </c>
      <c r="D53" s="342">
        <v>21</v>
      </c>
      <c r="E53" s="13">
        <v>39094681.130000003</v>
      </c>
      <c r="F53" s="13">
        <v>186165148.23809525</v>
      </c>
      <c r="G53" s="326">
        <v>0</v>
      </c>
      <c r="H53" s="343">
        <v>37177180.103147618</v>
      </c>
      <c r="I53" s="13">
        <v>2075654.316193383</v>
      </c>
      <c r="J53" s="14">
        <v>0</v>
      </c>
      <c r="K53" s="14">
        <v>39252834.419340998</v>
      </c>
      <c r="L53" s="14">
        <v>3199.3507555090878</v>
      </c>
      <c r="M53" s="35">
        <v>863.96924449091239</v>
      </c>
      <c r="N53" s="344">
        <v>0</v>
      </c>
      <c r="O53" s="345">
        <v>0</v>
      </c>
      <c r="P53" s="367">
        <v>691.17539559272996</v>
      </c>
      <c r="Q53" s="366">
        <v>8480030.9285272043</v>
      </c>
      <c r="S53" s="122"/>
      <c r="T53" s="123"/>
      <c r="U53" s="124"/>
    </row>
    <row r="54" spans="1:21" x14ac:dyDescent="0.3">
      <c r="A54" s="340">
        <v>146</v>
      </c>
      <c r="B54" s="32" t="s">
        <v>300</v>
      </c>
      <c r="C54" s="341">
        <v>4857</v>
      </c>
      <c r="D54" s="342">
        <v>21</v>
      </c>
      <c r="E54" s="13">
        <v>13031725.710000001</v>
      </c>
      <c r="F54" s="13">
        <v>62055836.714285716</v>
      </c>
      <c r="G54" s="326">
        <v>0</v>
      </c>
      <c r="H54" s="343">
        <v>12392550.591842856</v>
      </c>
      <c r="I54" s="13">
        <v>3688525.2610871131</v>
      </c>
      <c r="J54" s="14">
        <v>0</v>
      </c>
      <c r="K54" s="14">
        <v>16081075.852929968</v>
      </c>
      <c r="L54" s="14">
        <v>3310.9071140477595</v>
      </c>
      <c r="M54" s="35">
        <v>752.41288595224069</v>
      </c>
      <c r="N54" s="344">
        <v>0</v>
      </c>
      <c r="O54" s="345">
        <v>0</v>
      </c>
      <c r="P54" s="367">
        <v>601.93030876179262</v>
      </c>
      <c r="Q54" s="366">
        <v>2923575.509656027</v>
      </c>
      <c r="S54" s="122"/>
      <c r="T54" s="123"/>
      <c r="U54" s="124"/>
    </row>
    <row r="55" spans="1:21" x14ac:dyDescent="0.3">
      <c r="A55" s="340">
        <v>148</v>
      </c>
      <c r="B55" s="32" t="s">
        <v>301</v>
      </c>
      <c r="C55" s="341">
        <v>6907</v>
      </c>
      <c r="D55" s="342">
        <v>19</v>
      </c>
      <c r="E55" s="13">
        <v>20896065.949999999</v>
      </c>
      <c r="F55" s="13">
        <v>109979294.47368421</v>
      </c>
      <c r="G55" s="326">
        <v>0</v>
      </c>
      <c r="H55" s="343">
        <v>21962865.106394734</v>
      </c>
      <c r="I55" s="13">
        <v>3585739.5842085788</v>
      </c>
      <c r="J55" s="14">
        <v>0</v>
      </c>
      <c r="K55" s="14">
        <v>25548604.690603312</v>
      </c>
      <c r="L55" s="14">
        <v>3698.9437803103101</v>
      </c>
      <c r="M55" s="35">
        <v>364.37621968969006</v>
      </c>
      <c r="N55" s="344">
        <v>0</v>
      </c>
      <c r="O55" s="345">
        <v>0</v>
      </c>
      <c r="P55" s="367">
        <v>291.50097575175204</v>
      </c>
      <c r="Q55" s="366">
        <v>2013397.2395173514</v>
      </c>
      <c r="S55" s="122"/>
      <c r="T55" s="123"/>
      <c r="U55" s="124"/>
    </row>
    <row r="56" spans="1:21" x14ac:dyDescent="0.3">
      <c r="A56" s="340">
        <v>149</v>
      </c>
      <c r="B56" s="32" t="s">
        <v>302</v>
      </c>
      <c r="C56" s="341">
        <v>5386</v>
      </c>
      <c r="D56" s="342">
        <v>20.75</v>
      </c>
      <c r="E56" s="13">
        <v>22562708.890000001</v>
      </c>
      <c r="F56" s="13">
        <v>108735946.45783132</v>
      </c>
      <c r="G56" s="326">
        <v>0</v>
      </c>
      <c r="H56" s="343">
        <v>21714568.507628914</v>
      </c>
      <c r="I56" s="13">
        <v>1505355.2853669683</v>
      </c>
      <c r="J56" s="14">
        <v>0</v>
      </c>
      <c r="K56" s="14">
        <v>23219923.792995881</v>
      </c>
      <c r="L56" s="14">
        <v>4311.1629767909171</v>
      </c>
      <c r="M56" s="35">
        <v>-247.84297679091696</v>
      </c>
      <c r="N56" s="344">
        <v>5.5127953875346014</v>
      </c>
      <c r="O56" s="345">
        <v>0.35512795387534601</v>
      </c>
      <c r="P56" s="367">
        <v>-88.015969230133209</v>
      </c>
      <c r="Q56" s="366">
        <v>-474054.01027349744</v>
      </c>
      <c r="S56" s="122"/>
      <c r="T56" s="123"/>
      <c r="U56" s="124"/>
    </row>
    <row r="57" spans="1:21" x14ac:dyDescent="0.3">
      <c r="A57" s="340">
        <v>151</v>
      </c>
      <c r="B57" s="32" t="s">
        <v>303</v>
      </c>
      <c r="C57" s="341">
        <v>1951</v>
      </c>
      <c r="D57" s="342">
        <v>22</v>
      </c>
      <c r="E57" s="13">
        <v>5267673.17</v>
      </c>
      <c r="F57" s="13">
        <v>23943968.954545453</v>
      </c>
      <c r="G57" s="326">
        <v>0</v>
      </c>
      <c r="H57" s="343">
        <v>4781610.6002227264</v>
      </c>
      <c r="I57" s="13">
        <v>957786.7861367357</v>
      </c>
      <c r="J57" s="14">
        <v>0</v>
      </c>
      <c r="K57" s="14">
        <v>5739397.3863594625</v>
      </c>
      <c r="L57" s="14">
        <v>2941.7721098715851</v>
      </c>
      <c r="M57" s="35">
        <v>1121.547890128415</v>
      </c>
      <c r="N57" s="344">
        <v>0</v>
      </c>
      <c r="O57" s="345">
        <v>0</v>
      </c>
      <c r="P57" s="367">
        <v>897.23831210273204</v>
      </c>
      <c r="Q57" s="366">
        <v>1750511.9469124302</v>
      </c>
      <c r="S57" s="122"/>
      <c r="T57" s="123"/>
      <c r="U57" s="124"/>
    </row>
    <row r="58" spans="1:21" x14ac:dyDescent="0.3">
      <c r="A58" s="340">
        <v>152</v>
      </c>
      <c r="B58" s="32" t="s">
        <v>29</v>
      </c>
      <c r="C58" s="341">
        <v>4522</v>
      </c>
      <c r="D58" s="342">
        <v>21.5</v>
      </c>
      <c r="E58" s="13">
        <v>13864112.73</v>
      </c>
      <c r="F58" s="13">
        <v>64484245.255813956</v>
      </c>
      <c r="G58" s="326">
        <v>0</v>
      </c>
      <c r="H58" s="343">
        <v>12877503.777586047</v>
      </c>
      <c r="I58" s="13">
        <v>793568.13768324815</v>
      </c>
      <c r="J58" s="14">
        <v>0</v>
      </c>
      <c r="K58" s="14">
        <v>13671071.915269295</v>
      </c>
      <c r="L58" s="14">
        <v>3023.2357176623827</v>
      </c>
      <c r="M58" s="35">
        <v>1040.0842823376174</v>
      </c>
      <c r="N58" s="344">
        <v>0</v>
      </c>
      <c r="O58" s="345">
        <v>0</v>
      </c>
      <c r="P58" s="367">
        <v>832.06742587009398</v>
      </c>
      <c r="Q58" s="366">
        <v>3762608.899784565</v>
      </c>
      <c r="S58" s="122"/>
      <c r="T58" s="123"/>
      <c r="U58" s="124"/>
    </row>
    <row r="59" spans="1:21" x14ac:dyDescent="0.3">
      <c r="A59" s="340">
        <v>153</v>
      </c>
      <c r="B59" s="32" t="s">
        <v>30</v>
      </c>
      <c r="C59" s="341">
        <v>26508</v>
      </c>
      <c r="D59" s="342">
        <v>20</v>
      </c>
      <c r="E59" s="13">
        <v>91572675.620000005</v>
      </c>
      <c r="F59" s="13">
        <v>457863378.10000002</v>
      </c>
      <c r="G59" s="326">
        <v>0</v>
      </c>
      <c r="H59" s="343">
        <v>91435316.606570005</v>
      </c>
      <c r="I59" s="13">
        <v>4438676.5511189122</v>
      </c>
      <c r="J59" s="14">
        <v>0</v>
      </c>
      <c r="K59" s="14">
        <v>95873993.157688916</v>
      </c>
      <c r="L59" s="14">
        <v>3616.794671710009</v>
      </c>
      <c r="M59" s="35">
        <v>446.52532828999119</v>
      </c>
      <c r="N59" s="344">
        <v>0</v>
      </c>
      <c r="O59" s="345">
        <v>0</v>
      </c>
      <c r="P59" s="367">
        <v>357.22026263199297</v>
      </c>
      <c r="Q59" s="366">
        <v>9469194.7218488697</v>
      </c>
      <c r="S59" s="122"/>
      <c r="T59" s="123"/>
      <c r="U59" s="124"/>
    </row>
    <row r="60" spans="1:21" x14ac:dyDescent="0.3">
      <c r="A60" s="340">
        <v>165</v>
      </c>
      <c r="B60" s="32" t="s">
        <v>31</v>
      </c>
      <c r="C60" s="341">
        <v>16413</v>
      </c>
      <c r="D60" s="342">
        <v>21</v>
      </c>
      <c r="E60" s="13">
        <v>60071243.740000002</v>
      </c>
      <c r="F60" s="13">
        <v>286053541.61904764</v>
      </c>
      <c r="G60" s="326">
        <v>0</v>
      </c>
      <c r="H60" s="343">
        <v>57124892.26132381</v>
      </c>
      <c r="I60" s="13">
        <v>2945871.4894324914</v>
      </c>
      <c r="J60" s="14">
        <v>0</v>
      </c>
      <c r="K60" s="14">
        <v>60070763.750756301</v>
      </c>
      <c r="L60" s="14">
        <v>3659.9502681262597</v>
      </c>
      <c r="M60" s="35">
        <v>403.36973187374042</v>
      </c>
      <c r="N60" s="344">
        <v>0</v>
      </c>
      <c r="O60" s="345">
        <v>0</v>
      </c>
      <c r="P60" s="367">
        <v>322.69578549899234</v>
      </c>
      <c r="Q60" s="366">
        <v>5296405.927394961</v>
      </c>
      <c r="S60" s="122"/>
      <c r="T60" s="123"/>
      <c r="U60" s="124"/>
    </row>
    <row r="61" spans="1:21" x14ac:dyDescent="0.3">
      <c r="A61" s="340">
        <v>167</v>
      </c>
      <c r="B61" s="32" t="s">
        <v>32</v>
      </c>
      <c r="C61" s="341">
        <v>76850</v>
      </c>
      <c r="D61" s="342">
        <v>20.5</v>
      </c>
      <c r="E61" s="13">
        <v>234500115.81</v>
      </c>
      <c r="F61" s="13">
        <v>1143903003.9512196</v>
      </c>
      <c r="G61" s="326">
        <v>0</v>
      </c>
      <c r="H61" s="343">
        <v>228437429.88905853</v>
      </c>
      <c r="I61" s="13">
        <v>25880604.528654408</v>
      </c>
      <c r="J61" s="14">
        <v>0</v>
      </c>
      <c r="K61" s="14">
        <v>254318034.41771293</v>
      </c>
      <c r="L61" s="14">
        <v>3309.278261778958</v>
      </c>
      <c r="M61" s="35">
        <v>754.04173822104212</v>
      </c>
      <c r="N61" s="344">
        <v>0</v>
      </c>
      <c r="O61" s="345">
        <v>0</v>
      </c>
      <c r="P61" s="367">
        <v>603.2333905768337</v>
      </c>
      <c r="Q61" s="366">
        <v>46358486.065829672</v>
      </c>
      <c r="S61" s="122"/>
      <c r="T61" s="123"/>
      <c r="U61" s="124"/>
    </row>
    <row r="62" spans="1:21" x14ac:dyDescent="0.3">
      <c r="A62" s="340">
        <v>169</v>
      </c>
      <c r="B62" s="32" t="s">
        <v>304</v>
      </c>
      <c r="C62" s="341">
        <v>5133</v>
      </c>
      <c r="D62" s="342">
        <v>21.25</v>
      </c>
      <c r="E62" s="13">
        <v>17768637.969999999</v>
      </c>
      <c r="F62" s="13">
        <v>83617119.858823523</v>
      </c>
      <c r="G62" s="326">
        <v>0</v>
      </c>
      <c r="H62" s="343">
        <v>16698338.835807057</v>
      </c>
      <c r="I62" s="13">
        <v>1625993.7779694917</v>
      </c>
      <c r="J62" s="14">
        <v>0</v>
      </c>
      <c r="K62" s="14">
        <v>18324332.61377655</v>
      </c>
      <c r="L62" s="14">
        <v>3569.9069966445645</v>
      </c>
      <c r="M62" s="35">
        <v>493.41300335543565</v>
      </c>
      <c r="N62" s="344">
        <v>0</v>
      </c>
      <c r="O62" s="345">
        <v>0</v>
      </c>
      <c r="P62" s="367">
        <v>394.73040268434852</v>
      </c>
      <c r="Q62" s="366">
        <v>2026151.1569787608</v>
      </c>
      <c r="S62" s="122"/>
      <c r="T62" s="123"/>
      <c r="U62" s="124"/>
    </row>
    <row r="63" spans="1:21" x14ac:dyDescent="0.3">
      <c r="A63" s="340">
        <v>171</v>
      </c>
      <c r="B63" s="32" t="s">
        <v>305</v>
      </c>
      <c r="C63" s="341">
        <v>4767</v>
      </c>
      <c r="D63" s="342">
        <v>21.25</v>
      </c>
      <c r="E63" s="13">
        <v>14989752.24</v>
      </c>
      <c r="F63" s="13">
        <v>70540010.541176468</v>
      </c>
      <c r="G63" s="326">
        <v>0</v>
      </c>
      <c r="H63" s="343">
        <v>14086840.10507294</v>
      </c>
      <c r="I63" s="13">
        <v>2055960.9048294174</v>
      </c>
      <c r="J63" s="14">
        <v>0</v>
      </c>
      <c r="K63" s="14">
        <v>16142801.009902358</v>
      </c>
      <c r="L63" s="14">
        <v>3386.3648017416317</v>
      </c>
      <c r="M63" s="35">
        <v>676.95519825836845</v>
      </c>
      <c r="N63" s="344">
        <v>0</v>
      </c>
      <c r="O63" s="345">
        <v>0</v>
      </c>
      <c r="P63" s="367">
        <v>541.56415860669483</v>
      </c>
      <c r="Q63" s="366">
        <v>2581636.3440781143</v>
      </c>
      <c r="S63" s="122"/>
      <c r="T63" s="123"/>
      <c r="U63" s="124"/>
    </row>
    <row r="64" spans="1:21" x14ac:dyDescent="0.3">
      <c r="A64" s="340">
        <v>172</v>
      </c>
      <c r="B64" s="32" t="s">
        <v>33</v>
      </c>
      <c r="C64" s="341">
        <v>4377</v>
      </c>
      <c r="D64" s="342">
        <v>21</v>
      </c>
      <c r="E64" s="13">
        <v>11838301.74</v>
      </c>
      <c r="F64" s="13">
        <v>56372865.428571425</v>
      </c>
      <c r="G64" s="326">
        <v>0</v>
      </c>
      <c r="H64" s="343">
        <v>11257661.226085713</v>
      </c>
      <c r="I64" s="13">
        <v>2080717.0994221091</v>
      </c>
      <c r="J64" s="14">
        <v>0</v>
      </c>
      <c r="K64" s="14">
        <v>13338378.325507822</v>
      </c>
      <c r="L64" s="14">
        <v>3047.3791010984287</v>
      </c>
      <c r="M64" s="35">
        <v>1015.9408989015715</v>
      </c>
      <c r="N64" s="344">
        <v>0</v>
      </c>
      <c r="O64" s="345">
        <v>0</v>
      </c>
      <c r="P64" s="367">
        <v>812.7527191212572</v>
      </c>
      <c r="Q64" s="366">
        <v>3557418.6515937429</v>
      </c>
      <c r="S64" s="122"/>
      <c r="T64" s="123"/>
      <c r="U64" s="124"/>
    </row>
    <row r="65" spans="1:21" x14ac:dyDescent="0.3">
      <c r="A65" s="340">
        <v>176</v>
      </c>
      <c r="B65" s="32" t="s">
        <v>34</v>
      </c>
      <c r="C65" s="341">
        <v>4606</v>
      </c>
      <c r="D65" s="342">
        <v>20.75</v>
      </c>
      <c r="E65" s="13">
        <v>11172615.52</v>
      </c>
      <c r="F65" s="13">
        <v>53843930.216867469</v>
      </c>
      <c r="G65" s="326">
        <v>0</v>
      </c>
      <c r="H65" s="343">
        <v>10752632.864308434</v>
      </c>
      <c r="I65" s="13">
        <v>2270654.1552960062</v>
      </c>
      <c r="J65" s="14">
        <v>0</v>
      </c>
      <c r="K65" s="14">
        <v>13023287.019604441</v>
      </c>
      <c r="L65" s="14">
        <v>2827.4613590109511</v>
      </c>
      <c r="M65" s="35">
        <v>1235.858640989049</v>
      </c>
      <c r="N65" s="344">
        <v>0</v>
      </c>
      <c r="O65" s="345">
        <v>0</v>
      </c>
      <c r="P65" s="367">
        <v>988.68691279123925</v>
      </c>
      <c r="Q65" s="366">
        <v>4553891.9203164484</v>
      </c>
      <c r="S65" s="122"/>
      <c r="T65" s="123"/>
      <c r="U65" s="124"/>
    </row>
    <row r="66" spans="1:21" x14ac:dyDescent="0.3">
      <c r="A66" s="340">
        <v>177</v>
      </c>
      <c r="B66" s="32" t="s">
        <v>35</v>
      </c>
      <c r="C66" s="341">
        <v>1844</v>
      </c>
      <c r="D66" s="342">
        <v>21</v>
      </c>
      <c r="E66" s="13">
        <v>5647961.0300000003</v>
      </c>
      <c r="F66" s="13">
        <v>26895052.523809522</v>
      </c>
      <c r="G66" s="326">
        <v>0</v>
      </c>
      <c r="H66" s="343">
        <v>5370941.989004761</v>
      </c>
      <c r="I66" s="13">
        <v>1410720.5887074294</v>
      </c>
      <c r="J66" s="14">
        <v>0</v>
      </c>
      <c r="K66" s="14">
        <v>6781662.5777121903</v>
      </c>
      <c r="L66" s="14">
        <v>3677.6912026638774</v>
      </c>
      <c r="M66" s="35">
        <v>385.62879733612272</v>
      </c>
      <c r="N66" s="344">
        <v>0</v>
      </c>
      <c r="O66" s="345">
        <v>0</v>
      </c>
      <c r="P66" s="367">
        <v>308.50303786889822</v>
      </c>
      <c r="Q66" s="366">
        <v>568879.60183024837</v>
      </c>
      <c r="S66" s="122"/>
      <c r="T66" s="123"/>
      <c r="U66" s="124"/>
    </row>
    <row r="67" spans="1:21" x14ac:dyDescent="0.3">
      <c r="A67" s="340">
        <v>178</v>
      </c>
      <c r="B67" s="32" t="s">
        <v>36</v>
      </c>
      <c r="C67" s="341">
        <v>6116</v>
      </c>
      <c r="D67" s="342">
        <v>20.75</v>
      </c>
      <c r="E67" s="13">
        <v>16235422.84</v>
      </c>
      <c r="F67" s="13">
        <v>78243001.638554215</v>
      </c>
      <c r="G67" s="326">
        <v>0</v>
      </c>
      <c r="H67" s="343">
        <v>15625127.427219275</v>
      </c>
      <c r="I67" s="13">
        <v>3490016.2425668584</v>
      </c>
      <c r="J67" s="14">
        <v>0</v>
      </c>
      <c r="K67" s="14">
        <v>19115143.669786133</v>
      </c>
      <c r="L67" s="14">
        <v>3125.4322547066927</v>
      </c>
      <c r="M67" s="35">
        <v>937.88774529330749</v>
      </c>
      <c r="N67" s="344">
        <v>0</v>
      </c>
      <c r="O67" s="345">
        <v>0</v>
      </c>
      <c r="P67" s="367">
        <v>750.31019623464601</v>
      </c>
      <c r="Q67" s="366">
        <v>4588897.1601710953</v>
      </c>
      <c r="S67" s="122"/>
      <c r="T67" s="123"/>
      <c r="U67" s="124"/>
    </row>
    <row r="68" spans="1:21" x14ac:dyDescent="0.3">
      <c r="A68" s="340">
        <v>179</v>
      </c>
      <c r="B68" s="32" t="s">
        <v>37</v>
      </c>
      <c r="C68" s="341">
        <v>142400</v>
      </c>
      <c r="D68" s="342">
        <v>20</v>
      </c>
      <c r="E68" s="13">
        <v>472180962.56999999</v>
      </c>
      <c r="F68" s="13">
        <v>2360904812.8499999</v>
      </c>
      <c r="G68" s="326">
        <v>0</v>
      </c>
      <c r="H68" s="343">
        <v>471472691.12614495</v>
      </c>
      <c r="I68" s="13">
        <v>34363304.01256644</v>
      </c>
      <c r="J68" s="14">
        <v>0</v>
      </c>
      <c r="K68" s="14">
        <v>505835995.13871139</v>
      </c>
      <c r="L68" s="14">
        <v>3552.219066985333</v>
      </c>
      <c r="M68" s="35">
        <v>511.10093301466713</v>
      </c>
      <c r="N68" s="344">
        <v>0</v>
      </c>
      <c r="O68" s="345">
        <v>0</v>
      </c>
      <c r="P68" s="367">
        <v>408.88074641173375</v>
      </c>
      <c r="Q68" s="366">
        <v>58224618.289030887</v>
      </c>
      <c r="S68" s="122"/>
      <c r="T68" s="123"/>
      <c r="U68" s="124"/>
    </row>
    <row r="69" spans="1:21" x14ac:dyDescent="0.3">
      <c r="A69" s="340">
        <v>181</v>
      </c>
      <c r="B69" s="32" t="s">
        <v>38</v>
      </c>
      <c r="C69" s="341">
        <v>1739</v>
      </c>
      <c r="D69" s="342">
        <v>22.5</v>
      </c>
      <c r="E69" s="13">
        <v>5085004.3499999996</v>
      </c>
      <c r="F69" s="13">
        <v>22600019.333333332</v>
      </c>
      <c r="G69" s="326">
        <v>0</v>
      </c>
      <c r="H69" s="343">
        <v>4513223.8608666658</v>
      </c>
      <c r="I69" s="13">
        <v>357504.55311435577</v>
      </c>
      <c r="J69" s="14">
        <v>0</v>
      </c>
      <c r="K69" s="14">
        <v>4870728.4139810214</v>
      </c>
      <c r="L69" s="14">
        <v>2800.8789039568842</v>
      </c>
      <c r="M69" s="35">
        <v>1262.441096043116</v>
      </c>
      <c r="N69" s="344">
        <v>0</v>
      </c>
      <c r="O69" s="345">
        <v>0</v>
      </c>
      <c r="P69" s="367">
        <v>1009.9528768344928</v>
      </c>
      <c r="Q69" s="366">
        <v>1756308.0528151831</v>
      </c>
      <c r="S69" s="122"/>
      <c r="T69" s="123"/>
      <c r="U69" s="124"/>
    </row>
    <row r="70" spans="1:21" x14ac:dyDescent="0.3">
      <c r="A70" s="340">
        <v>182</v>
      </c>
      <c r="B70" s="32" t="s">
        <v>39</v>
      </c>
      <c r="C70" s="341">
        <v>20182</v>
      </c>
      <c r="D70" s="342">
        <v>21</v>
      </c>
      <c r="E70" s="13">
        <v>70229560.459999993</v>
      </c>
      <c r="F70" s="13">
        <v>334426478.38095236</v>
      </c>
      <c r="G70" s="326">
        <v>0</v>
      </c>
      <c r="H70" s="343">
        <v>66784967.732676186</v>
      </c>
      <c r="I70" s="13">
        <v>13574654.87088671</v>
      </c>
      <c r="J70" s="14">
        <v>0</v>
      </c>
      <c r="K70" s="14">
        <v>80359622.603562891</v>
      </c>
      <c r="L70" s="14">
        <v>3981.7472303816712</v>
      </c>
      <c r="M70" s="35">
        <v>81.572769618328948</v>
      </c>
      <c r="N70" s="344">
        <v>0</v>
      </c>
      <c r="O70" s="345">
        <v>0</v>
      </c>
      <c r="P70" s="367">
        <v>65.258215694663164</v>
      </c>
      <c r="Q70" s="366">
        <v>1317041.3091496921</v>
      </c>
      <c r="S70" s="122"/>
      <c r="T70" s="123"/>
      <c r="U70" s="124"/>
    </row>
    <row r="71" spans="1:21" x14ac:dyDescent="0.3">
      <c r="A71" s="340">
        <v>186</v>
      </c>
      <c r="B71" s="32" t="s">
        <v>306</v>
      </c>
      <c r="C71" s="341">
        <v>43711</v>
      </c>
      <c r="D71" s="342">
        <v>19.75</v>
      </c>
      <c r="E71" s="13">
        <v>182754821.25</v>
      </c>
      <c r="F71" s="13">
        <v>925340867.08860755</v>
      </c>
      <c r="G71" s="326">
        <v>0</v>
      </c>
      <c r="H71" s="343">
        <v>184790571.15759492</v>
      </c>
      <c r="I71" s="13">
        <v>5440861.1793229776</v>
      </c>
      <c r="J71" s="14">
        <v>0</v>
      </c>
      <c r="K71" s="14">
        <v>190231432.33691791</v>
      </c>
      <c r="L71" s="14">
        <v>4352.0265456502457</v>
      </c>
      <c r="M71" s="35">
        <v>-288.70654565024552</v>
      </c>
      <c r="N71" s="344">
        <v>5.6654107592564973</v>
      </c>
      <c r="O71" s="345">
        <v>0.35665410759256494</v>
      </c>
      <c r="P71" s="367">
        <v>-102.96837539502043</v>
      </c>
      <c r="Q71" s="366">
        <v>-4500850.6568917381</v>
      </c>
      <c r="S71" s="122"/>
      <c r="T71" s="123"/>
      <c r="U71" s="124"/>
    </row>
    <row r="72" spans="1:21" x14ac:dyDescent="0.3">
      <c r="A72" s="340">
        <v>202</v>
      </c>
      <c r="B72" s="32" t="s">
        <v>307</v>
      </c>
      <c r="C72" s="341">
        <v>33937</v>
      </c>
      <c r="D72" s="342">
        <v>19.75</v>
      </c>
      <c r="E72" s="13">
        <v>137892141.58000001</v>
      </c>
      <c r="F72" s="13">
        <v>698188058.63291144</v>
      </c>
      <c r="G72" s="326">
        <v>0</v>
      </c>
      <c r="H72" s="343">
        <v>139428155.30899242</v>
      </c>
      <c r="I72" s="13">
        <v>6770890.3391880933</v>
      </c>
      <c r="J72" s="14">
        <v>0</v>
      </c>
      <c r="K72" s="14">
        <v>146199045.64818051</v>
      </c>
      <c r="L72" s="14">
        <v>4307.9543167687334</v>
      </c>
      <c r="M72" s="35">
        <v>-244.63431676873324</v>
      </c>
      <c r="N72" s="344">
        <v>5.4997645109132511</v>
      </c>
      <c r="O72" s="345">
        <v>0.35499764510913251</v>
      </c>
      <c r="P72" s="367">
        <v>-86.844606365781871</v>
      </c>
      <c r="Q72" s="366">
        <v>-2947245.4062355394</v>
      </c>
      <c r="S72" s="122"/>
      <c r="T72" s="123"/>
      <c r="U72" s="124"/>
    </row>
    <row r="73" spans="1:21" x14ac:dyDescent="0.3">
      <c r="A73" s="340">
        <v>204</v>
      </c>
      <c r="B73" s="32" t="s">
        <v>40</v>
      </c>
      <c r="C73" s="341">
        <v>2893</v>
      </c>
      <c r="D73" s="342">
        <v>22</v>
      </c>
      <c r="E73" s="13">
        <v>7524291.1200000001</v>
      </c>
      <c r="F73" s="13">
        <v>34201323.272727273</v>
      </c>
      <c r="G73" s="326">
        <v>0</v>
      </c>
      <c r="H73" s="343">
        <v>6830004.2575636357</v>
      </c>
      <c r="I73" s="13">
        <v>1547003.4571184798</v>
      </c>
      <c r="J73" s="14">
        <v>0</v>
      </c>
      <c r="K73" s="14">
        <v>8377007.7146821152</v>
      </c>
      <c r="L73" s="14">
        <v>2895.6127600007312</v>
      </c>
      <c r="M73" s="35">
        <v>1167.7072399992689</v>
      </c>
      <c r="N73" s="344">
        <v>0</v>
      </c>
      <c r="O73" s="345">
        <v>0</v>
      </c>
      <c r="P73" s="367">
        <v>934.16579199941521</v>
      </c>
      <c r="Q73" s="366">
        <v>2702541.6362543083</v>
      </c>
      <c r="S73" s="122"/>
      <c r="T73" s="123"/>
      <c r="U73" s="124"/>
    </row>
    <row r="74" spans="1:21" x14ac:dyDescent="0.3">
      <c r="A74" s="340">
        <v>205</v>
      </c>
      <c r="B74" s="32" t="s">
        <v>308</v>
      </c>
      <c r="C74" s="341">
        <v>36709</v>
      </c>
      <c r="D74" s="342">
        <v>21</v>
      </c>
      <c r="E74" s="13">
        <v>126609296.70999999</v>
      </c>
      <c r="F74" s="13">
        <v>602901412.90476191</v>
      </c>
      <c r="G74" s="326">
        <v>0</v>
      </c>
      <c r="H74" s="343">
        <v>120399412.15708095</v>
      </c>
      <c r="I74" s="13">
        <v>6789159.5564642819</v>
      </c>
      <c r="J74" s="14">
        <v>0</v>
      </c>
      <c r="K74" s="14">
        <v>127188571.71354523</v>
      </c>
      <c r="L74" s="14">
        <v>3464.77898372457</v>
      </c>
      <c r="M74" s="35">
        <v>598.54101627543014</v>
      </c>
      <c r="N74" s="344">
        <v>0</v>
      </c>
      <c r="O74" s="345">
        <v>0</v>
      </c>
      <c r="P74" s="367">
        <v>478.83281302034413</v>
      </c>
      <c r="Q74" s="366">
        <v>17577473.733163811</v>
      </c>
      <c r="S74" s="122"/>
      <c r="T74" s="123"/>
      <c r="U74" s="124"/>
    </row>
    <row r="75" spans="1:21" x14ac:dyDescent="0.3">
      <c r="A75" s="340">
        <v>208</v>
      </c>
      <c r="B75" s="32" t="s">
        <v>41</v>
      </c>
      <c r="C75" s="341">
        <v>12373</v>
      </c>
      <c r="D75" s="342">
        <v>21</v>
      </c>
      <c r="E75" s="13">
        <v>36146037.310000002</v>
      </c>
      <c r="F75" s="13">
        <v>172123987.19047618</v>
      </c>
      <c r="G75" s="326">
        <v>0</v>
      </c>
      <c r="H75" s="343">
        <v>34373160.241938092</v>
      </c>
      <c r="I75" s="13">
        <v>2403939.0699574728</v>
      </c>
      <c r="J75" s="14">
        <v>0</v>
      </c>
      <c r="K75" s="14">
        <v>36777099.311895564</v>
      </c>
      <c r="L75" s="14">
        <v>2972.3671956595463</v>
      </c>
      <c r="M75" s="35">
        <v>1090.9528043404539</v>
      </c>
      <c r="N75" s="344">
        <v>0</v>
      </c>
      <c r="O75" s="345">
        <v>0</v>
      </c>
      <c r="P75" s="367">
        <v>872.76224347236314</v>
      </c>
      <c r="Q75" s="366">
        <v>10798687.23848355</v>
      </c>
      <c r="S75" s="122"/>
      <c r="T75" s="123"/>
      <c r="U75" s="124"/>
    </row>
    <row r="76" spans="1:21" x14ac:dyDescent="0.3">
      <c r="A76" s="340">
        <v>211</v>
      </c>
      <c r="B76" s="32" t="s">
        <v>42</v>
      </c>
      <c r="C76" s="341">
        <v>31868</v>
      </c>
      <c r="D76" s="342">
        <v>21</v>
      </c>
      <c r="E76" s="13">
        <v>124567312.58</v>
      </c>
      <c r="F76" s="13">
        <v>593177678.9523809</v>
      </c>
      <c r="G76" s="326">
        <v>0</v>
      </c>
      <c r="H76" s="343">
        <v>118457582.48679046</v>
      </c>
      <c r="I76" s="13">
        <v>5812019.9470318547</v>
      </c>
      <c r="J76" s="14">
        <v>0</v>
      </c>
      <c r="K76" s="14">
        <v>124269602.43382232</v>
      </c>
      <c r="L76" s="14">
        <v>3899.5105571050058</v>
      </c>
      <c r="M76" s="35">
        <v>163.80944289499439</v>
      </c>
      <c r="N76" s="344">
        <v>0</v>
      </c>
      <c r="O76" s="345">
        <v>0</v>
      </c>
      <c r="P76" s="367">
        <v>131.04755431599551</v>
      </c>
      <c r="Q76" s="366">
        <v>4176223.460942145</v>
      </c>
      <c r="S76" s="122"/>
      <c r="T76" s="123"/>
      <c r="U76" s="124"/>
    </row>
    <row r="77" spans="1:21" x14ac:dyDescent="0.3">
      <c r="A77" s="340">
        <v>213</v>
      </c>
      <c r="B77" s="32" t="s">
        <v>43</v>
      </c>
      <c r="C77" s="341">
        <v>5356</v>
      </c>
      <c r="D77" s="342">
        <v>21.5</v>
      </c>
      <c r="E77" s="13">
        <v>14962720.529999999</v>
      </c>
      <c r="F77" s="13">
        <v>69594048.97674419</v>
      </c>
      <c r="G77" s="326">
        <v>0</v>
      </c>
      <c r="H77" s="343">
        <v>13897931.580655813</v>
      </c>
      <c r="I77" s="13">
        <v>3503014.2467944636</v>
      </c>
      <c r="J77" s="14">
        <v>0</v>
      </c>
      <c r="K77" s="14">
        <v>17400945.827450275</v>
      </c>
      <c r="L77" s="14">
        <v>3248.8696466486699</v>
      </c>
      <c r="M77" s="35">
        <v>814.45035335133025</v>
      </c>
      <c r="N77" s="344">
        <v>0</v>
      </c>
      <c r="O77" s="345">
        <v>0</v>
      </c>
      <c r="P77" s="367">
        <v>651.56028268106422</v>
      </c>
      <c r="Q77" s="366">
        <v>3489756.8740397799</v>
      </c>
      <c r="S77" s="122"/>
      <c r="T77" s="123"/>
      <c r="U77" s="124"/>
    </row>
    <row r="78" spans="1:21" x14ac:dyDescent="0.3">
      <c r="A78" s="340">
        <v>214</v>
      </c>
      <c r="B78" s="32" t="s">
        <v>44</v>
      </c>
      <c r="C78" s="341">
        <v>12906</v>
      </c>
      <c r="D78" s="342">
        <v>21.75</v>
      </c>
      <c r="E78" s="13">
        <v>39655336.149999999</v>
      </c>
      <c r="F78" s="13">
        <v>181599909.49578544</v>
      </c>
      <c r="G78" s="326">
        <v>0</v>
      </c>
      <c r="H78" s="343">
        <v>36265501.926308349</v>
      </c>
      <c r="I78" s="13">
        <v>3997757.0100000002</v>
      </c>
      <c r="J78" s="14">
        <v>0</v>
      </c>
      <c r="K78" s="14">
        <v>40263258.936308347</v>
      </c>
      <c r="L78" s="14">
        <v>3119.7318252214741</v>
      </c>
      <c r="M78" s="35">
        <v>943.58817477852608</v>
      </c>
      <c r="N78" s="344">
        <v>0</v>
      </c>
      <c r="O78" s="345">
        <v>0</v>
      </c>
      <c r="P78" s="367">
        <v>754.87053982282089</v>
      </c>
      <c r="Q78" s="366">
        <v>9742359.1869533267</v>
      </c>
      <c r="S78" s="122"/>
      <c r="T78" s="123"/>
      <c r="U78" s="124"/>
    </row>
    <row r="79" spans="1:21" x14ac:dyDescent="0.3">
      <c r="A79" s="340">
        <v>216</v>
      </c>
      <c r="B79" s="32" t="s">
        <v>45</v>
      </c>
      <c r="C79" s="341">
        <v>1339</v>
      </c>
      <c r="D79" s="342">
        <v>21</v>
      </c>
      <c r="E79" s="13">
        <v>3273812.27</v>
      </c>
      <c r="F79" s="13">
        <v>15589582.238095239</v>
      </c>
      <c r="G79" s="326">
        <v>0</v>
      </c>
      <c r="H79" s="343">
        <v>3113239.572947619</v>
      </c>
      <c r="I79" s="13">
        <v>835056.66593537387</v>
      </c>
      <c r="J79" s="14">
        <v>0</v>
      </c>
      <c r="K79" s="14">
        <v>3948296.2388829929</v>
      </c>
      <c r="L79" s="14">
        <v>2948.6902456183666</v>
      </c>
      <c r="M79" s="35">
        <v>1114.6297543816336</v>
      </c>
      <c r="N79" s="344">
        <v>0</v>
      </c>
      <c r="O79" s="345">
        <v>0</v>
      </c>
      <c r="P79" s="367">
        <v>891.70380350530695</v>
      </c>
      <c r="Q79" s="366">
        <v>1193991.3928936061</v>
      </c>
      <c r="S79" s="122"/>
      <c r="T79" s="123"/>
      <c r="U79" s="124"/>
    </row>
    <row r="80" spans="1:21" x14ac:dyDescent="0.3">
      <c r="A80" s="340">
        <v>217</v>
      </c>
      <c r="B80" s="32" t="s">
        <v>46</v>
      </c>
      <c r="C80" s="341">
        <v>5464</v>
      </c>
      <c r="D80" s="342">
        <v>21.5</v>
      </c>
      <c r="E80" s="13">
        <v>16329999.91</v>
      </c>
      <c r="F80" s="13">
        <v>75953487.953488365</v>
      </c>
      <c r="G80" s="326">
        <v>0</v>
      </c>
      <c r="H80" s="343">
        <v>15167911.544311626</v>
      </c>
      <c r="I80" s="13">
        <v>1282164.9695629163</v>
      </c>
      <c r="J80" s="14">
        <v>0</v>
      </c>
      <c r="K80" s="14">
        <v>16450076.513874542</v>
      </c>
      <c r="L80" s="14">
        <v>3010.6289373855311</v>
      </c>
      <c r="M80" s="35">
        <v>1052.691062614469</v>
      </c>
      <c r="N80" s="344">
        <v>0</v>
      </c>
      <c r="O80" s="345">
        <v>0</v>
      </c>
      <c r="P80" s="367">
        <v>842.15285009157526</v>
      </c>
      <c r="Q80" s="366">
        <v>4601523.1729003675</v>
      </c>
      <c r="S80" s="122"/>
      <c r="T80" s="123"/>
      <c r="U80" s="124"/>
    </row>
    <row r="81" spans="1:21" x14ac:dyDescent="0.3">
      <c r="A81" s="340">
        <v>218</v>
      </c>
      <c r="B81" s="32" t="s">
        <v>309</v>
      </c>
      <c r="C81" s="341">
        <v>1245</v>
      </c>
      <c r="D81" s="342">
        <v>22</v>
      </c>
      <c r="E81" s="13">
        <v>3399783.38</v>
      </c>
      <c r="F81" s="13">
        <v>15453560.818181818</v>
      </c>
      <c r="G81" s="326">
        <v>0</v>
      </c>
      <c r="H81" s="343">
        <v>3086076.0953909089</v>
      </c>
      <c r="I81" s="13">
        <v>387684.50389851676</v>
      </c>
      <c r="J81" s="14">
        <v>0</v>
      </c>
      <c r="K81" s="14">
        <v>3473760.5992894256</v>
      </c>
      <c r="L81" s="14">
        <v>2790.1691560557638</v>
      </c>
      <c r="M81" s="35">
        <v>1273.1508439442364</v>
      </c>
      <c r="N81" s="344">
        <v>0</v>
      </c>
      <c r="O81" s="345">
        <v>0</v>
      </c>
      <c r="P81" s="367">
        <v>1018.5206751553892</v>
      </c>
      <c r="Q81" s="366">
        <v>1268058.2405684595</v>
      </c>
      <c r="S81" s="122"/>
      <c r="T81" s="123"/>
      <c r="U81" s="124"/>
    </row>
    <row r="82" spans="1:21" x14ac:dyDescent="0.3">
      <c r="A82" s="340">
        <v>224</v>
      </c>
      <c r="B82" s="32" t="s">
        <v>310</v>
      </c>
      <c r="C82" s="341">
        <v>8714</v>
      </c>
      <c r="D82" s="342">
        <v>20.75</v>
      </c>
      <c r="E82" s="13">
        <v>28653363.170000002</v>
      </c>
      <c r="F82" s="13">
        <v>138088497.20481929</v>
      </c>
      <c r="G82" s="326">
        <v>0</v>
      </c>
      <c r="H82" s="343">
        <v>27576272.891802412</v>
      </c>
      <c r="I82" s="13">
        <v>1504479.1929922905</v>
      </c>
      <c r="J82" s="14">
        <v>0</v>
      </c>
      <c r="K82" s="14">
        <v>29080752.0847947</v>
      </c>
      <c r="L82" s="14">
        <v>3337.2449030060479</v>
      </c>
      <c r="M82" s="35">
        <v>726.07509699395223</v>
      </c>
      <c r="N82" s="344">
        <v>0</v>
      </c>
      <c r="O82" s="345">
        <v>0</v>
      </c>
      <c r="P82" s="367">
        <v>580.86007759516178</v>
      </c>
      <c r="Q82" s="366">
        <v>5061614.7161642397</v>
      </c>
      <c r="S82" s="122"/>
      <c r="T82" s="123"/>
      <c r="U82" s="124"/>
    </row>
    <row r="83" spans="1:21" x14ac:dyDescent="0.3">
      <c r="A83" s="340">
        <v>226</v>
      </c>
      <c r="B83" s="32" t="s">
        <v>47</v>
      </c>
      <c r="C83" s="341">
        <v>3949</v>
      </c>
      <c r="D83" s="342">
        <v>21.5</v>
      </c>
      <c r="E83" s="13">
        <v>10372922.02</v>
      </c>
      <c r="F83" s="13">
        <v>48246148.930232555</v>
      </c>
      <c r="G83" s="326">
        <v>0</v>
      </c>
      <c r="H83" s="343">
        <v>9634755.9413674399</v>
      </c>
      <c r="I83" s="13">
        <v>1822639.9836052351</v>
      </c>
      <c r="J83" s="14">
        <v>0</v>
      </c>
      <c r="K83" s="14">
        <v>11457395.924972676</v>
      </c>
      <c r="L83" s="14">
        <v>2901.3410800133388</v>
      </c>
      <c r="M83" s="35">
        <v>1161.9789199866614</v>
      </c>
      <c r="N83" s="344">
        <v>0</v>
      </c>
      <c r="O83" s="345">
        <v>0</v>
      </c>
      <c r="P83" s="367">
        <v>929.58313598932909</v>
      </c>
      <c r="Q83" s="366">
        <v>3670923.8040218605</v>
      </c>
      <c r="S83" s="122"/>
      <c r="T83" s="123"/>
      <c r="U83" s="124"/>
    </row>
    <row r="84" spans="1:21" x14ac:dyDescent="0.3">
      <c r="A84" s="340">
        <v>230</v>
      </c>
      <c r="B84" s="32" t="s">
        <v>48</v>
      </c>
      <c r="C84" s="341">
        <v>2342</v>
      </c>
      <c r="D84" s="342">
        <v>20.5</v>
      </c>
      <c r="E84" s="13">
        <v>5640586.75</v>
      </c>
      <c r="F84" s="13">
        <v>27515057.31707317</v>
      </c>
      <c r="G84" s="326">
        <v>0</v>
      </c>
      <c r="H84" s="343">
        <v>5494756.9462195113</v>
      </c>
      <c r="I84" s="13">
        <v>808153.87324190303</v>
      </c>
      <c r="J84" s="14">
        <v>0</v>
      </c>
      <c r="K84" s="14">
        <v>6302910.8194614146</v>
      </c>
      <c r="L84" s="14">
        <v>2691.2514173618338</v>
      </c>
      <c r="M84" s="35">
        <v>1372.0685826381664</v>
      </c>
      <c r="N84" s="344">
        <v>0</v>
      </c>
      <c r="O84" s="345">
        <v>0</v>
      </c>
      <c r="P84" s="367">
        <v>1097.6548661105332</v>
      </c>
      <c r="Q84" s="366">
        <v>2570707.6964308689</v>
      </c>
      <c r="S84" s="122"/>
      <c r="T84" s="123"/>
      <c r="U84" s="124"/>
    </row>
    <row r="85" spans="1:21" x14ac:dyDescent="0.3">
      <c r="A85" s="340">
        <v>231</v>
      </c>
      <c r="B85" s="32" t="s">
        <v>311</v>
      </c>
      <c r="C85" s="341">
        <v>1246</v>
      </c>
      <c r="D85" s="342">
        <v>22</v>
      </c>
      <c r="E85" s="13">
        <v>4944148.75</v>
      </c>
      <c r="F85" s="13">
        <v>22473403.40909091</v>
      </c>
      <c r="G85" s="326">
        <v>0</v>
      </c>
      <c r="H85" s="343">
        <v>4487938.6607954549</v>
      </c>
      <c r="I85" s="13">
        <v>956444.13162683742</v>
      </c>
      <c r="J85" s="14">
        <v>0</v>
      </c>
      <c r="K85" s="14">
        <v>5444382.7924222928</v>
      </c>
      <c r="L85" s="14">
        <v>4369.4885974496729</v>
      </c>
      <c r="M85" s="35">
        <v>-306.16859744967269</v>
      </c>
      <c r="N85" s="344">
        <v>5.7241359222807606</v>
      </c>
      <c r="O85" s="345">
        <v>0.35724135922280759</v>
      </c>
      <c r="P85" s="367">
        <v>-109.37608590426169</v>
      </c>
      <c r="Q85" s="366">
        <v>-136282.60303671006</v>
      </c>
      <c r="S85" s="122"/>
      <c r="T85" s="123"/>
      <c r="U85" s="124"/>
    </row>
    <row r="86" spans="1:21" x14ac:dyDescent="0.3">
      <c r="A86" s="340">
        <v>232</v>
      </c>
      <c r="B86" s="32" t="s">
        <v>49</v>
      </c>
      <c r="C86" s="341">
        <v>13184</v>
      </c>
      <c r="D86" s="342">
        <v>22</v>
      </c>
      <c r="E86" s="13">
        <v>38905166.5</v>
      </c>
      <c r="F86" s="13">
        <v>176841665.90909091</v>
      </c>
      <c r="G86" s="326">
        <v>0</v>
      </c>
      <c r="H86" s="343">
        <v>35315280.682045452</v>
      </c>
      <c r="I86" s="13">
        <v>4668348.3471892728</v>
      </c>
      <c r="J86" s="14">
        <v>0</v>
      </c>
      <c r="K86" s="14">
        <v>39983629.029234722</v>
      </c>
      <c r="L86" s="14">
        <v>3032.7388523387986</v>
      </c>
      <c r="M86" s="35">
        <v>1030.5811476612016</v>
      </c>
      <c r="N86" s="344">
        <v>0</v>
      </c>
      <c r="O86" s="345">
        <v>0</v>
      </c>
      <c r="P86" s="367">
        <v>824.46491812896136</v>
      </c>
      <c r="Q86" s="366">
        <v>10869745.480612226</v>
      </c>
      <c r="S86" s="122"/>
      <c r="T86" s="123"/>
      <c r="U86" s="124"/>
    </row>
    <row r="87" spans="1:21" x14ac:dyDescent="0.3">
      <c r="A87" s="340">
        <v>233</v>
      </c>
      <c r="B87" s="32" t="s">
        <v>50</v>
      </c>
      <c r="C87" s="341">
        <v>15726</v>
      </c>
      <c r="D87" s="342">
        <v>21.75</v>
      </c>
      <c r="E87" s="13">
        <v>47112934.390000001</v>
      </c>
      <c r="F87" s="13">
        <v>216611192.59770116</v>
      </c>
      <c r="G87" s="326">
        <v>0</v>
      </c>
      <c r="H87" s="343">
        <v>43257255.161760919</v>
      </c>
      <c r="I87" s="13">
        <v>4060437.1246725749</v>
      </c>
      <c r="J87" s="14">
        <v>0</v>
      </c>
      <c r="K87" s="14">
        <v>47317692.286433496</v>
      </c>
      <c r="L87" s="14">
        <v>3008.8828873479265</v>
      </c>
      <c r="M87" s="35">
        <v>1054.4371126520737</v>
      </c>
      <c r="N87" s="344">
        <v>0</v>
      </c>
      <c r="O87" s="345">
        <v>0</v>
      </c>
      <c r="P87" s="367">
        <v>843.54969012165895</v>
      </c>
      <c r="Q87" s="366">
        <v>13265662.426853208</v>
      </c>
      <c r="S87" s="122"/>
      <c r="T87" s="123"/>
      <c r="U87" s="124"/>
    </row>
    <row r="88" spans="1:21" x14ac:dyDescent="0.3">
      <c r="A88" s="340">
        <v>235</v>
      </c>
      <c r="B88" s="32" t="s">
        <v>312</v>
      </c>
      <c r="C88" s="341">
        <v>9797</v>
      </c>
      <c r="D88" s="342">
        <v>17</v>
      </c>
      <c r="E88" s="13">
        <v>64023555.850000001</v>
      </c>
      <c r="F88" s="13">
        <v>376609152.05882353</v>
      </c>
      <c r="G88" s="326">
        <v>0</v>
      </c>
      <c r="H88" s="343">
        <v>75208847.666147053</v>
      </c>
      <c r="I88" s="13">
        <v>1221455.3181759976</v>
      </c>
      <c r="J88" s="14">
        <v>0</v>
      </c>
      <c r="K88" s="14">
        <v>76430302.984323055</v>
      </c>
      <c r="L88" s="14">
        <v>7801.3986918774171</v>
      </c>
      <c r="M88" s="35">
        <v>-3738.078691877417</v>
      </c>
      <c r="N88" s="344">
        <v>8.2263270396605392</v>
      </c>
      <c r="O88" s="345">
        <v>0.38226327039660535</v>
      </c>
      <c r="P88" s="367">
        <v>-1428.9301857569258</v>
      </c>
      <c r="Q88" s="366">
        <v>-13999229.029860601</v>
      </c>
      <c r="S88" s="122"/>
      <c r="T88" s="123"/>
      <c r="U88" s="124"/>
    </row>
    <row r="89" spans="1:21" x14ac:dyDescent="0.3">
      <c r="A89" s="340">
        <v>236</v>
      </c>
      <c r="B89" s="32" t="s">
        <v>313</v>
      </c>
      <c r="C89" s="341">
        <v>4261</v>
      </c>
      <c r="D89" s="342">
        <v>22</v>
      </c>
      <c r="E89" s="13">
        <v>12791322.66</v>
      </c>
      <c r="F89" s="13">
        <v>58142375.727272727</v>
      </c>
      <c r="G89" s="326">
        <v>0</v>
      </c>
      <c r="H89" s="343">
        <v>11611032.432736363</v>
      </c>
      <c r="I89" s="13">
        <v>901152.28129367752</v>
      </c>
      <c r="J89" s="14">
        <v>0</v>
      </c>
      <c r="K89" s="14">
        <v>12512184.71403004</v>
      </c>
      <c r="L89" s="14">
        <v>2936.4432560502323</v>
      </c>
      <c r="M89" s="35">
        <v>1126.8767439497678</v>
      </c>
      <c r="N89" s="344">
        <v>0</v>
      </c>
      <c r="O89" s="345">
        <v>0</v>
      </c>
      <c r="P89" s="367">
        <v>901.50139515981436</v>
      </c>
      <c r="Q89" s="366">
        <v>3841297.4447759688</v>
      </c>
      <c r="S89" s="122"/>
      <c r="T89" s="123"/>
      <c r="U89" s="124"/>
    </row>
    <row r="90" spans="1:21" x14ac:dyDescent="0.3">
      <c r="A90" s="340">
        <v>239</v>
      </c>
      <c r="B90" s="32" t="s">
        <v>51</v>
      </c>
      <c r="C90" s="341">
        <v>2202</v>
      </c>
      <c r="D90" s="342">
        <v>20.5</v>
      </c>
      <c r="E90" s="13">
        <v>5824729.4400000004</v>
      </c>
      <c r="F90" s="13">
        <v>28413314.341463413</v>
      </c>
      <c r="G90" s="326">
        <v>0</v>
      </c>
      <c r="H90" s="343">
        <v>5674138.8739902433</v>
      </c>
      <c r="I90" s="13">
        <v>1416914.619057341</v>
      </c>
      <c r="J90" s="14">
        <v>0</v>
      </c>
      <c r="K90" s="14">
        <v>7091053.4930475838</v>
      </c>
      <c r="L90" s="14">
        <v>3220.2786071969044</v>
      </c>
      <c r="M90" s="35">
        <v>843.04139280309573</v>
      </c>
      <c r="N90" s="344">
        <v>0</v>
      </c>
      <c r="O90" s="345">
        <v>0</v>
      </c>
      <c r="P90" s="367">
        <v>674.43311424247668</v>
      </c>
      <c r="Q90" s="366">
        <v>1485101.7175619337</v>
      </c>
      <c r="S90" s="122"/>
      <c r="T90" s="123"/>
      <c r="U90" s="124"/>
    </row>
    <row r="91" spans="1:21" x14ac:dyDescent="0.3">
      <c r="A91" s="340">
        <v>240</v>
      </c>
      <c r="B91" s="32" t="s">
        <v>52</v>
      </c>
      <c r="C91" s="341">
        <v>20707</v>
      </c>
      <c r="D91" s="342">
        <v>21.75</v>
      </c>
      <c r="E91" s="13">
        <v>76344802.129999995</v>
      </c>
      <c r="F91" s="13">
        <v>351010584.50574714</v>
      </c>
      <c r="G91" s="326">
        <v>0</v>
      </c>
      <c r="H91" s="343">
        <v>70096813.725797698</v>
      </c>
      <c r="I91" s="13">
        <v>7014213.830371635</v>
      </c>
      <c r="J91" s="14">
        <v>0</v>
      </c>
      <c r="K91" s="14">
        <v>77111027.556169331</v>
      </c>
      <c r="L91" s="14">
        <v>3723.9111197261473</v>
      </c>
      <c r="M91" s="35">
        <v>339.4088802738529</v>
      </c>
      <c r="N91" s="344">
        <v>0</v>
      </c>
      <c r="O91" s="345">
        <v>0</v>
      </c>
      <c r="P91" s="367">
        <v>271.52710421908233</v>
      </c>
      <c r="Q91" s="366">
        <v>5622511.7470645383</v>
      </c>
      <c r="S91" s="122"/>
      <c r="T91" s="123"/>
      <c r="U91" s="124"/>
    </row>
    <row r="92" spans="1:21" x14ac:dyDescent="0.3">
      <c r="A92" s="340">
        <v>241</v>
      </c>
      <c r="B92" s="32" t="s">
        <v>53</v>
      </c>
      <c r="C92" s="341">
        <v>8079</v>
      </c>
      <c r="D92" s="342">
        <v>21.25</v>
      </c>
      <c r="E92" s="13">
        <v>31749142.09</v>
      </c>
      <c r="F92" s="13">
        <v>149407727.48235294</v>
      </c>
      <c r="G92" s="326">
        <v>0</v>
      </c>
      <c r="H92" s="343">
        <v>29836723.178225882</v>
      </c>
      <c r="I92" s="13">
        <v>1665400.2984606186</v>
      </c>
      <c r="J92" s="14">
        <v>0</v>
      </c>
      <c r="K92" s="14">
        <v>31502123.4766865</v>
      </c>
      <c r="L92" s="14">
        <v>3899.2602397185915</v>
      </c>
      <c r="M92" s="35">
        <v>164.05976028140867</v>
      </c>
      <c r="N92" s="344">
        <v>0</v>
      </c>
      <c r="O92" s="345">
        <v>0</v>
      </c>
      <c r="P92" s="367">
        <v>131.24780822512693</v>
      </c>
      <c r="Q92" s="366">
        <v>1060351.0426508004</v>
      </c>
      <c r="S92" s="122"/>
      <c r="T92" s="123"/>
      <c r="U92" s="124"/>
    </row>
    <row r="93" spans="1:21" x14ac:dyDescent="0.3">
      <c r="A93" s="340">
        <v>244</v>
      </c>
      <c r="B93" s="32" t="s">
        <v>54</v>
      </c>
      <c r="C93" s="341">
        <v>18355</v>
      </c>
      <c r="D93" s="342">
        <v>20.5</v>
      </c>
      <c r="E93" s="13">
        <v>67818554.200000003</v>
      </c>
      <c r="F93" s="13">
        <v>330822215.60975611</v>
      </c>
      <c r="G93" s="326">
        <v>0</v>
      </c>
      <c r="H93" s="343">
        <v>66065196.45726829</v>
      </c>
      <c r="I93" s="13">
        <v>4600799.9072734322</v>
      </c>
      <c r="J93" s="14">
        <v>0</v>
      </c>
      <c r="K93" s="14">
        <v>70665996.364541724</v>
      </c>
      <c r="L93" s="14">
        <v>3849.9589411354796</v>
      </c>
      <c r="M93" s="35">
        <v>213.3610588645206</v>
      </c>
      <c r="N93" s="344">
        <v>0</v>
      </c>
      <c r="O93" s="345">
        <v>0</v>
      </c>
      <c r="P93" s="367">
        <v>170.68884709161648</v>
      </c>
      <c r="Q93" s="366">
        <v>3132993.7883666204</v>
      </c>
      <c r="S93" s="122"/>
      <c r="T93" s="123"/>
      <c r="U93" s="124"/>
    </row>
    <row r="94" spans="1:21" x14ac:dyDescent="0.3">
      <c r="A94" s="340">
        <v>245</v>
      </c>
      <c r="B94" s="32" t="s">
        <v>314</v>
      </c>
      <c r="C94" s="341">
        <v>36756</v>
      </c>
      <c r="D94" s="342">
        <v>19.25</v>
      </c>
      <c r="E94" s="13">
        <v>143820677.81</v>
      </c>
      <c r="F94" s="13">
        <v>747120404.20779216</v>
      </c>
      <c r="G94" s="326">
        <v>0</v>
      </c>
      <c r="H94" s="343">
        <v>149199944.72029608</v>
      </c>
      <c r="I94" s="13">
        <v>8643491.6377445608</v>
      </c>
      <c r="J94" s="14">
        <v>0</v>
      </c>
      <c r="K94" s="14">
        <v>157843436.35804063</v>
      </c>
      <c r="L94" s="14">
        <v>4294.3583730014316</v>
      </c>
      <c r="M94" s="35">
        <v>-231.03837300143141</v>
      </c>
      <c r="N94" s="344">
        <v>5.442583813615224</v>
      </c>
      <c r="O94" s="345">
        <v>0.35442583813615225</v>
      </c>
      <c r="P94" s="367">
        <v>-81.885968992645303</v>
      </c>
      <c r="Q94" s="366">
        <v>-3009800.6762936707</v>
      </c>
      <c r="S94" s="122"/>
      <c r="T94" s="123"/>
      <c r="U94" s="124"/>
    </row>
    <row r="95" spans="1:21" x14ac:dyDescent="0.3">
      <c r="A95" s="340">
        <v>249</v>
      </c>
      <c r="B95" s="32" t="s">
        <v>55</v>
      </c>
      <c r="C95" s="341">
        <v>9605</v>
      </c>
      <c r="D95" s="342">
        <v>21.5</v>
      </c>
      <c r="E95" s="13">
        <v>30200606.879999999</v>
      </c>
      <c r="F95" s="13">
        <v>140467938.97674417</v>
      </c>
      <c r="G95" s="326">
        <v>0</v>
      </c>
      <c r="H95" s="343">
        <v>28051447.41365581</v>
      </c>
      <c r="I95" s="13">
        <v>3604644.6269572135</v>
      </c>
      <c r="J95" s="14">
        <v>0</v>
      </c>
      <c r="K95" s="14">
        <v>31656092.040613025</v>
      </c>
      <c r="L95" s="14">
        <v>3295.7930286947449</v>
      </c>
      <c r="M95" s="35">
        <v>767.5269713052553</v>
      </c>
      <c r="N95" s="344">
        <v>0</v>
      </c>
      <c r="O95" s="345">
        <v>0</v>
      </c>
      <c r="P95" s="367">
        <v>614.02157704420426</v>
      </c>
      <c r="Q95" s="366">
        <v>5897677.247509582</v>
      </c>
      <c r="S95" s="122"/>
      <c r="T95" s="123"/>
      <c r="U95" s="124"/>
    </row>
    <row r="96" spans="1:21" x14ac:dyDescent="0.3">
      <c r="A96" s="340">
        <v>250</v>
      </c>
      <c r="B96" s="32" t="s">
        <v>56</v>
      </c>
      <c r="C96" s="341">
        <v>1865</v>
      </c>
      <c r="D96" s="342">
        <v>21.5</v>
      </c>
      <c r="E96" s="13">
        <v>4718936.97</v>
      </c>
      <c r="F96" s="13">
        <v>21948544.046511628</v>
      </c>
      <c r="G96" s="326">
        <v>0</v>
      </c>
      <c r="H96" s="343">
        <v>4383124.2460883716</v>
      </c>
      <c r="I96" s="13">
        <v>922971.21873267856</v>
      </c>
      <c r="J96" s="14">
        <v>0</v>
      </c>
      <c r="K96" s="14">
        <v>5306095.4648210499</v>
      </c>
      <c r="L96" s="14">
        <v>2845.0914020488203</v>
      </c>
      <c r="M96" s="35">
        <v>1218.2285979511798</v>
      </c>
      <c r="N96" s="344">
        <v>0</v>
      </c>
      <c r="O96" s="345">
        <v>0</v>
      </c>
      <c r="P96" s="367">
        <v>974.58287836094394</v>
      </c>
      <c r="Q96" s="366">
        <v>1817597.0681431605</v>
      </c>
      <c r="S96" s="122"/>
      <c r="T96" s="123"/>
      <c r="U96" s="124"/>
    </row>
    <row r="97" spans="1:21" x14ac:dyDescent="0.3">
      <c r="A97" s="340">
        <v>256</v>
      </c>
      <c r="B97" s="32" t="s">
        <v>57</v>
      </c>
      <c r="C97" s="341">
        <v>1620</v>
      </c>
      <c r="D97" s="342">
        <v>21</v>
      </c>
      <c r="E97" s="13">
        <v>3855863.46</v>
      </c>
      <c r="F97" s="13">
        <v>18361254.571428571</v>
      </c>
      <c r="G97" s="326">
        <v>0</v>
      </c>
      <c r="H97" s="343">
        <v>3666742.5379142854</v>
      </c>
      <c r="I97" s="13">
        <v>835340.68019540014</v>
      </c>
      <c r="J97" s="14">
        <v>0</v>
      </c>
      <c r="K97" s="14">
        <v>4502083.2181096859</v>
      </c>
      <c r="L97" s="14">
        <v>2779.0637148825222</v>
      </c>
      <c r="M97" s="35">
        <v>1284.256285117478</v>
      </c>
      <c r="N97" s="344">
        <v>0</v>
      </c>
      <c r="O97" s="345">
        <v>0</v>
      </c>
      <c r="P97" s="367">
        <v>1027.4050280939825</v>
      </c>
      <c r="Q97" s="366">
        <v>1664396.1455122516</v>
      </c>
      <c r="S97" s="122"/>
      <c r="T97" s="123"/>
      <c r="U97" s="124"/>
    </row>
    <row r="98" spans="1:21" x14ac:dyDescent="0.3">
      <c r="A98" s="340">
        <v>257</v>
      </c>
      <c r="B98" s="32" t="s">
        <v>315</v>
      </c>
      <c r="C98" s="341">
        <v>39586</v>
      </c>
      <c r="D98" s="342">
        <v>19.75</v>
      </c>
      <c r="E98" s="13">
        <v>182249441.47999999</v>
      </c>
      <c r="F98" s="13">
        <v>922781982.17721522</v>
      </c>
      <c r="G98" s="326">
        <v>0</v>
      </c>
      <c r="H98" s="343">
        <v>184279561.84078985</v>
      </c>
      <c r="I98" s="13">
        <v>7034173.3905824972</v>
      </c>
      <c r="J98" s="14">
        <v>0</v>
      </c>
      <c r="K98" s="14">
        <v>191313735.23137236</v>
      </c>
      <c r="L98" s="14">
        <v>4832.8635181976542</v>
      </c>
      <c r="M98" s="35">
        <v>-769.54351819765407</v>
      </c>
      <c r="N98" s="344">
        <v>6.645797505542923</v>
      </c>
      <c r="O98" s="345">
        <v>0.36645797505542921</v>
      </c>
      <c r="P98" s="367">
        <v>-282.00535939574314</v>
      </c>
      <c r="Q98" s="366">
        <v>-11163464.157039888</v>
      </c>
      <c r="S98" s="122"/>
      <c r="T98" s="123"/>
      <c r="U98" s="124"/>
    </row>
    <row r="99" spans="1:21" x14ac:dyDescent="0.3">
      <c r="A99" s="340">
        <v>260</v>
      </c>
      <c r="B99" s="32" t="s">
        <v>58</v>
      </c>
      <c r="C99" s="341">
        <v>10136</v>
      </c>
      <c r="D99" s="342">
        <v>21</v>
      </c>
      <c r="E99" s="13">
        <v>27324241.899999999</v>
      </c>
      <c r="F99" s="13">
        <v>130115437.61904761</v>
      </c>
      <c r="G99" s="326">
        <v>0</v>
      </c>
      <c r="H99" s="343">
        <v>25984052.892523807</v>
      </c>
      <c r="I99" s="13">
        <v>2892107.5900095208</v>
      </c>
      <c r="J99" s="14">
        <v>0</v>
      </c>
      <c r="K99" s="14">
        <v>28876160.482533328</v>
      </c>
      <c r="L99" s="14">
        <v>2848.871397250723</v>
      </c>
      <c r="M99" s="35">
        <v>1214.4486027492771</v>
      </c>
      <c r="N99" s="344">
        <v>0</v>
      </c>
      <c r="O99" s="345">
        <v>0</v>
      </c>
      <c r="P99" s="367">
        <v>971.55888219942176</v>
      </c>
      <c r="Q99" s="366">
        <v>9847720.8299733382</v>
      </c>
      <c r="S99" s="122"/>
      <c r="T99" s="123"/>
      <c r="U99" s="124"/>
    </row>
    <row r="100" spans="1:21" x14ac:dyDescent="0.3">
      <c r="A100" s="340">
        <v>261</v>
      </c>
      <c r="B100" s="32" t="s">
        <v>59</v>
      </c>
      <c r="C100" s="341">
        <v>6453</v>
      </c>
      <c r="D100" s="342">
        <v>20.25</v>
      </c>
      <c r="E100" s="13">
        <v>21124841.510000002</v>
      </c>
      <c r="F100" s="13">
        <v>104320204.98765433</v>
      </c>
      <c r="G100" s="326">
        <v>0</v>
      </c>
      <c r="H100" s="343">
        <v>20832744.936034568</v>
      </c>
      <c r="I100" s="13">
        <v>3116985.9583106646</v>
      </c>
      <c r="J100" s="14">
        <v>0</v>
      </c>
      <c r="K100" s="14">
        <v>23949730.894345231</v>
      </c>
      <c r="L100" s="14">
        <v>3711.4103354013996</v>
      </c>
      <c r="M100" s="35">
        <v>351.90966459860056</v>
      </c>
      <c r="N100" s="344">
        <v>0</v>
      </c>
      <c r="O100" s="345">
        <v>0</v>
      </c>
      <c r="P100" s="367">
        <v>281.52773167888046</v>
      </c>
      <c r="Q100" s="366">
        <v>1816698.4525238157</v>
      </c>
      <c r="S100" s="122"/>
      <c r="T100" s="123"/>
      <c r="U100" s="124"/>
    </row>
    <row r="101" spans="1:21" x14ac:dyDescent="0.3">
      <c r="A101" s="340">
        <v>263</v>
      </c>
      <c r="B101" s="32" t="s">
        <v>60</v>
      </c>
      <c r="C101" s="341">
        <v>7998</v>
      </c>
      <c r="D101" s="342">
        <v>21.75</v>
      </c>
      <c r="E101" s="13">
        <v>21197896.789999999</v>
      </c>
      <c r="F101" s="13">
        <v>97461594.436781615</v>
      </c>
      <c r="G101" s="326">
        <v>0</v>
      </c>
      <c r="H101" s="343">
        <v>19463080.409025289</v>
      </c>
      <c r="I101" s="13">
        <v>2622139.4384478703</v>
      </c>
      <c r="J101" s="14">
        <v>0</v>
      </c>
      <c r="K101" s="14">
        <v>22085219.847473159</v>
      </c>
      <c r="L101" s="14">
        <v>2761.3428166383046</v>
      </c>
      <c r="M101" s="35">
        <v>1301.9771833616956</v>
      </c>
      <c r="N101" s="344">
        <v>0</v>
      </c>
      <c r="O101" s="345">
        <v>0</v>
      </c>
      <c r="P101" s="367">
        <v>1041.5817466893566</v>
      </c>
      <c r="Q101" s="366">
        <v>8330570.810021474</v>
      </c>
      <c r="S101" s="122"/>
      <c r="T101" s="123"/>
      <c r="U101" s="124"/>
    </row>
    <row r="102" spans="1:21" x14ac:dyDescent="0.3">
      <c r="A102" s="340">
        <v>265</v>
      </c>
      <c r="B102" s="32" t="s">
        <v>61</v>
      </c>
      <c r="C102" s="341">
        <v>1096</v>
      </c>
      <c r="D102" s="342">
        <v>21.75</v>
      </c>
      <c r="E102" s="13">
        <v>2716767.56</v>
      </c>
      <c r="F102" s="13">
        <v>12490885.333333334</v>
      </c>
      <c r="G102" s="326">
        <v>0</v>
      </c>
      <c r="H102" s="343">
        <v>2494429.8010666668</v>
      </c>
      <c r="I102" s="13">
        <v>889607.10162361036</v>
      </c>
      <c r="J102" s="14">
        <v>0</v>
      </c>
      <c r="K102" s="14">
        <v>3384036.9026902774</v>
      </c>
      <c r="L102" s="14">
        <v>3087.6249112137566</v>
      </c>
      <c r="M102" s="35">
        <v>975.69508878624356</v>
      </c>
      <c r="N102" s="344">
        <v>0</v>
      </c>
      <c r="O102" s="345">
        <v>0</v>
      </c>
      <c r="P102" s="367">
        <v>780.55607102899489</v>
      </c>
      <c r="Q102" s="366">
        <v>855489.45384777838</v>
      </c>
      <c r="S102" s="122"/>
      <c r="T102" s="123"/>
      <c r="U102" s="124"/>
    </row>
    <row r="103" spans="1:21" x14ac:dyDescent="0.3">
      <c r="A103" s="340">
        <v>271</v>
      </c>
      <c r="B103" s="32" t="s">
        <v>316</v>
      </c>
      <c r="C103" s="341">
        <v>7103</v>
      </c>
      <c r="D103" s="342">
        <v>21.75</v>
      </c>
      <c r="E103" s="13">
        <v>22692348.890000001</v>
      </c>
      <c r="F103" s="13">
        <v>104332638.57471265</v>
      </c>
      <c r="G103" s="326">
        <v>0</v>
      </c>
      <c r="H103" s="343">
        <v>20835227.923370115</v>
      </c>
      <c r="I103" s="13">
        <v>1509551.8251026145</v>
      </c>
      <c r="J103" s="14">
        <v>0</v>
      </c>
      <c r="K103" s="14">
        <v>22344779.748472732</v>
      </c>
      <c r="L103" s="14">
        <v>3145.8228563244729</v>
      </c>
      <c r="M103" s="35">
        <v>917.49714367552724</v>
      </c>
      <c r="N103" s="344">
        <v>0</v>
      </c>
      <c r="O103" s="345">
        <v>0</v>
      </c>
      <c r="P103" s="367">
        <v>733.99771494042182</v>
      </c>
      <c r="Q103" s="366">
        <v>5213585.7692218162</v>
      </c>
      <c r="S103" s="122"/>
      <c r="T103" s="123"/>
      <c r="U103" s="124"/>
    </row>
    <row r="104" spans="1:21" x14ac:dyDescent="0.3">
      <c r="A104" s="340">
        <v>272</v>
      </c>
      <c r="B104" s="32" t="s">
        <v>317</v>
      </c>
      <c r="C104" s="341">
        <v>47681</v>
      </c>
      <c r="D104" s="342">
        <v>21.5</v>
      </c>
      <c r="E104" s="13">
        <v>166934285.69</v>
      </c>
      <c r="F104" s="13">
        <v>776438538.0930233</v>
      </c>
      <c r="G104" s="326">
        <v>0</v>
      </c>
      <c r="H104" s="343">
        <v>155054776.05717674</v>
      </c>
      <c r="I104" s="13">
        <v>22605601.281640425</v>
      </c>
      <c r="J104" s="14">
        <v>0</v>
      </c>
      <c r="K104" s="14">
        <v>177660377.33881718</v>
      </c>
      <c r="L104" s="14">
        <v>3726.0203716116939</v>
      </c>
      <c r="M104" s="35">
        <v>337.29962838830625</v>
      </c>
      <c r="N104" s="344">
        <v>0</v>
      </c>
      <c r="O104" s="345">
        <v>0</v>
      </c>
      <c r="P104" s="367">
        <v>269.83970271064499</v>
      </c>
      <c r="Q104" s="366">
        <v>12866226.864946263</v>
      </c>
      <c r="S104" s="122"/>
      <c r="T104" s="123"/>
      <c r="U104" s="124"/>
    </row>
    <row r="105" spans="1:21" x14ac:dyDescent="0.3">
      <c r="A105" s="340">
        <v>273</v>
      </c>
      <c r="B105" s="32" t="s">
        <v>62</v>
      </c>
      <c r="C105" s="341">
        <v>3846</v>
      </c>
      <c r="D105" s="342">
        <v>20</v>
      </c>
      <c r="E105" s="13">
        <v>10855971.550000001</v>
      </c>
      <c r="F105" s="13">
        <v>54279857.75</v>
      </c>
      <c r="G105" s="326">
        <v>0</v>
      </c>
      <c r="H105" s="343">
        <v>10839687.592674999</v>
      </c>
      <c r="I105" s="13">
        <v>1112555.7762628819</v>
      </c>
      <c r="J105" s="14">
        <v>0</v>
      </c>
      <c r="K105" s="14">
        <v>11952243.36893788</v>
      </c>
      <c r="L105" s="14">
        <v>3107.7075842272179</v>
      </c>
      <c r="M105" s="35">
        <v>955.61241577278224</v>
      </c>
      <c r="N105" s="344">
        <v>0</v>
      </c>
      <c r="O105" s="345">
        <v>0</v>
      </c>
      <c r="P105" s="367">
        <v>764.48993261822579</v>
      </c>
      <c r="Q105" s="366">
        <v>2940228.2808496966</v>
      </c>
      <c r="S105" s="122"/>
      <c r="T105" s="123"/>
      <c r="U105" s="124"/>
    </row>
    <row r="106" spans="1:21" x14ac:dyDescent="0.3">
      <c r="A106" s="340">
        <v>275</v>
      </c>
      <c r="B106" s="32" t="s">
        <v>63</v>
      </c>
      <c r="C106" s="341">
        <v>2627</v>
      </c>
      <c r="D106" s="342">
        <v>22</v>
      </c>
      <c r="E106" s="13">
        <v>7215565.9299999997</v>
      </c>
      <c r="F106" s="13">
        <v>32798026.954545453</v>
      </c>
      <c r="G106" s="326">
        <v>0</v>
      </c>
      <c r="H106" s="343">
        <v>6549765.9828227265</v>
      </c>
      <c r="I106" s="13">
        <v>1105949.9252359327</v>
      </c>
      <c r="J106" s="14">
        <v>0</v>
      </c>
      <c r="K106" s="14">
        <v>7655715.9080586592</v>
      </c>
      <c r="L106" s="14">
        <v>2914.2428275822836</v>
      </c>
      <c r="M106" s="35">
        <v>1149.0771724177166</v>
      </c>
      <c r="N106" s="344">
        <v>0</v>
      </c>
      <c r="O106" s="345">
        <v>0</v>
      </c>
      <c r="P106" s="367">
        <v>919.26173793417331</v>
      </c>
      <c r="Q106" s="366">
        <v>2414900.5855530733</v>
      </c>
      <c r="S106" s="122"/>
      <c r="T106" s="123"/>
      <c r="U106" s="124"/>
    </row>
    <row r="107" spans="1:21" x14ac:dyDescent="0.3">
      <c r="A107" s="340">
        <v>276</v>
      </c>
      <c r="B107" s="32" t="s">
        <v>64</v>
      </c>
      <c r="C107" s="341">
        <v>14821</v>
      </c>
      <c r="D107" s="342">
        <v>20.5</v>
      </c>
      <c r="E107" s="13">
        <v>49192117.960000001</v>
      </c>
      <c r="F107" s="13">
        <v>239961551.02439025</v>
      </c>
      <c r="G107" s="326">
        <v>0</v>
      </c>
      <c r="H107" s="343">
        <v>47920321.739570729</v>
      </c>
      <c r="I107" s="13">
        <v>2757589.2747107628</v>
      </c>
      <c r="J107" s="14">
        <v>0</v>
      </c>
      <c r="K107" s="14">
        <v>50677911.014281489</v>
      </c>
      <c r="L107" s="14">
        <v>3419.3314225950671</v>
      </c>
      <c r="M107" s="35">
        <v>643.98857740493304</v>
      </c>
      <c r="N107" s="344">
        <v>0</v>
      </c>
      <c r="O107" s="345">
        <v>0</v>
      </c>
      <c r="P107" s="367">
        <v>515.1908619239465</v>
      </c>
      <c r="Q107" s="366">
        <v>7635643.7645748109</v>
      </c>
      <c r="S107" s="122"/>
      <c r="T107" s="123"/>
      <c r="U107" s="124"/>
    </row>
    <row r="108" spans="1:21" x14ac:dyDescent="0.3">
      <c r="A108" s="340">
        <v>280</v>
      </c>
      <c r="B108" s="32" t="s">
        <v>65</v>
      </c>
      <c r="C108" s="341">
        <v>2077</v>
      </c>
      <c r="D108" s="342">
        <v>21.5</v>
      </c>
      <c r="E108" s="13">
        <v>5753595.0499999998</v>
      </c>
      <c r="F108" s="13">
        <v>26760907.209302325</v>
      </c>
      <c r="G108" s="326">
        <v>0</v>
      </c>
      <c r="H108" s="343">
        <v>5344153.169697674</v>
      </c>
      <c r="I108" s="13">
        <v>737646.87510286889</v>
      </c>
      <c r="J108" s="14">
        <v>0</v>
      </c>
      <c r="K108" s="14">
        <v>6081800.0448005432</v>
      </c>
      <c r="L108" s="14">
        <v>2928.165645065259</v>
      </c>
      <c r="M108" s="35">
        <v>1135.1543549347411</v>
      </c>
      <c r="N108" s="344">
        <v>0</v>
      </c>
      <c r="O108" s="345">
        <v>0</v>
      </c>
      <c r="P108" s="367">
        <v>908.12348394779292</v>
      </c>
      <c r="Q108" s="366">
        <v>1886172.4761595658</v>
      </c>
      <c r="S108" s="122"/>
      <c r="T108" s="123"/>
      <c r="U108" s="124"/>
    </row>
    <row r="109" spans="1:21" x14ac:dyDescent="0.3">
      <c r="A109" s="340">
        <v>284</v>
      </c>
      <c r="B109" s="32" t="s">
        <v>66</v>
      </c>
      <c r="C109" s="341">
        <v>2308</v>
      </c>
      <c r="D109" s="342">
        <v>20</v>
      </c>
      <c r="E109" s="13">
        <v>6345529.8499999996</v>
      </c>
      <c r="F109" s="13">
        <v>31727649.25</v>
      </c>
      <c r="G109" s="326">
        <v>0</v>
      </c>
      <c r="H109" s="343">
        <v>6336011.5552249998</v>
      </c>
      <c r="I109" s="13">
        <v>841798.11086710996</v>
      </c>
      <c r="J109" s="14">
        <v>0</v>
      </c>
      <c r="K109" s="14">
        <v>7177809.6660921099</v>
      </c>
      <c r="L109" s="14">
        <v>3109.9695260364429</v>
      </c>
      <c r="M109" s="35">
        <v>953.35047396355731</v>
      </c>
      <c r="N109" s="344">
        <v>0</v>
      </c>
      <c r="O109" s="345">
        <v>0</v>
      </c>
      <c r="P109" s="367">
        <v>762.68037917084587</v>
      </c>
      <c r="Q109" s="366">
        <v>1760266.3151263122</v>
      </c>
      <c r="S109" s="122"/>
      <c r="T109" s="123"/>
      <c r="U109" s="124"/>
    </row>
    <row r="110" spans="1:21" x14ac:dyDescent="0.3">
      <c r="A110" s="340">
        <v>285</v>
      </c>
      <c r="B110" s="32" t="s">
        <v>67</v>
      </c>
      <c r="C110" s="341">
        <v>52126</v>
      </c>
      <c r="D110" s="342">
        <v>21.5</v>
      </c>
      <c r="E110" s="13">
        <v>199293007.81</v>
      </c>
      <c r="F110" s="13">
        <v>926944222.37209308</v>
      </c>
      <c r="G110" s="326">
        <v>0</v>
      </c>
      <c r="H110" s="343">
        <v>185110761.20770699</v>
      </c>
      <c r="I110" s="13">
        <v>12940786.577353677</v>
      </c>
      <c r="J110" s="14">
        <v>0</v>
      </c>
      <c r="K110" s="14">
        <v>198051547.78506067</v>
      </c>
      <c r="L110" s="14">
        <v>3799.4771857625883</v>
      </c>
      <c r="M110" s="35">
        <v>263.84281423741186</v>
      </c>
      <c r="N110" s="344">
        <v>0</v>
      </c>
      <c r="O110" s="345">
        <v>0</v>
      </c>
      <c r="P110" s="367">
        <v>211.07425138992949</v>
      </c>
      <c r="Q110" s="366">
        <v>11002456.427951464</v>
      </c>
      <c r="S110" s="122"/>
      <c r="T110" s="123"/>
      <c r="U110" s="124"/>
    </row>
    <row r="111" spans="1:21" x14ac:dyDescent="0.3">
      <c r="A111" s="340">
        <v>286</v>
      </c>
      <c r="B111" s="32" t="s">
        <v>68</v>
      </c>
      <c r="C111" s="341">
        <v>82113</v>
      </c>
      <c r="D111" s="342">
        <v>21.25</v>
      </c>
      <c r="E111" s="13">
        <v>302189864.51999998</v>
      </c>
      <c r="F111" s="13">
        <v>1422069950.682353</v>
      </c>
      <c r="G111" s="326">
        <v>0</v>
      </c>
      <c r="H111" s="343">
        <v>283987369.15126586</v>
      </c>
      <c r="I111" s="13">
        <v>30685517.239033416</v>
      </c>
      <c r="J111" s="14">
        <v>0</v>
      </c>
      <c r="K111" s="14">
        <v>314672886.39029926</v>
      </c>
      <c r="L111" s="14">
        <v>3832.1932750027313</v>
      </c>
      <c r="M111" s="35">
        <v>231.12672499726887</v>
      </c>
      <c r="N111" s="344">
        <v>0</v>
      </c>
      <c r="O111" s="345">
        <v>0</v>
      </c>
      <c r="P111" s="367">
        <v>184.9013799978151</v>
      </c>
      <c r="Q111" s="366">
        <v>15182807.015760591</v>
      </c>
      <c r="S111" s="122"/>
      <c r="T111" s="123"/>
      <c r="U111" s="124"/>
    </row>
    <row r="112" spans="1:21" x14ac:dyDescent="0.3">
      <c r="A112" s="340">
        <v>287</v>
      </c>
      <c r="B112" s="32" t="s">
        <v>318</v>
      </c>
      <c r="C112" s="341">
        <v>6486</v>
      </c>
      <c r="D112" s="342">
        <v>21.5</v>
      </c>
      <c r="E112" s="13">
        <v>21174480.77</v>
      </c>
      <c r="F112" s="13">
        <v>98485957.069767445</v>
      </c>
      <c r="G112" s="326">
        <v>0</v>
      </c>
      <c r="H112" s="343">
        <v>19667645.626832556</v>
      </c>
      <c r="I112" s="13">
        <v>1744818.7020954925</v>
      </c>
      <c r="J112" s="14">
        <v>0</v>
      </c>
      <c r="K112" s="14">
        <v>21412464.32892805</v>
      </c>
      <c r="L112" s="14">
        <v>3301.3358508985584</v>
      </c>
      <c r="M112" s="35">
        <v>761.98414910144174</v>
      </c>
      <c r="N112" s="344">
        <v>0</v>
      </c>
      <c r="O112" s="345">
        <v>0</v>
      </c>
      <c r="P112" s="367">
        <v>609.58731928115344</v>
      </c>
      <c r="Q112" s="366">
        <v>3953783.3528575613</v>
      </c>
      <c r="S112" s="122"/>
      <c r="T112" s="123"/>
      <c r="U112" s="124"/>
    </row>
    <row r="113" spans="1:21" x14ac:dyDescent="0.3">
      <c r="A113" s="340">
        <v>288</v>
      </c>
      <c r="B113" s="32" t="s">
        <v>319</v>
      </c>
      <c r="C113" s="341">
        <v>6428</v>
      </c>
      <c r="D113" s="342">
        <v>22</v>
      </c>
      <c r="E113" s="13">
        <v>20756559.300000001</v>
      </c>
      <c r="F113" s="13">
        <v>94347996.818181813</v>
      </c>
      <c r="G113" s="326">
        <v>0</v>
      </c>
      <c r="H113" s="343">
        <v>18841294.964590907</v>
      </c>
      <c r="I113" s="13">
        <v>2634485.5841399631</v>
      </c>
      <c r="J113" s="14">
        <v>0</v>
      </c>
      <c r="K113" s="14">
        <v>21475780.548730869</v>
      </c>
      <c r="L113" s="14">
        <v>3340.9739497092205</v>
      </c>
      <c r="M113" s="35">
        <v>722.34605029077966</v>
      </c>
      <c r="N113" s="344">
        <v>0</v>
      </c>
      <c r="O113" s="345">
        <v>0</v>
      </c>
      <c r="P113" s="367">
        <v>577.87684023262375</v>
      </c>
      <c r="Q113" s="366">
        <v>3714592.3290153053</v>
      </c>
      <c r="S113" s="122"/>
      <c r="T113" s="123"/>
      <c r="U113" s="124"/>
    </row>
    <row r="114" spans="1:21" x14ac:dyDescent="0.3">
      <c r="A114" s="340">
        <v>290</v>
      </c>
      <c r="B114" s="32" t="s">
        <v>69</v>
      </c>
      <c r="C114" s="341">
        <v>8190</v>
      </c>
      <c r="D114" s="342">
        <v>22</v>
      </c>
      <c r="E114" s="13">
        <v>24078209.550000001</v>
      </c>
      <c r="F114" s="13">
        <v>109446407.04545455</v>
      </c>
      <c r="G114" s="326">
        <v>0</v>
      </c>
      <c r="H114" s="343">
        <v>21856447.486977272</v>
      </c>
      <c r="I114" s="13">
        <v>3956262.0683574933</v>
      </c>
      <c r="J114" s="14">
        <v>0</v>
      </c>
      <c r="K114" s="14">
        <v>25812709.555334765</v>
      </c>
      <c r="L114" s="14">
        <v>3151.7349884413634</v>
      </c>
      <c r="M114" s="35">
        <v>911.58501155863678</v>
      </c>
      <c r="N114" s="344">
        <v>0</v>
      </c>
      <c r="O114" s="345">
        <v>0</v>
      </c>
      <c r="P114" s="367">
        <v>729.26800924690951</v>
      </c>
      <c r="Q114" s="366">
        <v>5972704.9957321892</v>
      </c>
      <c r="S114" s="122"/>
      <c r="T114" s="123"/>
      <c r="U114" s="124"/>
    </row>
    <row r="115" spans="1:21" x14ac:dyDescent="0.3">
      <c r="A115" s="340">
        <v>291</v>
      </c>
      <c r="B115" s="32" t="s">
        <v>70</v>
      </c>
      <c r="C115" s="341">
        <v>2206</v>
      </c>
      <c r="D115" s="342">
        <v>21.75</v>
      </c>
      <c r="E115" s="13">
        <v>6247744.0099999998</v>
      </c>
      <c r="F115" s="13">
        <v>28725259.816091955</v>
      </c>
      <c r="G115" s="326">
        <v>0</v>
      </c>
      <c r="H115" s="343">
        <v>5736434.3852735627</v>
      </c>
      <c r="I115" s="13">
        <v>1446105.5588940878</v>
      </c>
      <c r="J115" s="14">
        <v>0</v>
      </c>
      <c r="K115" s="14">
        <v>7182539.9441676503</v>
      </c>
      <c r="L115" s="14">
        <v>3255.911126095943</v>
      </c>
      <c r="M115" s="35">
        <v>807.40887390405715</v>
      </c>
      <c r="N115" s="344">
        <v>0</v>
      </c>
      <c r="O115" s="345">
        <v>0</v>
      </c>
      <c r="P115" s="367">
        <v>645.92709912324574</v>
      </c>
      <c r="Q115" s="366">
        <v>1424915.1806658802</v>
      </c>
      <c r="S115" s="122"/>
      <c r="T115" s="123"/>
      <c r="U115" s="124"/>
    </row>
    <row r="116" spans="1:21" x14ac:dyDescent="0.3">
      <c r="A116" s="340">
        <v>297</v>
      </c>
      <c r="B116" s="32" t="s">
        <v>71</v>
      </c>
      <c r="C116" s="341">
        <v>119282</v>
      </c>
      <c r="D116" s="342">
        <v>20.75</v>
      </c>
      <c r="E116" s="13">
        <v>422328177.67000002</v>
      </c>
      <c r="F116" s="13">
        <v>2035316518.8915663</v>
      </c>
      <c r="G116" s="326">
        <v>0</v>
      </c>
      <c r="H116" s="343">
        <v>406452708.82264578</v>
      </c>
      <c r="I116" s="13">
        <v>32438069.83266443</v>
      </c>
      <c r="J116" s="14">
        <v>0</v>
      </c>
      <c r="K116" s="14">
        <v>438890778.65531021</v>
      </c>
      <c r="L116" s="14">
        <v>3679.4384622601083</v>
      </c>
      <c r="M116" s="35">
        <v>383.88153773989188</v>
      </c>
      <c r="N116" s="344">
        <v>0</v>
      </c>
      <c r="O116" s="345">
        <v>0</v>
      </c>
      <c r="P116" s="367">
        <v>307.10523019191351</v>
      </c>
      <c r="Q116" s="366">
        <v>36632126.067751825</v>
      </c>
      <c r="S116" s="122"/>
      <c r="T116" s="123"/>
      <c r="U116" s="124"/>
    </row>
    <row r="117" spans="1:21" x14ac:dyDescent="0.3">
      <c r="A117" s="294">
        <v>300</v>
      </c>
      <c r="B117" s="32" t="s">
        <v>72</v>
      </c>
      <c r="C117" s="341">
        <v>3551</v>
      </c>
      <c r="D117" s="342">
        <v>21</v>
      </c>
      <c r="E117" s="14">
        <v>9720710.1999999993</v>
      </c>
      <c r="F117" s="13">
        <v>46289096.190476187</v>
      </c>
      <c r="G117" s="346">
        <v>0</v>
      </c>
      <c r="H117" s="343">
        <v>9243932.5092380941</v>
      </c>
      <c r="I117" s="13">
        <v>977069.52204245375</v>
      </c>
      <c r="J117" s="14">
        <v>0</v>
      </c>
      <c r="K117" s="14">
        <v>10221002.031280547</v>
      </c>
      <c r="L117" s="14">
        <v>2878.3447004450991</v>
      </c>
      <c r="M117" s="35">
        <v>1184.9752995549011</v>
      </c>
      <c r="N117" s="344">
        <v>0</v>
      </c>
      <c r="O117" s="345">
        <v>0</v>
      </c>
      <c r="P117" s="367">
        <v>947.98023964392087</v>
      </c>
      <c r="Q117" s="366">
        <v>3366277.8309755628</v>
      </c>
      <c r="S117" s="122"/>
      <c r="T117" s="123"/>
      <c r="U117" s="124"/>
    </row>
    <row r="118" spans="1:21" ht="14.5" x14ac:dyDescent="0.35">
      <c r="A118" s="340">
        <v>301</v>
      </c>
      <c r="B118" s="32" t="s">
        <v>73</v>
      </c>
      <c r="C118" s="347">
        <v>20678</v>
      </c>
      <c r="D118" s="342">
        <v>21</v>
      </c>
      <c r="E118" s="348">
        <v>58950711.340000004</v>
      </c>
      <c r="F118" s="13">
        <v>280717673.04761904</v>
      </c>
      <c r="G118" s="349">
        <v>0</v>
      </c>
      <c r="H118" s="343">
        <v>56059319.307609521</v>
      </c>
      <c r="I118" s="348">
        <v>4540944.3600604143</v>
      </c>
      <c r="J118" s="350">
        <v>0</v>
      </c>
      <c r="K118" s="14">
        <v>60600263.667669937</v>
      </c>
      <c r="L118" s="14">
        <v>2930.6636844796371</v>
      </c>
      <c r="M118" s="35">
        <v>1132.656315520363</v>
      </c>
      <c r="N118" s="344">
        <v>0</v>
      </c>
      <c r="O118" s="345">
        <v>0</v>
      </c>
      <c r="P118" s="367">
        <v>906.12505241629049</v>
      </c>
      <c r="Q118" s="366">
        <v>18736853.833864056</v>
      </c>
      <c r="S118" s="122"/>
      <c r="T118" s="123"/>
      <c r="U118" s="124"/>
    </row>
    <row r="119" spans="1:21" ht="14.5" x14ac:dyDescent="0.35">
      <c r="A119" s="340">
        <v>304</v>
      </c>
      <c r="B119" s="32" t="s">
        <v>320</v>
      </c>
      <c r="C119" s="347">
        <v>949</v>
      </c>
      <c r="D119" s="342">
        <v>18.25</v>
      </c>
      <c r="E119" s="348">
        <v>3055720.42</v>
      </c>
      <c r="F119" s="13">
        <v>16743673.534246575</v>
      </c>
      <c r="G119" s="349">
        <v>0</v>
      </c>
      <c r="H119" s="343">
        <v>3343711.604789041</v>
      </c>
      <c r="I119" s="348">
        <v>305358.16071098676</v>
      </c>
      <c r="J119" s="350">
        <v>0</v>
      </c>
      <c r="K119" s="14">
        <v>3649069.7655000277</v>
      </c>
      <c r="L119" s="14">
        <v>3845.173620126478</v>
      </c>
      <c r="M119" s="35">
        <v>218.14637987352216</v>
      </c>
      <c r="N119" s="344">
        <v>0</v>
      </c>
      <c r="O119" s="345">
        <v>0</v>
      </c>
      <c r="P119" s="367">
        <v>174.51710389881774</v>
      </c>
      <c r="Q119" s="366">
        <v>165616.73159997803</v>
      </c>
      <c r="S119" s="122"/>
      <c r="T119" s="123"/>
      <c r="U119" s="124"/>
    </row>
    <row r="120" spans="1:21" x14ac:dyDescent="0.3">
      <c r="A120" s="340">
        <v>305</v>
      </c>
      <c r="B120" s="32" t="s">
        <v>74</v>
      </c>
      <c r="C120" s="341">
        <v>15134</v>
      </c>
      <c r="D120" s="342">
        <v>20</v>
      </c>
      <c r="E120" s="13">
        <v>42724257.909999996</v>
      </c>
      <c r="F120" s="13">
        <v>213621289.54999998</v>
      </c>
      <c r="G120" s="326">
        <v>0</v>
      </c>
      <c r="H120" s="343">
        <v>42660171.523134992</v>
      </c>
      <c r="I120" s="13">
        <v>5197504.0187069979</v>
      </c>
      <c r="J120" s="14">
        <v>0</v>
      </c>
      <c r="K120" s="14">
        <v>47857675.541841991</v>
      </c>
      <c r="L120" s="14">
        <v>3162.2621608194786</v>
      </c>
      <c r="M120" s="35">
        <v>901.05783918052157</v>
      </c>
      <c r="N120" s="344">
        <v>0</v>
      </c>
      <c r="O120" s="345">
        <v>0</v>
      </c>
      <c r="P120" s="367">
        <v>720.84627134441735</v>
      </c>
      <c r="Q120" s="366">
        <v>10909287.470526412</v>
      </c>
      <c r="S120" s="122"/>
      <c r="T120" s="123"/>
      <c r="U120" s="124"/>
    </row>
    <row r="121" spans="1:21" x14ac:dyDescent="0.3">
      <c r="A121" s="340">
        <v>309</v>
      </c>
      <c r="B121" s="32" t="s">
        <v>75</v>
      </c>
      <c r="C121" s="341">
        <v>6688</v>
      </c>
      <c r="D121" s="342">
        <v>21.75</v>
      </c>
      <c r="E121" s="13">
        <v>18901898.739999998</v>
      </c>
      <c r="F121" s="13">
        <v>86905281.563218385</v>
      </c>
      <c r="G121" s="326">
        <v>0</v>
      </c>
      <c r="H121" s="343">
        <v>17354984.728174709</v>
      </c>
      <c r="I121" s="13">
        <v>1668663.4848820653</v>
      </c>
      <c r="J121" s="14">
        <v>0</v>
      </c>
      <c r="K121" s="14">
        <v>19023648.213056773</v>
      </c>
      <c r="L121" s="14">
        <v>2844.44500793313</v>
      </c>
      <c r="M121" s="35">
        <v>1218.8749920668702</v>
      </c>
      <c r="N121" s="344">
        <v>0</v>
      </c>
      <c r="O121" s="345">
        <v>0</v>
      </c>
      <c r="P121" s="367">
        <v>975.0999936534962</v>
      </c>
      <c r="Q121" s="366">
        <v>6521468.7575545823</v>
      </c>
      <c r="S121" s="122"/>
      <c r="T121" s="123"/>
      <c r="U121" s="124"/>
    </row>
    <row r="122" spans="1:21" x14ac:dyDescent="0.3">
      <c r="A122" s="340">
        <v>312</v>
      </c>
      <c r="B122" s="32" t="s">
        <v>76</v>
      </c>
      <c r="C122" s="341">
        <v>1313</v>
      </c>
      <c r="D122" s="342">
        <v>22.5</v>
      </c>
      <c r="E122" s="13">
        <v>3310216.6</v>
      </c>
      <c r="F122" s="13">
        <v>14712073.777777778</v>
      </c>
      <c r="G122" s="326">
        <v>0</v>
      </c>
      <c r="H122" s="343">
        <v>2938001.133422222</v>
      </c>
      <c r="I122" s="13">
        <v>1102720.1792031664</v>
      </c>
      <c r="J122" s="14">
        <v>0</v>
      </c>
      <c r="K122" s="14">
        <v>4040721.3126253886</v>
      </c>
      <c r="L122" s="14">
        <v>3077.4724391663281</v>
      </c>
      <c r="M122" s="35">
        <v>985.84756083367211</v>
      </c>
      <c r="N122" s="344">
        <v>0</v>
      </c>
      <c r="O122" s="345">
        <v>0</v>
      </c>
      <c r="P122" s="367">
        <v>788.67804866693768</v>
      </c>
      <c r="Q122" s="366">
        <v>1035534.2778996892</v>
      </c>
      <c r="S122" s="122"/>
      <c r="T122" s="123"/>
      <c r="U122" s="124"/>
    </row>
    <row r="123" spans="1:21" x14ac:dyDescent="0.3">
      <c r="A123" s="340">
        <v>316</v>
      </c>
      <c r="B123" s="32" t="s">
        <v>77</v>
      </c>
      <c r="C123" s="341">
        <v>4368</v>
      </c>
      <c r="D123" s="342">
        <v>22</v>
      </c>
      <c r="E123" s="13">
        <v>14743760.75</v>
      </c>
      <c r="F123" s="13">
        <v>67017094.31818182</v>
      </c>
      <c r="G123" s="326">
        <v>0</v>
      </c>
      <c r="H123" s="343">
        <v>13383313.735340908</v>
      </c>
      <c r="I123" s="13">
        <v>991341.2386087731</v>
      </c>
      <c r="J123" s="14">
        <v>0</v>
      </c>
      <c r="K123" s="14">
        <v>14374654.973949682</v>
      </c>
      <c r="L123" s="14">
        <v>3290.9008639994695</v>
      </c>
      <c r="M123" s="35">
        <v>772.41913600053067</v>
      </c>
      <c r="N123" s="344">
        <v>0</v>
      </c>
      <c r="O123" s="345">
        <v>0</v>
      </c>
      <c r="P123" s="367">
        <v>617.93530880042454</v>
      </c>
      <c r="Q123" s="366">
        <v>2699141.4288402544</v>
      </c>
      <c r="S123" s="122"/>
      <c r="T123" s="123"/>
      <c r="U123" s="124"/>
    </row>
    <row r="124" spans="1:21" x14ac:dyDescent="0.3">
      <c r="A124" s="340">
        <v>317</v>
      </c>
      <c r="B124" s="32" t="s">
        <v>78</v>
      </c>
      <c r="C124" s="341">
        <v>2576</v>
      </c>
      <c r="D124" s="342">
        <v>21.5</v>
      </c>
      <c r="E124" s="13">
        <v>6143347.3399999999</v>
      </c>
      <c r="F124" s="13">
        <v>28573708.558139537</v>
      </c>
      <c r="G124" s="326">
        <v>0</v>
      </c>
      <c r="H124" s="343">
        <v>5706169.5990604656</v>
      </c>
      <c r="I124" s="13">
        <v>831253.16528860293</v>
      </c>
      <c r="J124" s="14">
        <v>0</v>
      </c>
      <c r="K124" s="14">
        <v>6537422.7643490685</v>
      </c>
      <c r="L124" s="14">
        <v>2537.8193960982408</v>
      </c>
      <c r="M124" s="35">
        <v>1525.5006039017594</v>
      </c>
      <c r="N124" s="344">
        <v>0</v>
      </c>
      <c r="O124" s="345">
        <v>0</v>
      </c>
      <c r="P124" s="367">
        <v>1220.4004831214077</v>
      </c>
      <c r="Q124" s="366">
        <v>3143751.6445207461</v>
      </c>
      <c r="S124" s="122"/>
      <c r="T124" s="123"/>
      <c r="U124" s="124"/>
    </row>
    <row r="125" spans="1:21" x14ac:dyDescent="0.3">
      <c r="A125" s="340">
        <v>320</v>
      </c>
      <c r="B125" s="32" t="s">
        <v>79</v>
      </c>
      <c r="C125" s="341">
        <v>7274</v>
      </c>
      <c r="D125" s="342">
        <v>21.5</v>
      </c>
      <c r="E125" s="13">
        <v>23973319.350000001</v>
      </c>
      <c r="F125" s="13">
        <v>111503810.93023255</v>
      </c>
      <c r="G125" s="326">
        <v>0</v>
      </c>
      <c r="H125" s="343">
        <v>22267311.042767439</v>
      </c>
      <c r="I125" s="13">
        <v>1625176.3207968839</v>
      </c>
      <c r="J125" s="14">
        <v>0</v>
      </c>
      <c r="K125" s="14">
        <v>23892487.363564324</v>
      </c>
      <c r="L125" s="14">
        <v>3284.642200105076</v>
      </c>
      <c r="M125" s="35">
        <v>778.67779989492419</v>
      </c>
      <c r="N125" s="344">
        <v>0</v>
      </c>
      <c r="O125" s="345">
        <v>0</v>
      </c>
      <c r="P125" s="367">
        <v>622.94223991593935</v>
      </c>
      <c r="Q125" s="366">
        <v>4531281.8531485433</v>
      </c>
      <c r="S125" s="122"/>
      <c r="T125" s="123"/>
      <c r="U125" s="124"/>
    </row>
    <row r="126" spans="1:21" x14ac:dyDescent="0.3">
      <c r="A126" s="340">
        <v>322</v>
      </c>
      <c r="B126" s="32" t="s">
        <v>321</v>
      </c>
      <c r="C126" s="341">
        <v>6640</v>
      </c>
      <c r="D126" s="342">
        <v>19.75</v>
      </c>
      <c r="E126" s="13">
        <v>18800166.449999999</v>
      </c>
      <c r="F126" s="13">
        <v>95190716.202531651</v>
      </c>
      <c r="G126" s="326">
        <v>0</v>
      </c>
      <c r="H126" s="343">
        <v>19009586.025645569</v>
      </c>
      <c r="I126" s="13">
        <v>1468896.7870861625</v>
      </c>
      <c r="J126" s="14">
        <v>0</v>
      </c>
      <c r="K126" s="14">
        <v>20478482.812731732</v>
      </c>
      <c r="L126" s="14">
        <v>3084.1088573391162</v>
      </c>
      <c r="M126" s="35">
        <v>979.21114266088398</v>
      </c>
      <c r="N126" s="344">
        <v>0</v>
      </c>
      <c r="O126" s="345">
        <v>0</v>
      </c>
      <c r="P126" s="367">
        <v>783.36891412870727</v>
      </c>
      <c r="Q126" s="366">
        <v>5201569.5898146164</v>
      </c>
      <c r="S126" s="122"/>
      <c r="T126" s="123"/>
      <c r="U126" s="124"/>
    </row>
    <row r="127" spans="1:21" x14ac:dyDescent="0.3">
      <c r="A127" s="340">
        <v>398</v>
      </c>
      <c r="B127" s="32" t="s">
        <v>322</v>
      </c>
      <c r="C127" s="341">
        <v>119823</v>
      </c>
      <c r="D127" s="342">
        <v>20.75</v>
      </c>
      <c r="E127" s="13">
        <v>423928977</v>
      </c>
      <c r="F127" s="13">
        <v>2043031214.4578314</v>
      </c>
      <c r="G127" s="326">
        <v>0</v>
      </c>
      <c r="H127" s="343">
        <v>407993333.52722889</v>
      </c>
      <c r="I127" s="13">
        <v>37924032.018392064</v>
      </c>
      <c r="J127" s="14">
        <v>0</v>
      </c>
      <c r="K127" s="14">
        <v>445917365.54562098</v>
      </c>
      <c r="L127" s="14">
        <v>3721.4672103487724</v>
      </c>
      <c r="M127" s="35">
        <v>341.85278965122779</v>
      </c>
      <c r="N127" s="344">
        <v>0</v>
      </c>
      <c r="O127" s="345">
        <v>0</v>
      </c>
      <c r="P127" s="367">
        <v>273.48223172098227</v>
      </c>
      <c r="Q127" s="366">
        <v>32769461.451503258</v>
      </c>
      <c r="S127" s="122"/>
      <c r="T127" s="123"/>
      <c r="U127" s="124"/>
    </row>
    <row r="128" spans="1:21" x14ac:dyDescent="0.3">
      <c r="A128" s="340">
        <v>399</v>
      </c>
      <c r="B128" s="32" t="s">
        <v>323</v>
      </c>
      <c r="C128" s="341">
        <v>8017</v>
      </c>
      <c r="D128" s="342">
        <v>21.75</v>
      </c>
      <c r="E128" s="13">
        <v>29082562.550000001</v>
      </c>
      <c r="F128" s="13">
        <v>133712931.26436782</v>
      </c>
      <c r="G128" s="326">
        <v>0</v>
      </c>
      <c r="H128" s="343">
        <v>26702472.373494253</v>
      </c>
      <c r="I128" s="13">
        <v>1220625.2635966949</v>
      </c>
      <c r="J128" s="14">
        <v>0</v>
      </c>
      <c r="K128" s="14">
        <v>27923097.637090947</v>
      </c>
      <c r="L128" s="14">
        <v>3482.9858596845388</v>
      </c>
      <c r="M128" s="35">
        <v>580.33414031546135</v>
      </c>
      <c r="N128" s="344">
        <v>0</v>
      </c>
      <c r="O128" s="345">
        <v>0</v>
      </c>
      <c r="P128" s="367">
        <v>464.26731225236909</v>
      </c>
      <c r="Q128" s="366">
        <v>3722031.0423272429</v>
      </c>
      <c r="S128" s="122"/>
      <c r="T128" s="123"/>
      <c r="U128" s="124"/>
    </row>
    <row r="129" spans="1:21" x14ac:dyDescent="0.3">
      <c r="A129" s="340">
        <v>400</v>
      </c>
      <c r="B129" s="32" t="s">
        <v>80</v>
      </c>
      <c r="C129" s="341">
        <v>8588</v>
      </c>
      <c r="D129" s="342">
        <v>20.75</v>
      </c>
      <c r="E129" s="13">
        <v>26676479.260000002</v>
      </c>
      <c r="F129" s="13">
        <v>128561345.83132531</v>
      </c>
      <c r="G129" s="326">
        <v>0</v>
      </c>
      <c r="H129" s="343">
        <v>25673700.762515664</v>
      </c>
      <c r="I129" s="13">
        <v>2451662.1693046913</v>
      </c>
      <c r="J129" s="14">
        <v>0</v>
      </c>
      <c r="K129" s="14">
        <v>28125362.931820355</v>
      </c>
      <c r="L129" s="14">
        <v>3274.9607512599391</v>
      </c>
      <c r="M129" s="35">
        <v>788.35924874006105</v>
      </c>
      <c r="N129" s="344">
        <v>0</v>
      </c>
      <c r="O129" s="345">
        <v>0</v>
      </c>
      <c r="P129" s="367">
        <v>630.68739899204888</v>
      </c>
      <c r="Q129" s="366">
        <v>5416343.3825437156</v>
      </c>
      <c r="S129" s="122"/>
      <c r="T129" s="123"/>
      <c r="U129" s="124"/>
    </row>
    <row r="130" spans="1:21" x14ac:dyDescent="0.3">
      <c r="A130" s="340">
        <v>402</v>
      </c>
      <c r="B130" s="32" t="s">
        <v>81</v>
      </c>
      <c r="C130" s="341">
        <v>9485</v>
      </c>
      <c r="D130" s="342">
        <v>21.25</v>
      </c>
      <c r="E130" s="13">
        <v>27066399.219999999</v>
      </c>
      <c r="F130" s="13">
        <v>127371290.44705883</v>
      </c>
      <c r="G130" s="326">
        <v>0</v>
      </c>
      <c r="H130" s="343">
        <v>25436046.702277645</v>
      </c>
      <c r="I130" s="13">
        <v>2223073.7502100756</v>
      </c>
      <c r="J130" s="14">
        <v>0</v>
      </c>
      <c r="K130" s="14">
        <v>27659120.452487722</v>
      </c>
      <c r="L130" s="14">
        <v>2916.0907171837343</v>
      </c>
      <c r="M130" s="35">
        <v>1147.2292828162658</v>
      </c>
      <c r="N130" s="344">
        <v>0</v>
      </c>
      <c r="O130" s="345">
        <v>0</v>
      </c>
      <c r="P130" s="367">
        <v>917.78342625301275</v>
      </c>
      <c r="Q130" s="366">
        <v>8705175.7980098259</v>
      </c>
      <c r="S130" s="122"/>
      <c r="T130" s="123"/>
      <c r="U130" s="124"/>
    </row>
    <row r="131" spans="1:21" x14ac:dyDescent="0.3">
      <c r="A131" s="340">
        <v>403</v>
      </c>
      <c r="B131" s="32" t="s">
        <v>82</v>
      </c>
      <c r="C131" s="341">
        <v>2996</v>
      </c>
      <c r="D131" s="342">
        <v>21.5</v>
      </c>
      <c r="E131" s="13">
        <v>8263926.9900000002</v>
      </c>
      <c r="F131" s="13">
        <v>38436869.720930234</v>
      </c>
      <c r="G131" s="326">
        <v>0</v>
      </c>
      <c r="H131" s="343">
        <v>7675842.8832697673</v>
      </c>
      <c r="I131" s="13">
        <v>737067.39439491206</v>
      </c>
      <c r="J131" s="14">
        <v>0</v>
      </c>
      <c r="K131" s="14">
        <v>8412910.27766468</v>
      </c>
      <c r="L131" s="14">
        <v>2808.0474892071697</v>
      </c>
      <c r="M131" s="35">
        <v>1255.2725107928304</v>
      </c>
      <c r="N131" s="344">
        <v>0</v>
      </c>
      <c r="O131" s="345">
        <v>0</v>
      </c>
      <c r="P131" s="367">
        <v>1004.2180086342644</v>
      </c>
      <c r="Q131" s="366">
        <v>3008637.1538682561</v>
      </c>
      <c r="S131" s="122"/>
      <c r="T131" s="123"/>
      <c r="U131" s="124"/>
    </row>
    <row r="132" spans="1:21" x14ac:dyDescent="0.3">
      <c r="A132" s="340">
        <v>405</v>
      </c>
      <c r="B132" s="32" t="s">
        <v>324</v>
      </c>
      <c r="C132" s="341">
        <v>72634</v>
      </c>
      <c r="D132" s="342">
        <v>21</v>
      </c>
      <c r="E132" s="13">
        <v>258893844.46000001</v>
      </c>
      <c r="F132" s="13">
        <v>1232827830.7619047</v>
      </c>
      <c r="G132" s="326">
        <v>0</v>
      </c>
      <c r="H132" s="343">
        <v>246195717.80315235</v>
      </c>
      <c r="I132" s="13">
        <v>30086204.090151496</v>
      </c>
      <c r="J132" s="14">
        <v>0</v>
      </c>
      <c r="K132" s="14">
        <v>276281921.89330387</v>
      </c>
      <c r="L132" s="14">
        <v>3803.7547414888877</v>
      </c>
      <c r="M132" s="35">
        <v>259.56525851111246</v>
      </c>
      <c r="N132" s="344">
        <v>0</v>
      </c>
      <c r="O132" s="345">
        <v>0</v>
      </c>
      <c r="P132" s="367">
        <v>207.65220680888999</v>
      </c>
      <c r="Q132" s="366">
        <v>15082610.389356915</v>
      </c>
      <c r="S132" s="122"/>
      <c r="T132" s="123"/>
      <c r="U132" s="124"/>
    </row>
    <row r="133" spans="1:21" x14ac:dyDescent="0.3">
      <c r="A133" s="340">
        <v>407</v>
      </c>
      <c r="B133" s="32" t="s">
        <v>325</v>
      </c>
      <c r="C133" s="341">
        <v>2606</v>
      </c>
      <c r="D133" s="342">
        <v>21</v>
      </c>
      <c r="E133" s="13">
        <v>7655428.7800000003</v>
      </c>
      <c r="F133" s="13">
        <v>36454422.761904761</v>
      </c>
      <c r="G133" s="326">
        <v>0</v>
      </c>
      <c r="H133" s="343">
        <v>7279948.2255523801</v>
      </c>
      <c r="I133" s="13">
        <v>728072.15888361284</v>
      </c>
      <c r="J133" s="14">
        <v>0</v>
      </c>
      <c r="K133" s="14">
        <v>8008020.3844359927</v>
      </c>
      <c r="L133" s="14">
        <v>3072.9164944113554</v>
      </c>
      <c r="M133" s="35">
        <v>990.40350558864475</v>
      </c>
      <c r="N133" s="344">
        <v>0</v>
      </c>
      <c r="O133" s="345">
        <v>0</v>
      </c>
      <c r="P133" s="367">
        <v>792.3228044709158</v>
      </c>
      <c r="Q133" s="366">
        <v>2064793.2284512066</v>
      </c>
      <c r="S133" s="122"/>
      <c r="T133" s="123"/>
      <c r="U133" s="124"/>
    </row>
    <row r="134" spans="1:21" x14ac:dyDescent="0.3">
      <c r="A134" s="340">
        <v>408</v>
      </c>
      <c r="B134" s="32" t="s">
        <v>326</v>
      </c>
      <c r="C134" s="341">
        <v>14278</v>
      </c>
      <c r="D134" s="342">
        <v>21.5</v>
      </c>
      <c r="E134" s="13">
        <v>45683071.93</v>
      </c>
      <c r="F134" s="13">
        <v>212479404.3255814</v>
      </c>
      <c r="G134" s="326">
        <v>0</v>
      </c>
      <c r="H134" s="343">
        <v>42432137.0438186</v>
      </c>
      <c r="I134" s="13">
        <v>2694045.4358612918</v>
      </c>
      <c r="J134" s="14">
        <v>0</v>
      </c>
      <c r="K134" s="14">
        <v>45126182.47967989</v>
      </c>
      <c r="L134" s="14">
        <v>3160.5394648886322</v>
      </c>
      <c r="M134" s="35">
        <v>902.78053511136795</v>
      </c>
      <c r="N134" s="344">
        <v>0</v>
      </c>
      <c r="O134" s="345">
        <v>0</v>
      </c>
      <c r="P134" s="367">
        <v>722.22442808909443</v>
      </c>
      <c r="Q134" s="366">
        <v>10311920.384256091</v>
      </c>
      <c r="S134" s="122"/>
      <c r="T134" s="123"/>
      <c r="U134" s="124"/>
    </row>
    <row r="135" spans="1:21" x14ac:dyDescent="0.3">
      <c r="A135" s="340">
        <v>410</v>
      </c>
      <c r="B135" s="32" t="s">
        <v>83</v>
      </c>
      <c r="C135" s="341">
        <v>18903</v>
      </c>
      <c r="D135" s="342">
        <v>21.5</v>
      </c>
      <c r="E135" s="13">
        <v>63632140.359999999</v>
      </c>
      <c r="F135" s="13">
        <v>295963443.53488374</v>
      </c>
      <c r="G135" s="326">
        <v>0</v>
      </c>
      <c r="H135" s="343">
        <v>59103899.67391628</v>
      </c>
      <c r="I135" s="13">
        <v>3356843.3303030962</v>
      </c>
      <c r="J135" s="14">
        <v>0</v>
      </c>
      <c r="K135" s="14">
        <v>62460743.004219376</v>
      </c>
      <c r="L135" s="14">
        <v>3304.276728784816</v>
      </c>
      <c r="M135" s="35">
        <v>759.04327121518418</v>
      </c>
      <c r="N135" s="344">
        <v>0</v>
      </c>
      <c r="O135" s="345">
        <v>0</v>
      </c>
      <c r="P135" s="367">
        <v>607.23461697214736</v>
      </c>
      <c r="Q135" s="366">
        <v>11478555.964624502</v>
      </c>
      <c r="S135" s="122"/>
      <c r="T135" s="123"/>
      <c r="U135" s="124"/>
    </row>
    <row r="136" spans="1:21" x14ac:dyDescent="0.3">
      <c r="A136" s="340">
        <v>416</v>
      </c>
      <c r="B136" s="32" t="s">
        <v>84</v>
      </c>
      <c r="C136" s="341">
        <v>2971</v>
      </c>
      <c r="D136" s="342">
        <v>22</v>
      </c>
      <c r="E136" s="13">
        <v>9998816.6600000001</v>
      </c>
      <c r="F136" s="13">
        <v>45449166.636363633</v>
      </c>
      <c r="G136" s="326">
        <v>0</v>
      </c>
      <c r="H136" s="343">
        <v>9076198.5772818178</v>
      </c>
      <c r="I136" s="13">
        <v>535412.00176983455</v>
      </c>
      <c r="J136" s="14">
        <v>0</v>
      </c>
      <c r="K136" s="14">
        <v>9611610.5790516529</v>
      </c>
      <c r="L136" s="14">
        <v>3235.1432443795534</v>
      </c>
      <c r="M136" s="35">
        <v>828.17675562044678</v>
      </c>
      <c r="N136" s="344">
        <v>0</v>
      </c>
      <c r="O136" s="345">
        <v>0</v>
      </c>
      <c r="P136" s="367">
        <v>662.54140449635747</v>
      </c>
      <c r="Q136" s="366">
        <v>1968410.5127586781</v>
      </c>
      <c r="S136" s="122"/>
      <c r="T136" s="123"/>
      <c r="U136" s="124"/>
    </row>
    <row r="137" spans="1:21" x14ac:dyDescent="0.3">
      <c r="A137" s="340">
        <v>418</v>
      </c>
      <c r="B137" s="32" t="s">
        <v>85</v>
      </c>
      <c r="C137" s="341">
        <v>23523</v>
      </c>
      <c r="D137" s="342">
        <v>20.5</v>
      </c>
      <c r="E137" s="13">
        <v>92233863.230000004</v>
      </c>
      <c r="F137" s="13">
        <v>449921284.0487805</v>
      </c>
      <c r="G137" s="326">
        <v>0</v>
      </c>
      <c r="H137" s="343">
        <v>89849280.424541458</v>
      </c>
      <c r="I137" s="13">
        <v>5622536.6268427242</v>
      </c>
      <c r="J137" s="14">
        <v>0</v>
      </c>
      <c r="K137" s="14">
        <v>95471817.051384181</v>
      </c>
      <c r="L137" s="14">
        <v>4058.6582090457928</v>
      </c>
      <c r="M137" s="35">
        <v>4.6617909542073903</v>
      </c>
      <c r="N137" s="344">
        <v>0</v>
      </c>
      <c r="O137" s="345">
        <v>0</v>
      </c>
      <c r="P137" s="367">
        <v>3.7294327633659123</v>
      </c>
      <c r="Q137" s="366">
        <v>87727.446892656357</v>
      </c>
      <c r="S137" s="122"/>
      <c r="T137" s="123"/>
      <c r="U137" s="124"/>
    </row>
    <row r="138" spans="1:21" x14ac:dyDescent="0.3">
      <c r="A138" s="340">
        <v>420</v>
      </c>
      <c r="B138" s="32" t="s">
        <v>86</v>
      </c>
      <c r="C138" s="341">
        <v>9454</v>
      </c>
      <c r="D138" s="342">
        <v>21</v>
      </c>
      <c r="E138" s="13">
        <v>30536160.809999999</v>
      </c>
      <c r="F138" s="13">
        <v>145410289.57142857</v>
      </c>
      <c r="G138" s="326">
        <v>0</v>
      </c>
      <c r="H138" s="343">
        <v>29038434.827414282</v>
      </c>
      <c r="I138" s="13">
        <v>3727622.572504824</v>
      </c>
      <c r="J138" s="14">
        <v>0</v>
      </c>
      <c r="K138" s="14">
        <v>32766057.399919108</v>
      </c>
      <c r="L138" s="14">
        <v>3465.8406388744561</v>
      </c>
      <c r="M138" s="35">
        <v>597.47936112554407</v>
      </c>
      <c r="N138" s="344">
        <v>0</v>
      </c>
      <c r="O138" s="345">
        <v>0</v>
      </c>
      <c r="P138" s="367">
        <v>477.9834889004353</v>
      </c>
      <c r="Q138" s="366">
        <v>4518855.9040647149</v>
      </c>
      <c r="S138" s="122"/>
      <c r="T138" s="123"/>
      <c r="U138" s="124"/>
    </row>
    <row r="139" spans="1:21" x14ac:dyDescent="0.3">
      <c r="A139" s="340">
        <v>421</v>
      </c>
      <c r="B139" s="32" t="s">
        <v>87</v>
      </c>
      <c r="C139" s="341">
        <v>719</v>
      </c>
      <c r="D139" s="342">
        <v>21</v>
      </c>
      <c r="E139" s="13">
        <v>1889759.21</v>
      </c>
      <c r="F139" s="13">
        <v>8998853.3809523806</v>
      </c>
      <c r="G139" s="326">
        <v>0</v>
      </c>
      <c r="H139" s="343">
        <v>1797071.0201761904</v>
      </c>
      <c r="I139" s="13">
        <v>525482.03868178767</v>
      </c>
      <c r="J139" s="14">
        <v>0</v>
      </c>
      <c r="K139" s="14">
        <v>2322553.0588579783</v>
      </c>
      <c r="L139" s="14">
        <v>3230.2546020277864</v>
      </c>
      <c r="M139" s="35">
        <v>833.06539797221376</v>
      </c>
      <c r="N139" s="344">
        <v>0</v>
      </c>
      <c r="O139" s="345">
        <v>0</v>
      </c>
      <c r="P139" s="367">
        <v>666.45231837777101</v>
      </c>
      <c r="Q139" s="366">
        <v>479179.21691361733</v>
      </c>
      <c r="S139" s="122"/>
      <c r="T139" s="123"/>
      <c r="U139" s="124"/>
    </row>
    <row r="140" spans="1:21" x14ac:dyDescent="0.3">
      <c r="A140" s="340">
        <v>422</v>
      </c>
      <c r="B140" s="32" t="s">
        <v>88</v>
      </c>
      <c r="C140" s="341">
        <v>10884</v>
      </c>
      <c r="D140" s="342">
        <v>21</v>
      </c>
      <c r="E140" s="13">
        <v>32164099.739999998</v>
      </c>
      <c r="F140" s="13">
        <v>153162379.7142857</v>
      </c>
      <c r="G140" s="326">
        <v>0</v>
      </c>
      <c r="H140" s="343">
        <v>30586527.228942852</v>
      </c>
      <c r="I140" s="13">
        <v>5444400.1344291596</v>
      </c>
      <c r="J140" s="14">
        <v>0</v>
      </c>
      <c r="K140" s="14">
        <v>36030927.363372013</v>
      </c>
      <c r="L140" s="14">
        <v>3310.4490411036395</v>
      </c>
      <c r="M140" s="35">
        <v>752.87095889636066</v>
      </c>
      <c r="N140" s="344">
        <v>0</v>
      </c>
      <c r="O140" s="345">
        <v>0</v>
      </c>
      <c r="P140" s="367">
        <v>602.29676711708851</v>
      </c>
      <c r="Q140" s="366">
        <v>6555398.0133023914</v>
      </c>
      <c r="S140" s="122"/>
      <c r="T140" s="123"/>
      <c r="U140" s="124"/>
    </row>
    <row r="141" spans="1:21" x14ac:dyDescent="0.3">
      <c r="A141" s="340">
        <v>423</v>
      </c>
      <c r="B141" s="32" t="s">
        <v>327</v>
      </c>
      <c r="C141" s="341">
        <v>19994</v>
      </c>
      <c r="D141" s="342">
        <v>19.5</v>
      </c>
      <c r="E141" s="13">
        <v>74786063.760000005</v>
      </c>
      <c r="F141" s="13">
        <v>383518275.69230777</v>
      </c>
      <c r="G141" s="326">
        <v>0</v>
      </c>
      <c r="H141" s="343">
        <v>76588599.655753851</v>
      </c>
      <c r="I141" s="13">
        <v>4536358.2168922648</v>
      </c>
      <c r="J141" s="14">
        <v>0</v>
      </c>
      <c r="K141" s="14">
        <v>81124957.872646123</v>
      </c>
      <c r="L141" s="14">
        <v>4057.465133172258</v>
      </c>
      <c r="M141" s="35">
        <v>5.8548668277421712</v>
      </c>
      <c r="N141" s="344">
        <v>0</v>
      </c>
      <c r="O141" s="345">
        <v>0</v>
      </c>
      <c r="P141" s="367">
        <v>4.6838934621937369</v>
      </c>
      <c r="Q141" s="366">
        <v>93649.765883101572</v>
      </c>
      <c r="S141" s="122"/>
      <c r="T141" s="123"/>
      <c r="U141" s="124"/>
    </row>
    <row r="142" spans="1:21" x14ac:dyDescent="0.3">
      <c r="A142" s="340">
        <v>425</v>
      </c>
      <c r="B142" s="32" t="s">
        <v>328</v>
      </c>
      <c r="C142" s="341">
        <v>10191</v>
      </c>
      <c r="D142" s="342">
        <v>21.5</v>
      </c>
      <c r="E142" s="13">
        <v>33228603.23</v>
      </c>
      <c r="F142" s="13">
        <v>154551642.93023255</v>
      </c>
      <c r="G142" s="326">
        <v>0</v>
      </c>
      <c r="H142" s="343">
        <v>30863963.093167439</v>
      </c>
      <c r="I142" s="13">
        <v>1016366.3305734575</v>
      </c>
      <c r="J142" s="14">
        <v>0</v>
      </c>
      <c r="K142" s="14">
        <v>31880329.423740897</v>
      </c>
      <c r="L142" s="14">
        <v>3128.2827420018543</v>
      </c>
      <c r="M142" s="35">
        <v>935.03725799814583</v>
      </c>
      <c r="N142" s="344">
        <v>0</v>
      </c>
      <c r="O142" s="345">
        <v>0</v>
      </c>
      <c r="P142" s="367">
        <v>748.02980639851671</v>
      </c>
      <c r="Q142" s="366">
        <v>7623171.7570072841</v>
      </c>
      <c r="S142" s="122"/>
      <c r="T142" s="123"/>
      <c r="U142" s="124"/>
    </row>
    <row r="143" spans="1:21" x14ac:dyDescent="0.3">
      <c r="A143" s="340">
        <v>426</v>
      </c>
      <c r="B143" s="32" t="s">
        <v>89</v>
      </c>
      <c r="C143" s="341">
        <v>12084</v>
      </c>
      <c r="D143" s="342">
        <v>21.5</v>
      </c>
      <c r="E143" s="13">
        <v>38090305.240000002</v>
      </c>
      <c r="F143" s="13">
        <v>177164210.41860464</v>
      </c>
      <c r="G143" s="326">
        <v>0</v>
      </c>
      <c r="H143" s="343">
        <v>35379692.820595346</v>
      </c>
      <c r="I143" s="13">
        <v>1671613.568486209</v>
      </c>
      <c r="J143" s="14">
        <v>0</v>
      </c>
      <c r="K143" s="14">
        <v>37051306.389081553</v>
      </c>
      <c r="L143" s="14">
        <v>3066.1458448428957</v>
      </c>
      <c r="M143" s="35">
        <v>997.17415515710445</v>
      </c>
      <c r="N143" s="344">
        <v>0</v>
      </c>
      <c r="O143" s="345">
        <v>0</v>
      </c>
      <c r="P143" s="367">
        <v>797.73932412568365</v>
      </c>
      <c r="Q143" s="366">
        <v>9639881.9927347619</v>
      </c>
      <c r="S143" s="122"/>
      <c r="T143" s="123"/>
      <c r="U143" s="124"/>
    </row>
    <row r="144" spans="1:21" x14ac:dyDescent="0.3">
      <c r="A144" s="340">
        <v>430</v>
      </c>
      <c r="B144" s="32" t="s">
        <v>90</v>
      </c>
      <c r="C144" s="341">
        <v>15875</v>
      </c>
      <c r="D144" s="342">
        <v>21</v>
      </c>
      <c r="E144" s="13">
        <v>48891343.840000004</v>
      </c>
      <c r="F144" s="13">
        <v>232815923.04761904</v>
      </c>
      <c r="G144" s="326">
        <v>0</v>
      </c>
      <c r="H144" s="343">
        <v>46493339.832609519</v>
      </c>
      <c r="I144" s="13">
        <v>4384130.2382183215</v>
      </c>
      <c r="J144" s="14">
        <v>0</v>
      </c>
      <c r="K144" s="14">
        <v>50877470.070827842</v>
      </c>
      <c r="L144" s="14">
        <v>3204.8800044615964</v>
      </c>
      <c r="M144" s="35">
        <v>858.43999553840376</v>
      </c>
      <c r="N144" s="344">
        <v>0</v>
      </c>
      <c r="O144" s="345">
        <v>0</v>
      </c>
      <c r="P144" s="367">
        <v>686.75199643072301</v>
      </c>
      <c r="Q144" s="366">
        <v>10902187.943337727</v>
      </c>
      <c r="S144" s="122"/>
      <c r="T144" s="123"/>
      <c r="U144" s="124"/>
    </row>
    <row r="145" spans="1:21" x14ac:dyDescent="0.3">
      <c r="A145" s="340">
        <v>433</v>
      </c>
      <c r="B145" s="32" t="s">
        <v>91</v>
      </c>
      <c r="C145" s="341">
        <v>7828</v>
      </c>
      <c r="D145" s="342">
        <v>21.5</v>
      </c>
      <c r="E145" s="13">
        <v>26473354.420000002</v>
      </c>
      <c r="F145" s="13">
        <v>123131881.02325581</v>
      </c>
      <c r="G145" s="326">
        <v>0</v>
      </c>
      <c r="H145" s="343">
        <v>24589436.640344184</v>
      </c>
      <c r="I145" s="13">
        <v>2057613.2265002474</v>
      </c>
      <c r="J145" s="14">
        <v>0</v>
      </c>
      <c r="K145" s="14">
        <v>26647049.866844431</v>
      </c>
      <c r="L145" s="14">
        <v>3404.0687106341888</v>
      </c>
      <c r="M145" s="35">
        <v>659.25128936581132</v>
      </c>
      <c r="N145" s="344">
        <v>0</v>
      </c>
      <c r="O145" s="345">
        <v>0</v>
      </c>
      <c r="P145" s="367">
        <v>527.40103149264905</v>
      </c>
      <c r="Q145" s="366">
        <v>4128495.2745244568</v>
      </c>
      <c r="S145" s="122"/>
      <c r="T145" s="123"/>
      <c r="U145" s="124"/>
    </row>
    <row r="146" spans="1:21" x14ac:dyDescent="0.3">
      <c r="A146" s="340">
        <v>434</v>
      </c>
      <c r="B146" s="32" t="s">
        <v>329</v>
      </c>
      <c r="C146" s="341">
        <v>14772</v>
      </c>
      <c r="D146" s="342">
        <v>20.25</v>
      </c>
      <c r="E146" s="13">
        <v>50174891.93</v>
      </c>
      <c r="F146" s="13">
        <v>247777244.09876543</v>
      </c>
      <c r="G146" s="326">
        <v>119988982</v>
      </c>
      <c r="H146" s="343">
        <v>49481115.646523453</v>
      </c>
      <c r="I146" s="13">
        <v>4032757.8736391938</v>
      </c>
      <c r="J146" s="14">
        <v>1859829.2209999999</v>
      </c>
      <c r="K146" s="14">
        <v>55373702.74116265</v>
      </c>
      <c r="L146" s="14">
        <v>3748.5582684242249</v>
      </c>
      <c r="M146" s="35">
        <v>314.76173157577523</v>
      </c>
      <c r="N146" s="344">
        <v>0</v>
      </c>
      <c r="O146" s="345">
        <v>0</v>
      </c>
      <c r="P146" s="367">
        <v>251.80938526062019</v>
      </c>
      <c r="Q146" s="366">
        <v>3719728.2390698814</v>
      </c>
      <c r="S146" s="122"/>
      <c r="T146" s="123"/>
      <c r="U146" s="124"/>
    </row>
    <row r="147" spans="1:21" x14ac:dyDescent="0.3">
      <c r="A147" s="340">
        <v>435</v>
      </c>
      <c r="B147" s="32" t="s">
        <v>92</v>
      </c>
      <c r="C147" s="341">
        <v>690</v>
      </c>
      <c r="D147" s="342">
        <v>18.5</v>
      </c>
      <c r="E147" s="13">
        <v>1842023.12</v>
      </c>
      <c r="F147" s="13">
        <v>9956881.7297297306</v>
      </c>
      <c r="G147" s="326">
        <v>0</v>
      </c>
      <c r="H147" s="343">
        <v>1988389.2814270272</v>
      </c>
      <c r="I147" s="13">
        <v>410355.48411759641</v>
      </c>
      <c r="J147" s="14">
        <v>0</v>
      </c>
      <c r="K147" s="14">
        <v>2398744.7655446236</v>
      </c>
      <c r="L147" s="14">
        <v>3476.4416891951068</v>
      </c>
      <c r="M147" s="35">
        <v>586.87831080489332</v>
      </c>
      <c r="N147" s="344">
        <v>0</v>
      </c>
      <c r="O147" s="345">
        <v>0</v>
      </c>
      <c r="P147" s="367">
        <v>469.50264864391465</v>
      </c>
      <c r="Q147" s="366">
        <v>323956.82756430109</v>
      </c>
      <c r="S147" s="122"/>
      <c r="T147" s="123"/>
      <c r="U147" s="124"/>
    </row>
    <row r="148" spans="1:21" x14ac:dyDescent="0.3">
      <c r="A148" s="340">
        <v>436</v>
      </c>
      <c r="B148" s="32" t="s">
        <v>93</v>
      </c>
      <c r="C148" s="341">
        <v>2020</v>
      </c>
      <c r="D148" s="342">
        <v>21</v>
      </c>
      <c r="E148" s="13">
        <v>5507131.9500000002</v>
      </c>
      <c r="F148" s="13">
        <v>26224437.857142858</v>
      </c>
      <c r="G148" s="326">
        <v>0</v>
      </c>
      <c r="H148" s="343">
        <v>5237020.2400714289</v>
      </c>
      <c r="I148" s="13">
        <v>202834.50989170256</v>
      </c>
      <c r="J148" s="14">
        <v>0</v>
      </c>
      <c r="K148" s="14">
        <v>5439854.7499631317</v>
      </c>
      <c r="L148" s="14">
        <v>2692.9974009718476</v>
      </c>
      <c r="M148" s="35">
        <v>1370.3225990281526</v>
      </c>
      <c r="N148" s="344">
        <v>0</v>
      </c>
      <c r="O148" s="345">
        <v>0</v>
      </c>
      <c r="P148" s="367">
        <v>1096.2580792225222</v>
      </c>
      <c r="Q148" s="366">
        <v>2214441.3200294948</v>
      </c>
      <c r="S148" s="122"/>
      <c r="T148" s="123"/>
      <c r="U148" s="124"/>
    </row>
    <row r="149" spans="1:21" x14ac:dyDescent="0.3">
      <c r="A149" s="340">
        <v>440</v>
      </c>
      <c r="B149" s="32" t="s">
        <v>330</v>
      </c>
      <c r="C149" s="341">
        <v>5417</v>
      </c>
      <c r="D149" s="342">
        <v>19.5</v>
      </c>
      <c r="E149" s="13">
        <v>15382463.99</v>
      </c>
      <c r="F149" s="13">
        <v>78884430.71794872</v>
      </c>
      <c r="G149" s="326">
        <v>0</v>
      </c>
      <c r="H149" s="343">
        <v>15753220.814374359</v>
      </c>
      <c r="I149" s="13">
        <v>486048.72007096483</v>
      </c>
      <c r="J149" s="14">
        <v>0</v>
      </c>
      <c r="K149" s="14">
        <v>16239269.534445325</v>
      </c>
      <c r="L149" s="14">
        <v>2997.8345088509</v>
      </c>
      <c r="M149" s="35">
        <v>1065.4854911491002</v>
      </c>
      <c r="N149" s="344">
        <v>0</v>
      </c>
      <c r="O149" s="345">
        <v>0</v>
      </c>
      <c r="P149" s="367">
        <v>852.38839291928025</v>
      </c>
      <c r="Q149" s="366">
        <v>4617387.9244437413</v>
      </c>
      <c r="S149" s="122"/>
      <c r="T149" s="123"/>
      <c r="U149" s="124"/>
    </row>
    <row r="150" spans="1:21" x14ac:dyDescent="0.3">
      <c r="A150" s="340">
        <v>441</v>
      </c>
      <c r="B150" s="32" t="s">
        <v>94</v>
      </c>
      <c r="C150" s="341">
        <v>4636</v>
      </c>
      <c r="D150" s="342">
        <v>20.5</v>
      </c>
      <c r="E150" s="13">
        <v>13902832.039999999</v>
      </c>
      <c r="F150" s="13">
        <v>67818692.878048778</v>
      </c>
      <c r="G150" s="326">
        <v>0</v>
      </c>
      <c r="H150" s="343">
        <v>13543392.96774634</v>
      </c>
      <c r="I150" s="13">
        <v>2669959.423304759</v>
      </c>
      <c r="J150" s="14">
        <v>0</v>
      </c>
      <c r="K150" s="14">
        <v>16213352.391051099</v>
      </c>
      <c r="L150" s="14">
        <v>3497.2718703734035</v>
      </c>
      <c r="M150" s="35">
        <v>566.04812962659662</v>
      </c>
      <c r="N150" s="344">
        <v>0</v>
      </c>
      <c r="O150" s="345">
        <v>0</v>
      </c>
      <c r="P150" s="367">
        <v>452.83850370127732</v>
      </c>
      <c r="Q150" s="366">
        <v>2099359.3031591214</v>
      </c>
      <c r="S150" s="122"/>
      <c r="T150" s="123"/>
      <c r="U150" s="124"/>
    </row>
    <row r="151" spans="1:21" x14ac:dyDescent="0.3">
      <c r="A151" s="340">
        <v>444</v>
      </c>
      <c r="B151" s="32" t="s">
        <v>331</v>
      </c>
      <c r="C151" s="341">
        <v>45965</v>
      </c>
      <c r="D151" s="342">
        <v>20.5</v>
      </c>
      <c r="E151" s="13">
        <v>176060706.59999999</v>
      </c>
      <c r="F151" s="13">
        <v>858832715.12195122</v>
      </c>
      <c r="G151" s="326">
        <v>0</v>
      </c>
      <c r="H151" s="343">
        <v>171508893.20985365</v>
      </c>
      <c r="I151" s="13">
        <v>9042599.2409900855</v>
      </c>
      <c r="J151" s="14">
        <v>0</v>
      </c>
      <c r="K151" s="14">
        <v>180551492.45084372</v>
      </c>
      <c r="L151" s="14">
        <v>3928.0211563329431</v>
      </c>
      <c r="M151" s="35">
        <v>135.2988436670571</v>
      </c>
      <c r="N151" s="344">
        <v>0</v>
      </c>
      <c r="O151" s="345">
        <v>0</v>
      </c>
      <c r="P151" s="367">
        <v>108.23907493364568</v>
      </c>
      <c r="Q151" s="366">
        <v>4975209.079325024</v>
      </c>
      <c r="S151" s="122"/>
      <c r="T151" s="123"/>
      <c r="U151" s="124"/>
    </row>
    <row r="152" spans="1:21" x14ac:dyDescent="0.3">
      <c r="A152" s="340">
        <v>445</v>
      </c>
      <c r="B152" s="32" t="s">
        <v>332</v>
      </c>
      <c r="C152" s="341">
        <v>15132</v>
      </c>
      <c r="D152" s="342">
        <v>20</v>
      </c>
      <c r="E152" s="13">
        <v>57306779.490000002</v>
      </c>
      <c r="F152" s="13">
        <v>286533897.44999999</v>
      </c>
      <c r="G152" s="326">
        <v>0</v>
      </c>
      <c r="H152" s="343">
        <v>57220819.320764996</v>
      </c>
      <c r="I152" s="13">
        <v>3033554.0209028549</v>
      </c>
      <c r="J152" s="14">
        <v>0</v>
      </c>
      <c r="K152" s="14">
        <v>60254373.341667853</v>
      </c>
      <c r="L152" s="14">
        <v>3981.9173500970032</v>
      </c>
      <c r="M152" s="35">
        <v>81.402649902996927</v>
      </c>
      <c r="N152" s="344">
        <v>0</v>
      </c>
      <c r="O152" s="345">
        <v>0</v>
      </c>
      <c r="P152" s="367">
        <v>65.122119922397545</v>
      </c>
      <c r="Q152" s="366">
        <v>985427.91866571968</v>
      </c>
      <c r="S152" s="122"/>
      <c r="T152" s="123"/>
      <c r="U152" s="124"/>
    </row>
    <row r="153" spans="1:21" x14ac:dyDescent="0.3">
      <c r="A153" s="340">
        <v>475</v>
      </c>
      <c r="B153" s="32" t="s">
        <v>333</v>
      </c>
      <c r="C153" s="341">
        <v>5475</v>
      </c>
      <c r="D153" s="342">
        <v>21.5</v>
      </c>
      <c r="E153" s="13">
        <v>17911854.100000001</v>
      </c>
      <c r="F153" s="13">
        <v>83310949.302325591</v>
      </c>
      <c r="G153" s="326">
        <v>0</v>
      </c>
      <c r="H153" s="343">
        <v>16637196.57567442</v>
      </c>
      <c r="I153" s="13">
        <v>1340413.5457692044</v>
      </c>
      <c r="J153" s="14">
        <v>0</v>
      </c>
      <c r="K153" s="14">
        <v>17977610.121443626</v>
      </c>
      <c r="L153" s="14">
        <v>3283.5817573413015</v>
      </c>
      <c r="M153" s="35">
        <v>779.73824265869871</v>
      </c>
      <c r="N153" s="344">
        <v>0</v>
      </c>
      <c r="O153" s="345">
        <v>0</v>
      </c>
      <c r="P153" s="367">
        <v>623.79059412695904</v>
      </c>
      <c r="Q153" s="366">
        <v>3415253.5028451006</v>
      </c>
      <c r="S153" s="122"/>
      <c r="T153" s="123"/>
      <c r="U153" s="124"/>
    </row>
    <row r="154" spans="1:21" x14ac:dyDescent="0.3">
      <c r="A154" s="340">
        <v>480</v>
      </c>
      <c r="B154" s="32" t="s">
        <v>95</v>
      </c>
      <c r="C154" s="341">
        <v>2013</v>
      </c>
      <c r="D154" s="342">
        <v>20.75</v>
      </c>
      <c r="E154" s="13">
        <v>6248499.4500000002</v>
      </c>
      <c r="F154" s="13">
        <v>30113250.361445785</v>
      </c>
      <c r="G154" s="326">
        <v>0</v>
      </c>
      <c r="H154" s="343">
        <v>6013616.0971807232</v>
      </c>
      <c r="I154" s="13">
        <v>371961.79512472451</v>
      </c>
      <c r="J154" s="14">
        <v>0</v>
      </c>
      <c r="K154" s="14">
        <v>6385577.8923054477</v>
      </c>
      <c r="L154" s="14">
        <v>3172.1698421785632</v>
      </c>
      <c r="M154" s="35">
        <v>891.15015782143701</v>
      </c>
      <c r="N154" s="344">
        <v>0</v>
      </c>
      <c r="O154" s="345">
        <v>0</v>
      </c>
      <c r="P154" s="367">
        <v>712.9201262571496</v>
      </c>
      <c r="Q154" s="366">
        <v>1435108.2141556421</v>
      </c>
      <c r="S154" s="122"/>
      <c r="T154" s="123"/>
      <c r="U154" s="124"/>
    </row>
    <row r="155" spans="1:21" x14ac:dyDescent="0.3">
      <c r="A155" s="340">
        <v>481</v>
      </c>
      <c r="B155" s="32" t="s">
        <v>96</v>
      </c>
      <c r="C155" s="341">
        <v>9534</v>
      </c>
      <c r="D155" s="342">
        <v>20.75</v>
      </c>
      <c r="E155" s="13">
        <v>38530693.57</v>
      </c>
      <c r="F155" s="13">
        <v>185690089.49397591</v>
      </c>
      <c r="G155" s="326">
        <v>0</v>
      </c>
      <c r="H155" s="343">
        <v>37082310.871946983</v>
      </c>
      <c r="I155" s="13">
        <v>2131447.7723567504</v>
      </c>
      <c r="J155" s="14">
        <v>0</v>
      </c>
      <c r="K155" s="14">
        <v>39213758.644303732</v>
      </c>
      <c r="L155" s="14">
        <v>4113.0437008919371</v>
      </c>
      <c r="M155" s="35">
        <v>-49.723700891936915</v>
      </c>
      <c r="N155" s="344">
        <v>3.9064816985452939</v>
      </c>
      <c r="O155" s="345">
        <v>0.33906481698545293</v>
      </c>
      <c r="P155" s="367">
        <v>-16.859557542763994</v>
      </c>
      <c r="Q155" s="366">
        <v>-160739.02161271192</v>
      </c>
      <c r="S155" s="122"/>
      <c r="T155" s="123"/>
      <c r="U155" s="124"/>
    </row>
    <row r="156" spans="1:21" x14ac:dyDescent="0.3">
      <c r="A156" s="340">
        <v>483</v>
      </c>
      <c r="B156" s="32" t="s">
        <v>97</v>
      </c>
      <c r="C156" s="341">
        <v>1089</v>
      </c>
      <c r="D156" s="342">
        <v>22</v>
      </c>
      <c r="E156" s="13">
        <v>2420921.92</v>
      </c>
      <c r="F156" s="13">
        <v>11004190.545454545</v>
      </c>
      <c r="G156" s="326">
        <v>0</v>
      </c>
      <c r="H156" s="343">
        <v>2197536.8519272725</v>
      </c>
      <c r="I156" s="13">
        <v>163795.14654478713</v>
      </c>
      <c r="J156" s="14">
        <v>0</v>
      </c>
      <c r="K156" s="14">
        <v>2361331.9984720596</v>
      </c>
      <c r="L156" s="14">
        <v>2168.3489425822404</v>
      </c>
      <c r="M156" s="35">
        <v>1894.9710574177598</v>
      </c>
      <c r="N156" s="344">
        <v>0</v>
      </c>
      <c r="O156" s="345">
        <v>0</v>
      </c>
      <c r="P156" s="367">
        <v>1515.9768459342079</v>
      </c>
      <c r="Q156" s="366">
        <v>1650898.7852223522</v>
      </c>
      <c r="S156" s="122"/>
      <c r="T156" s="123"/>
      <c r="U156" s="124"/>
    </row>
    <row r="157" spans="1:21" x14ac:dyDescent="0.3">
      <c r="A157" s="340">
        <v>484</v>
      </c>
      <c r="B157" s="32" t="s">
        <v>334</v>
      </c>
      <c r="C157" s="341">
        <v>3067</v>
      </c>
      <c r="D157" s="342">
        <v>20.5</v>
      </c>
      <c r="E157" s="13">
        <v>8270585.5499999998</v>
      </c>
      <c r="F157" s="13">
        <v>40344319.756097563</v>
      </c>
      <c r="G157" s="326">
        <v>0</v>
      </c>
      <c r="H157" s="343">
        <v>8056760.6552926823</v>
      </c>
      <c r="I157" s="13">
        <v>2506485.625152566</v>
      </c>
      <c r="J157" s="14">
        <v>0</v>
      </c>
      <c r="K157" s="14">
        <v>10563246.280445248</v>
      </c>
      <c r="L157" s="14">
        <v>3444.162465094636</v>
      </c>
      <c r="M157" s="35">
        <v>619.15753490536417</v>
      </c>
      <c r="N157" s="344">
        <v>0</v>
      </c>
      <c r="O157" s="345">
        <v>0</v>
      </c>
      <c r="P157" s="367">
        <v>495.32602792429134</v>
      </c>
      <c r="Q157" s="366">
        <v>1519164.9276438016</v>
      </c>
      <c r="S157" s="122"/>
      <c r="T157" s="123"/>
      <c r="U157" s="124"/>
    </row>
    <row r="158" spans="1:21" x14ac:dyDescent="0.3">
      <c r="A158" s="340">
        <v>489</v>
      </c>
      <c r="B158" s="32" t="s">
        <v>98</v>
      </c>
      <c r="C158" s="341">
        <v>1857</v>
      </c>
      <c r="D158" s="342">
        <v>20.5</v>
      </c>
      <c r="E158" s="13">
        <v>4567967.43</v>
      </c>
      <c r="F158" s="13">
        <v>22282767.951219514</v>
      </c>
      <c r="G158" s="326">
        <v>0</v>
      </c>
      <c r="H158" s="343">
        <v>4449868.7598585365</v>
      </c>
      <c r="I158" s="13">
        <v>997939.07310418948</v>
      </c>
      <c r="J158" s="14">
        <v>0</v>
      </c>
      <c r="K158" s="14">
        <v>5447807.8329627262</v>
      </c>
      <c r="L158" s="14">
        <v>2933.6606531840207</v>
      </c>
      <c r="M158" s="35">
        <v>1129.6593468159795</v>
      </c>
      <c r="N158" s="344">
        <v>0</v>
      </c>
      <c r="O158" s="345">
        <v>0</v>
      </c>
      <c r="P158" s="367">
        <v>903.72747745278366</v>
      </c>
      <c r="Q158" s="366">
        <v>1678221.9256298193</v>
      </c>
      <c r="S158" s="122"/>
      <c r="T158" s="123"/>
      <c r="U158" s="124"/>
    </row>
    <row r="159" spans="1:21" x14ac:dyDescent="0.3">
      <c r="A159" s="340">
        <v>491</v>
      </c>
      <c r="B159" s="32" t="s">
        <v>335</v>
      </c>
      <c r="C159" s="341">
        <v>53134</v>
      </c>
      <c r="D159" s="342">
        <v>22</v>
      </c>
      <c r="E159" s="13">
        <v>187652578.12</v>
      </c>
      <c r="F159" s="13">
        <v>852966264.18181813</v>
      </c>
      <c r="G159" s="326">
        <v>0</v>
      </c>
      <c r="H159" s="343">
        <v>170337362.95710906</v>
      </c>
      <c r="I159" s="13">
        <v>20073740.127573308</v>
      </c>
      <c r="J159" s="14">
        <v>0</v>
      </c>
      <c r="K159" s="14">
        <v>190411103.08468238</v>
      </c>
      <c r="L159" s="14">
        <v>3583.6018949200584</v>
      </c>
      <c r="M159" s="35">
        <v>479.71810507994178</v>
      </c>
      <c r="N159" s="344">
        <v>0</v>
      </c>
      <c r="O159" s="345">
        <v>0</v>
      </c>
      <c r="P159" s="367">
        <v>383.77448406395342</v>
      </c>
      <c r="Q159" s="366">
        <v>20391473.436254103</v>
      </c>
      <c r="S159" s="122"/>
      <c r="T159" s="123"/>
      <c r="U159" s="124"/>
    </row>
    <row r="160" spans="1:21" x14ac:dyDescent="0.3">
      <c r="A160" s="340">
        <v>494</v>
      </c>
      <c r="B160" s="32" t="s">
        <v>99</v>
      </c>
      <c r="C160" s="341">
        <v>8908</v>
      </c>
      <c r="D160" s="342">
        <v>21</v>
      </c>
      <c r="E160" s="13">
        <v>26567678.609999999</v>
      </c>
      <c r="F160" s="13">
        <v>126512755.28571428</v>
      </c>
      <c r="G160" s="326">
        <v>0</v>
      </c>
      <c r="H160" s="343">
        <v>25264597.23055714</v>
      </c>
      <c r="I160" s="13">
        <v>939548.48976788844</v>
      </c>
      <c r="J160" s="14">
        <v>0</v>
      </c>
      <c r="K160" s="14">
        <v>26204145.720325027</v>
      </c>
      <c r="L160" s="14">
        <v>2941.641863529976</v>
      </c>
      <c r="M160" s="35">
        <v>1121.6781364700241</v>
      </c>
      <c r="N160" s="344">
        <v>0</v>
      </c>
      <c r="O160" s="345">
        <v>0</v>
      </c>
      <c r="P160" s="367">
        <v>897.34250917601935</v>
      </c>
      <c r="Q160" s="366">
        <v>7993527.07173998</v>
      </c>
      <c r="S160" s="122"/>
      <c r="T160" s="123"/>
      <c r="U160" s="124"/>
    </row>
    <row r="161" spans="1:21" x14ac:dyDescent="0.3">
      <c r="A161" s="340">
        <v>495</v>
      </c>
      <c r="B161" s="32" t="s">
        <v>100</v>
      </c>
      <c r="C161" s="341">
        <v>1566</v>
      </c>
      <c r="D161" s="342">
        <v>22</v>
      </c>
      <c r="E161" s="13">
        <v>4092645.23</v>
      </c>
      <c r="F161" s="13">
        <v>18602932.863636363</v>
      </c>
      <c r="G161" s="326">
        <v>0</v>
      </c>
      <c r="H161" s="343">
        <v>3715005.6928681815</v>
      </c>
      <c r="I161" s="13">
        <v>1532872.8315071412</v>
      </c>
      <c r="J161" s="14">
        <v>0</v>
      </c>
      <c r="K161" s="14">
        <v>5247878.5243753232</v>
      </c>
      <c r="L161" s="14">
        <v>3351.135711606209</v>
      </c>
      <c r="M161" s="35">
        <v>712.18428839379112</v>
      </c>
      <c r="N161" s="344">
        <v>0</v>
      </c>
      <c r="O161" s="345">
        <v>0</v>
      </c>
      <c r="P161" s="367">
        <v>569.74743071503292</v>
      </c>
      <c r="Q161" s="366">
        <v>892224.47649974155</v>
      </c>
      <c r="S161" s="122"/>
      <c r="T161" s="123"/>
      <c r="U161" s="124"/>
    </row>
    <row r="162" spans="1:21" x14ac:dyDescent="0.3">
      <c r="A162" s="340">
        <v>498</v>
      </c>
      <c r="B162" s="32" t="s">
        <v>101</v>
      </c>
      <c r="C162" s="341">
        <v>2308</v>
      </c>
      <c r="D162" s="342">
        <v>21.5</v>
      </c>
      <c r="E162" s="13">
        <v>7671040.6900000004</v>
      </c>
      <c r="F162" s="13">
        <v>35679259.023255818</v>
      </c>
      <c r="G162" s="326">
        <v>0</v>
      </c>
      <c r="H162" s="343">
        <v>7125148.0269441865</v>
      </c>
      <c r="I162" s="13">
        <v>1260560.4170814836</v>
      </c>
      <c r="J162" s="14">
        <v>0</v>
      </c>
      <c r="K162" s="14">
        <v>8385708.4440256702</v>
      </c>
      <c r="L162" s="14">
        <v>3633.3225494045364</v>
      </c>
      <c r="M162" s="35">
        <v>429.99745059546376</v>
      </c>
      <c r="N162" s="344">
        <v>0</v>
      </c>
      <c r="O162" s="345">
        <v>0</v>
      </c>
      <c r="P162" s="367">
        <v>343.99796047637102</v>
      </c>
      <c r="Q162" s="366">
        <v>793947.29277946427</v>
      </c>
      <c r="S162" s="122"/>
      <c r="T162" s="123"/>
      <c r="U162" s="124"/>
    </row>
    <row r="163" spans="1:21" x14ac:dyDescent="0.3">
      <c r="A163" s="294">
        <v>499</v>
      </c>
      <c r="B163" s="32" t="s">
        <v>336</v>
      </c>
      <c r="C163" s="341">
        <v>19448</v>
      </c>
      <c r="D163" s="342">
        <v>20.75</v>
      </c>
      <c r="E163" s="14">
        <v>72393922.659999996</v>
      </c>
      <c r="F163" s="13">
        <v>348886374.26506025</v>
      </c>
      <c r="G163" s="346">
        <v>0</v>
      </c>
      <c r="H163" s="343">
        <v>69672608.940732524</v>
      </c>
      <c r="I163" s="13">
        <v>3544520.64045972</v>
      </c>
      <c r="J163" s="14">
        <v>0</v>
      </c>
      <c r="K163" s="14">
        <v>73217129.58119224</v>
      </c>
      <c r="L163" s="14">
        <v>3764.7639644792389</v>
      </c>
      <c r="M163" s="35">
        <v>298.55603552076127</v>
      </c>
      <c r="N163" s="344">
        <v>0</v>
      </c>
      <c r="O163" s="345">
        <v>0</v>
      </c>
      <c r="P163" s="367">
        <v>238.84482841660903</v>
      </c>
      <c r="Q163" s="366">
        <v>4645054.2230462125</v>
      </c>
      <c r="S163" s="122"/>
      <c r="T163" s="123"/>
      <c r="U163" s="124"/>
    </row>
    <row r="164" spans="1:21" x14ac:dyDescent="0.3">
      <c r="A164" s="340">
        <v>500</v>
      </c>
      <c r="B164" s="32" t="s">
        <v>102</v>
      </c>
      <c r="C164" s="341">
        <v>10164</v>
      </c>
      <c r="D164" s="342">
        <v>19.5</v>
      </c>
      <c r="E164" s="13">
        <v>37543781.18</v>
      </c>
      <c r="F164" s="13">
        <v>192532211.17948717</v>
      </c>
      <c r="G164" s="326">
        <v>0</v>
      </c>
      <c r="H164" s="343">
        <v>38448682.572543584</v>
      </c>
      <c r="I164" s="13">
        <v>2350340.5401278408</v>
      </c>
      <c r="J164" s="14">
        <v>0</v>
      </c>
      <c r="K164" s="14">
        <v>40799023.112671427</v>
      </c>
      <c r="L164" s="14">
        <v>4014.0715380432339</v>
      </c>
      <c r="M164" s="35">
        <v>49.248461956766278</v>
      </c>
      <c r="N164" s="344">
        <v>0</v>
      </c>
      <c r="O164" s="345">
        <v>0</v>
      </c>
      <c r="P164" s="367">
        <v>39.398769565413026</v>
      </c>
      <c r="Q164" s="366">
        <v>400449.09386285802</v>
      </c>
      <c r="S164" s="122"/>
      <c r="T164" s="123"/>
      <c r="U164" s="124"/>
    </row>
    <row r="165" spans="1:21" x14ac:dyDescent="0.3">
      <c r="A165" s="340">
        <v>503</v>
      </c>
      <c r="B165" s="32" t="s">
        <v>103</v>
      </c>
      <c r="C165" s="341">
        <v>7654</v>
      </c>
      <c r="D165" s="342">
        <v>21.25</v>
      </c>
      <c r="E165" s="13">
        <v>25978864.949999999</v>
      </c>
      <c r="F165" s="13">
        <v>122253482.11764705</v>
      </c>
      <c r="G165" s="326">
        <v>0</v>
      </c>
      <c r="H165" s="343">
        <v>24414020.378894113</v>
      </c>
      <c r="I165" s="13">
        <v>1297425.0099453754</v>
      </c>
      <c r="J165" s="14">
        <v>0</v>
      </c>
      <c r="K165" s="14">
        <v>25711445.388839487</v>
      </c>
      <c r="L165" s="14">
        <v>3359.2168002142002</v>
      </c>
      <c r="M165" s="35">
        <v>704.10319978579992</v>
      </c>
      <c r="N165" s="344">
        <v>0</v>
      </c>
      <c r="O165" s="345">
        <v>0</v>
      </c>
      <c r="P165" s="367">
        <v>563.28255982863993</v>
      </c>
      <c r="Q165" s="366">
        <v>4311364.7129284097</v>
      </c>
      <c r="S165" s="122"/>
      <c r="T165" s="123"/>
      <c r="U165" s="124"/>
    </row>
    <row r="166" spans="1:21" x14ac:dyDescent="0.3">
      <c r="A166" s="340">
        <v>504</v>
      </c>
      <c r="B166" s="32" t="s">
        <v>337</v>
      </c>
      <c r="C166" s="341">
        <v>1882</v>
      </c>
      <c r="D166" s="342">
        <v>21.5</v>
      </c>
      <c r="E166" s="13">
        <v>5883291.5499999998</v>
      </c>
      <c r="F166" s="13">
        <v>27364146.744186047</v>
      </c>
      <c r="G166" s="326">
        <v>0</v>
      </c>
      <c r="H166" s="343">
        <v>5464620.1048139529</v>
      </c>
      <c r="I166" s="13">
        <v>581484.61179628735</v>
      </c>
      <c r="J166" s="14">
        <v>0</v>
      </c>
      <c r="K166" s="14">
        <v>6046104.7166102398</v>
      </c>
      <c r="L166" s="14">
        <v>3212.5954923540062</v>
      </c>
      <c r="M166" s="35">
        <v>850.72450764599398</v>
      </c>
      <c r="N166" s="344">
        <v>0</v>
      </c>
      <c r="O166" s="345">
        <v>0</v>
      </c>
      <c r="P166" s="367">
        <v>680.57960611679528</v>
      </c>
      <c r="Q166" s="366">
        <v>1280850.8187118086</v>
      </c>
      <c r="S166" s="122"/>
      <c r="T166" s="123"/>
      <c r="U166" s="124"/>
    </row>
    <row r="167" spans="1:21" x14ac:dyDescent="0.3">
      <c r="A167" s="340">
        <v>505</v>
      </c>
      <c r="B167" s="32" t="s">
        <v>104</v>
      </c>
      <c r="C167" s="341">
        <v>20721</v>
      </c>
      <c r="D167" s="342">
        <v>20.5</v>
      </c>
      <c r="E167" s="13">
        <v>76211413.980000004</v>
      </c>
      <c r="F167" s="13">
        <v>371762995.02439022</v>
      </c>
      <c r="G167" s="326">
        <v>0</v>
      </c>
      <c r="H167" s="343">
        <v>74241070.106370717</v>
      </c>
      <c r="I167" s="13">
        <v>5186275.148466846</v>
      </c>
      <c r="J167" s="14">
        <v>0</v>
      </c>
      <c r="K167" s="14">
        <v>79427345.254837558</v>
      </c>
      <c r="L167" s="14">
        <v>3833.1810846405847</v>
      </c>
      <c r="M167" s="35">
        <v>230.13891535941548</v>
      </c>
      <c r="N167" s="344">
        <v>0</v>
      </c>
      <c r="O167" s="345">
        <v>0</v>
      </c>
      <c r="P167" s="367">
        <v>184.1111322875324</v>
      </c>
      <c r="Q167" s="366">
        <v>3814966.772129959</v>
      </c>
      <c r="S167" s="122"/>
      <c r="T167" s="123"/>
      <c r="U167" s="124"/>
    </row>
    <row r="168" spans="1:21" x14ac:dyDescent="0.3">
      <c r="A168" s="340">
        <v>507</v>
      </c>
      <c r="B168" s="32" t="s">
        <v>105</v>
      </c>
      <c r="C168" s="341">
        <v>5791</v>
      </c>
      <c r="D168" s="342">
        <v>20.25</v>
      </c>
      <c r="E168" s="13">
        <v>16444150.67</v>
      </c>
      <c r="F168" s="13">
        <v>81205682.320987657</v>
      </c>
      <c r="G168" s="326">
        <v>0</v>
      </c>
      <c r="H168" s="343">
        <v>16216774.759501234</v>
      </c>
      <c r="I168" s="13">
        <v>3303573.9363538329</v>
      </c>
      <c r="J168" s="14">
        <v>0</v>
      </c>
      <c r="K168" s="14">
        <v>19520348.695855066</v>
      </c>
      <c r="L168" s="14">
        <v>3370.8079253764577</v>
      </c>
      <c r="M168" s="35">
        <v>692.5120746235425</v>
      </c>
      <c r="N168" s="344">
        <v>0</v>
      </c>
      <c r="O168" s="345">
        <v>0</v>
      </c>
      <c r="P168" s="367">
        <v>554.00965969883407</v>
      </c>
      <c r="Q168" s="366">
        <v>3208269.9393159482</v>
      </c>
      <c r="S168" s="122"/>
      <c r="T168" s="123"/>
      <c r="U168" s="124"/>
    </row>
    <row r="169" spans="1:21" x14ac:dyDescent="0.3">
      <c r="A169" s="340">
        <v>508</v>
      </c>
      <c r="B169" s="32" t="s">
        <v>106</v>
      </c>
      <c r="C169" s="341">
        <v>9855</v>
      </c>
      <c r="D169" s="342">
        <v>22</v>
      </c>
      <c r="E169" s="13">
        <v>34817332.659999996</v>
      </c>
      <c r="F169" s="13">
        <v>158260602.99999997</v>
      </c>
      <c r="G169" s="326">
        <v>0</v>
      </c>
      <c r="H169" s="343">
        <v>31604642.419099994</v>
      </c>
      <c r="I169" s="13">
        <v>4750864.5676522562</v>
      </c>
      <c r="J169" s="14">
        <v>0</v>
      </c>
      <c r="K169" s="14">
        <v>36355506.986752249</v>
      </c>
      <c r="L169" s="14">
        <v>3689.0418048454844</v>
      </c>
      <c r="M169" s="35">
        <v>374.27819515451574</v>
      </c>
      <c r="N169" s="344">
        <v>0</v>
      </c>
      <c r="O169" s="345">
        <v>0</v>
      </c>
      <c r="P169" s="367">
        <v>299.42255612361259</v>
      </c>
      <c r="Q169" s="366">
        <v>2950809.290598202</v>
      </c>
      <c r="S169" s="122"/>
      <c r="T169" s="123"/>
      <c r="U169" s="124"/>
    </row>
    <row r="170" spans="1:21" x14ac:dyDescent="0.3">
      <c r="A170" s="340">
        <v>529</v>
      </c>
      <c r="B170" s="32" t="s">
        <v>338</v>
      </c>
      <c r="C170" s="341">
        <v>19314</v>
      </c>
      <c r="D170" s="342">
        <v>19</v>
      </c>
      <c r="E170" s="13">
        <v>77402309.989999995</v>
      </c>
      <c r="F170" s="13">
        <v>407380578.89473677</v>
      </c>
      <c r="G170" s="326">
        <v>0</v>
      </c>
      <c r="H170" s="343">
        <v>81353901.605278924</v>
      </c>
      <c r="I170" s="13">
        <v>12098507.932682103</v>
      </c>
      <c r="J170" s="14">
        <v>0</v>
      </c>
      <c r="K170" s="14">
        <v>93452409.537961021</v>
      </c>
      <c r="L170" s="14">
        <v>4838.5839048338521</v>
      </c>
      <c r="M170" s="35">
        <v>-775.26390483385194</v>
      </c>
      <c r="N170" s="344">
        <v>6.6532034937550248</v>
      </c>
      <c r="O170" s="345">
        <v>0.36653203493755027</v>
      </c>
      <c r="P170" s="367">
        <v>-284.15905665238307</v>
      </c>
      <c r="Q170" s="366">
        <v>-5488248.0201841267</v>
      </c>
      <c r="S170" s="122"/>
      <c r="T170" s="123"/>
      <c r="U170" s="124"/>
    </row>
    <row r="171" spans="1:21" x14ac:dyDescent="0.3">
      <c r="A171" s="340">
        <v>531</v>
      </c>
      <c r="B171" s="32" t="s">
        <v>107</v>
      </c>
      <c r="C171" s="341">
        <v>5329</v>
      </c>
      <c r="D171" s="342">
        <v>21.25</v>
      </c>
      <c r="E171" s="13">
        <v>17787861.460000001</v>
      </c>
      <c r="F171" s="13">
        <v>83707583.341176465</v>
      </c>
      <c r="G171" s="326">
        <v>0</v>
      </c>
      <c r="H171" s="343">
        <v>16716404.39323294</v>
      </c>
      <c r="I171" s="13">
        <v>607188.81850369577</v>
      </c>
      <c r="J171" s="14">
        <v>0</v>
      </c>
      <c r="K171" s="14">
        <v>17323593.211736634</v>
      </c>
      <c r="L171" s="14">
        <v>3250.8150143998187</v>
      </c>
      <c r="M171" s="35">
        <v>812.5049856001815</v>
      </c>
      <c r="N171" s="344">
        <v>0</v>
      </c>
      <c r="O171" s="345">
        <v>0</v>
      </c>
      <c r="P171" s="367">
        <v>650.00398848014527</v>
      </c>
      <c r="Q171" s="366">
        <v>3463871.254610694</v>
      </c>
      <c r="S171" s="122"/>
      <c r="T171" s="123"/>
      <c r="U171" s="124"/>
    </row>
    <row r="172" spans="1:21" x14ac:dyDescent="0.3">
      <c r="A172" s="340">
        <v>535</v>
      </c>
      <c r="B172" s="32" t="s">
        <v>108</v>
      </c>
      <c r="C172" s="341">
        <v>10639</v>
      </c>
      <c r="D172" s="342">
        <v>22</v>
      </c>
      <c r="E172" s="13">
        <v>29857778.109999999</v>
      </c>
      <c r="F172" s="13">
        <v>135717173.22727272</v>
      </c>
      <c r="G172" s="326">
        <v>0</v>
      </c>
      <c r="H172" s="343">
        <v>27102719.49348636</v>
      </c>
      <c r="I172" s="13">
        <v>1779064.8667169488</v>
      </c>
      <c r="J172" s="14">
        <v>0</v>
      </c>
      <c r="K172" s="14">
        <v>28881784.360203307</v>
      </c>
      <c r="L172" s="14">
        <v>2714.7085590942106</v>
      </c>
      <c r="M172" s="35">
        <v>1348.6114409057896</v>
      </c>
      <c r="N172" s="344">
        <v>0</v>
      </c>
      <c r="O172" s="345">
        <v>0</v>
      </c>
      <c r="P172" s="367">
        <v>1078.8891527246317</v>
      </c>
      <c r="Q172" s="366">
        <v>11478301.695837356</v>
      </c>
      <c r="S172" s="122"/>
      <c r="T172" s="123"/>
      <c r="U172" s="124"/>
    </row>
    <row r="173" spans="1:21" x14ac:dyDescent="0.3">
      <c r="A173" s="340">
        <v>536</v>
      </c>
      <c r="B173" s="32" t="s">
        <v>109</v>
      </c>
      <c r="C173" s="341">
        <v>33929</v>
      </c>
      <c r="D173" s="342">
        <v>21</v>
      </c>
      <c r="E173" s="13">
        <v>129821959.90000001</v>
      </c>
      <c r="F173" s="13">
        <v>618199809.0476191</v>
      </c>
      <c r="G173" s="326">
        <v>0</v>
      </c>
      <c r="H173" s="343">
        <v>123454501.86680953</v>
      </c>
      <c r="I173" s="13">
        <v>10576279.909831993</v>
      </c>
      <c r="J173" s="14">
        <v>0</v>
      </c>
      <c r="K173" s="14">
        <v>134030781.77664152</v>
      </c>
      <c r="L173" s="14">
        <v>3950.3310376563268</v>
      </c>
      <c r="M173" s="35">
        <v>112.98896234367339</v>
      </c>
      <c r="N173" s="344">
        <v>0</v>
      </c>
      <c r="O173" s="345">
        <v>0</v>
      </c>
      <c r="P173" s="367">
        <v>90.391169874938726</v>
      </c>
      <c r="Q173" s="366">
        <v>3066882.0026867962</v>
      </c>
      <c r="S173" s="122"/>
      <c r="T173" s="123"/>
      <c r="U173" s="124"/>
    </row>
    <row r="174" spans="1:21" x14ac:dyDescent="0.3">
      <c r="A174" s="340">
        <v>538</v>
      </c>
      <c r="B174" s="32" t="s">
        <v>339</v>
      </c>
      <c r="C174" s="341">
        <v>4715</v>
      </c>
      <c r="D174" s="342">
        <v>21.5</v>
      </c>
      <c r="E174" s="13">
        <v>17245317.050000001</v>
      </c>
      <c r="F174" s="13">
        <v>80210776.97674419</v>
      </c>
      <c r="G174" s="326">
        <v>0</v>
      </c>
      <c r="H174" s="343">
        <v>16018092.162255814</v>
      </c>
      <c r="I174" s="13">
        <v>427548.4247745407</v>
      </c>
      <c r="J174" s="14">
        <v>0</v>
      </c>
      <c r="K174" s="14">
        <v>16445640.587030355</v>
      </c>
      <c r="L174" s="14">
        <v>3487.940739561051</v>
      </c>
      <c r="M174" s="35">
        <v>575.37926043894913</v>
      </c>
      <c r="N174" s="344">
        <v>0</v>
      </c>
      <c r="O174" s="345">
        <v>0</v>
      </c>
      <c r="P174" s="367">
        <v>460.30340835115931</v>
      </c>
      <c r="Q174" s="366">
        <v>2170330.5703757163</v>
      </c>
      <c r="S174" s="122"/>
      <c r="T174" s="123"/>
      <c r="U174" s="124"/>
    </row>
    <row r="175" spans="1:21" x14ac:dyDescent="0.3">
      <c r="A175" s="340">
        <v>541</v>
      </c>
      <c r="B175" s="32" t="s">
        <v>110</v>
      </c>
      <c r="C175" s="341">
        <v>9552</v>
      </c>
      <c r="D175" s="342">
        <v>20.5</v>
      </c>
      <c r="E175" s="13">
        <v>25033593.629999999</v>
      </c>
      <c r="F175" s="13">
        <v>122115090.87804878</v>
      </c>
      <c r="G175" s="326">
        <v>0</v>
      </c>
      <c r="H175" s="343">
        <v>24386383.648346338</v>
      </c>
      <c r="I175" s="13">
        <v>4042181.8790656291</v>
      </c>
      <c r="J175" s="14">
        <v>0</v>
      </c>
      <c r="K175" s="14">
        <v>28428565.527411968</v>
      </c>
      <c r="L175" s="14">
        <v>2976.1898583974003</v>
      </c>
      <c r="M175" s="35">
        <v>1087.1301416025999</v>
      </c>
      <c r="N175" s="344">
        <v>0</v>
      </c>
      <c r="O175" s="345">
        <v>0</v>
      </c>
      <c r="P175" s="367">
        <v>869.70411328208002</v>
      </c>
      <c r="Q175" s="366">
        <v>8307413.690070428</v>
      </c>
      <c r="S175" s="122"/>
      <c r="T175" s="123"/>
      <c r="U175" s="124"/>
    </row>
    <row r="176" spans="1:21" x14ac:dyDescent="0.3">
      <c r="A176" s="340">
        <v>543</v>
      </c>
      <c r="B176" s="32" t="s">
        <v>111</v>
      </c>
      <c r="C176" s="341">
        <v>42993</v>
      </c>
      <c r="D176" s="342">
        <v>19.75</v>
      </c>
      <c r="E176" s="13">
        <v>180108570.59</v>
      </c>
      <c r="F176" s="13">
        <v>911942129.56962025</v>
      </c>
      <c r="G176" s="326">
        <v>0</v>
      </c>
      <c r="H176" s="343">
        <v>182114843.27505314</v>
      </c>
      <c r="I176" s="13">
        <v>10879047.127551515</v>
      </c>
      <c r="J176" s="14">
        <v>0</v>
      </c>
      <c r="K176" s="14">
        <v>192993890.40260467</v>
      </c>
      <c r="L176" s="14">
        <v>4488.9607704185491</v>
      </c>
      <c r="M176" s="35">
        <v>-425.64077041854898</v>
      </c>
      <c r="N176" s="344">
        <v>6.0535957285957371</v>
      </c>
      <c r="O176" s="345">
        <v>0.36053595728595733</v>
      </c>
      <c r="P176" s="367">
        <v>-153.45880262278394</v>
      </c>
      <c r="Q176" s="366">
        <v>-6597654.3011613498</v>
      </c>
      <c r="S176" s="122"/>
      <c r="T176" s="123"/>
      <c r="U176" s="124"/>
    </row>
    <row r="177" spans="1:21" x14ac:dyDescent="0.3">
      <c r="A177" s="340">
        <v>545</v>
      </c>
      <c r="B177" s="32" t="s">
        <v>340</v>
      </c>
      <c r="C177" s="341">
        <v>9479</v>
      </c>
      <c r="D177" s="342">
        <v>21</v>
      </c>
      <c r="E177" s="13">
        <v>27385565.719999999</v>
      </c>
      <c r="F177" s="13">
        <v>130407455.80952381</v>
      </c>
      <c r="G177" s="326">
        <v>0</v>
      </c>
      <c r="H177" s="343">
        <v>26042368.925161902</v>
      </c>
      <c r="I177" s="13">
        <v>3503242.832465033</v>
      </c>
      <c r="J177" s="14">
        <v>0</v>
      </c>
      <c r="K177" s="14">
        <v>29545611.757626936</v>
      </c>
      <c r="L177" s="14">
        <v>3116.9545054992018</v>
      </c>
      <c r="M177" s="35">
        <v>946.36549450079838</v>
      </c>
      <c r="N177" s="344">
        <v>0</v>
      </c>
      <c r="O177" s="345">
        <v>0</v>
      </c>
      <c r="P177" s="367">
        <v>757.09239560063872</v>
      </c>
      <c r="Q177" s="366">
        <v>7176478.8178984541</v>
      </c>
      <c r="S177" s="122"/>
      <c r="T177" s="123"/>
      <c r="U177" s="124"/>
    </row>
    <row r="178" spans="1:21" x14ac:dyDescent="0.3">
      <c r="A178" s="340">
        <v>560</v>
      </c>
      <c r="B178" s="32" t="s">
        <v>112</v>
      </c>
      <c r="C178" s="341">
        <v>16003</v>
      </c>
      <c r="D178" s="342">
        <v>20.75</v>
      </c>
      <c r="E178" s="13">
        <v>51396682.950000003</v>
      </c>
      <c r="F178" s="13">
        <v>247694857.59036145</v>
      </c>
      <c r="G178" s="326">
        <v>0</v>
      </c>
      <c r="H178" s="343">
        <v>49464663.06079518</v>
      </c>
      <c r="I178" s="13">
        <v>3153139.1412619422</v>
      </c>
      <c r="J178" s="14">
        <v>0</v>
      </c>
      <c r="K178" s="14">
        <v>52617802.202057123</v>
      </c>
      <c r="L178" s="14">
        <v>3287.9961383526293</v>
      </c>
      <c r="M178" s="35">
        <v>775.3238616473709</v>
      </c>
      <c r="N178" s="344">
        <v>0</v>
      </c>
      <c r="O178" s="345">
        <v>0</v>
      </c>
      <c r="P178" s="367">
        <v>620.25908931789672</v>
      </c>
      <c r="Q178" s="366">
        <v>9926006.2063543014</v>
      </c>
      <c r="S178" s="122"/>
      <c r="T178" s="123"/>
      <c r="U178" s="124"/>
    </row>
    <row r="179" spans="1:21" x14ac:dyDescent="0.3">
      <c r="A179" s="340">
        <v>561</v>
      </c>
      <c r="B179" s="32" t="s">
        <v>113</v>
      </c>
      <c r="C179" s="341">
        <v>1329</v>
      </c>
      <c r="D179" s="342">
        <v>21</v>
      </c>
      <c r="E179" s="13">
        <v>3808130.45</v>
      </c>
      <c r="F179" s="13">
        <v>18133954.523809522</v>
      </c>
      <c r="G179" s="326">
        <v>0</v>
      </c>
      <c r="H179" s="343">
        <v>3621350.7184047615</v>
      </c>
      <c r="I179" s="13">
        <v>614166.86563753453</v>
      </c>
      <c r="J179" s="14">
        <v>0</v>
      </c>
      <c r="K179" s="14">
        <v>4235517.5840422958</v>
      </c>
      <c r="L179" s="14">
        <v>3186.9959247872807</v>
      </c>
      <c r="M179" s="35">
        <v>876.32407521271944</v>
      </c>
      <c r="N179" s="344">
        <v>0</v>
      </c>
      <c r="O179" s="345">
        <v>0</v>
      </c>
      <c r="P179" s="367">
        <v>701.05926017017555</v>
      </c>
      <c r="Q179" s="366">
        <v>931707.75676616328</v>
      </c>
      <c r="S179" s="122"/>
      <c r="T179" s="123"/>
      <c r="U179" s="124"/>
    </row>
    <row r="180" spans="1:21" x14ac:dyDescent="0.3">
      <c r="A180" s="340">
        <v>562</v>
      </c>
      <c r="B180" s="32" t="s">
        <v>114</v>
      </c>
      <c r="C180" s="341">
        <v>9158</v>
      </c>
      <c r="D180" s="342">
        <v>22</v>
      </c>
      <c r="E180" s="13">
        <v>30248662.93</v>
      </c>
      <c r="F180" s="13">
        <v>137493922.40909091</v>
      </c>
      <c r="G180" s="326">
        <v>0</v>
      </c>
      <c r="H180" s="343">
        <v>27457536.305095453</v>
      </c>
      <c r="I180" s="13">
        <v>2449727.4366801414</v>
      </c>
      <c r="J180" s="14">
        <v>0</v>
      </c>
      <c r="K180" s="14">
        <v>29907263.741775595</v>
      </c>
      <c r="L180" s="14">
        <v>3265.6981591805629</v>
      </c>
      <c r="M180" s="35">
        <v>797.62184081943724</v>
      </c>
      <c r="N180" s="344">
        <v>0</v>
      </c>
      <c r="O180" s="345">
        <v>0</v>
      </c>
      <c r="P180" s="367">
        <v>638.09747265554984</v>
      </c>
      <c r="Q180" s="366">
        <v>5843696.6545795258</v>
      </c>
      <c r="S180" s="122"/>
      <c r="T180" s="123"/>
      <c r="U180" s="124"/>
    </row>
    <row r="181" spans="1:21" x14ac:dyDescent="0.3">
      <c r="A181" s="340">
        <v>563</v>
      </c>
      <c r="B181" s="32" t="s">
        <v>115</v>
      </c>
      <c r="C181" s="341">
        <v>7288</v>
      </c>
      <c r="D181" s="342">
        <v>22</v>
      </c>
      <c r="E181" s="13">
        <v>22540329.399999999</v>
      </c>
      <c r="F181" s="13">
        <v>102456042.72727273</v>
      </c>
      <c r="G181" s="326">
        <v>0</v>
      </c>
      <c r="H181" s="343">
        <v>20460471.732636362</v>
      </c>
      <c r="I181" s="13">
        <v>2103498.4787325859</v>
      </c>
      <c r="J181" s="14">
        <v>0</v>
      </c>
      <c r="K181" s="14">
        <v>22563970.211368948</v>
      </c>
      <c r="L181" s="14">
        <v>3096.0442112196693</v>
      </c>
      <c r="M181" s="35">
        <v>967.27578878033091</v>
      </c>
      <c r="N181" s="344">
        <v>0</v>
      </c>
      <c r="O181" s="345">
        <v>0</v>
      </c>
      <c r="P181" s="367">
        <v>773.8206310242648</v>
      </c>
      <c r="Q181" s="366">
        <v>5639604.7589048417</v>
      </c>
      <c r="S181" s="122"/>
      <c r="T181" s="123"/>
      <c r="U181" s="124"/>
    </row>
    <row r="182" spans="1:21" x14ac:dyDescent="0.3">
      <c r="A182" s="340">
        <v>564</v>
      </c>
      <c r="B182" s="32" t="s">
        <v>341</v>
      </c>
      <c r="C182" s="341">
        <v>205489</v>
      </c>
      <c r="D182" s="342">
        <v>20</v>
      </c>
      <c r="E182" s="13">
        <v>726404478.53999996</v>
      </c>
      <c r="F182" s="13">
        <v>3632022392.6999998</v>
      </c>
      <c r="G182" s="326">
        <v>0</v>
      </c>
      <c r="H182" s="343">
        <v>725314871.82218993</v>
      </c>
      <c r="I182" s="13">
        <v>53265919.813540533</v>
      </c>
      <c r="J182" s="14">
        <v>0</v>
      </c>
      <c r="K182" s="14">
        <v>778580791.6357305</v>
      </c>
      <c r="L182" s="14">
        <v>3788.9171276113589</v>
      </c>
      <c r="M182" s="35">
        <v>274.4028723886413</v>
      </c>
      <c r="N182" s="344">
        <v>0</v>
      </c>
      <c r="O182" s="345">
        <v>0</v>
      </c>
      <c r="P182" s="367">
        <v>219.52229791091304</v>
      </c>
      <c r="Q182" s="366">
        <v>45109417.47541561</v>
      </c>
      <c r="S182" s="122"/>
      <c r="T182" s="123"/>
      <c r="U182" s="124"/>
    </row>
    <row r="183" spans="1:21" x14ac:dyDescent="0.3">
      <c r="A183" s="340">
        <v>576</v>
      </c>
      <c r="B183" s="32" t="s">
        <v>116</v>
      </c>
      <c r="C183" s="341">
        <v>2896</v>
      </c>
      <c r="D183" s="342">
        <v>21</v>
      </c>
      <c r="E183" s="13">
        <v>8069829.8600000003</v>
      </c>
      <c r="F183" s="13">
        <v>38427761.238095239</v>
      </c>
      <c r="G183" s="326">
        <v>0</v>
      </c>
      <c r="H183" s="343">
        <v>7674023.9192476189</v>
      </c>
      <c r="I183" s="13">
        <v>1539033.192424614</v>
      </c>
      <c r="J183" s="14">
        <v>0</v>
      </c>
      <c r="K183" s="14">
        <v>9213057.1116722338</v>
      </c>
      <c r="L183" s="14">
        <v>3181.3042512680368</v>
      </c>
      <c r="M183" s="35">
        <v>882.01574873196341</v>
      </c>
      <c r="N183" s="344">
        <v>0</v>
      </c>
      <c r="O183" s="345">
        <v>0</v>
      </c>
      <c r="P183" s="367">
        <v>705.6125989855708</v>
      </c>
      <c r="Q183" s="366">
        <v>2043454.0866622131</v>
      </c>
      <c r="S183" s="122"/>
      <c r="T183" s="123"/>
      <c r="U183" s="124"/>
    </row>
    <row r="184" spans="1:21" x14ac:dyDescent="0.3">
      <c r="A184" s="340">
        <v>577</v>
      </c>
      <c r="B184" s="32" t="s">
        <v>342</v>
      </c>
      <c r="C184" s="341">
        <v>10850</v>
      </c>
      <c r="D184" s="342">
        <v>20.75</v>
      </c>
      <c r="E184" s="13">
        <v>40345509.700000003</v>
      </c>
      <c r="F184" s="13">
        <v>194436191.32530123</v>
      </c>
      <c r="G184" s="326">
        <v>0</v>
      </c>
      <c r="H184" s="343">
        <v>38828907.407662652</v>
      </c>
      <c r="I184" s="13">
        <v>1563505.3727572795</v>
      </c>
      <c r="J184" s="14">
        <v>0</v>
      </c>
      <c r="K184" s="14">
        <v>40392412.780419931</v>
      </c>
      <c r="L184" s="14">
        <v>3722.8030212368599</v>
      </c>
      <c r="M184" s="35">
        <v>340.51697876314029</v>
      </c>
      <c r="N184" s="344">
        <v>0</v>
      </c>
      <c r="O184" s="345">
        <v>0</v>
      </c>
      <c r="P184" s="367">
        <v>272.41358301051224</v>
      </c>
      <c r="Q184" s="366">
        <v>2955687.3756640577</v>
      </c>
      <c r="S184" s="122"/>
      <c r="T184" s="123"/>
      <c r="U184" s="124"/>
    </row>
    <row r="185" spans="1:21" x14ac:dyDescent="0.3">
      <c r="A185" s="340">
        <v>578</v>
      </c>
      <c r="B185" s="32" t="s">
        <v>117</v>
      </c>
      <c r="C185" s="341">
        <v>3273</v>
      </c>
      <c r="D185" s="342">
        <v>22</v>
      </c>
      <c r="E185" s="13">
        <v>9335930.9299999997</v>
      </c>
      <c r="F185" s="13">
        <v>42436049.68181818</v>
      </c>
      <c r="G185" s="326">
        <v>0</v>
      </c>
      <c r="H185" s="343">
        <v>8474479.1214590892</v>
      </c>
      <c r="I185" s="13">
        <v>818972.29706756433</v>
      </c>
      <c r="J185" s="14">
        <v>0</v>
      </c>
      <c r="K185" s="14">
        <v>9293451.4185266532</v>
      </c>
      <c r="L185" s="14">
        <v>2839.4290921254669</v>
      </c>
      <c r="M185" s="35">
        <v>1223.8909078745332</v>
      </c>
      <c r="N185" s="344">
        <v>0</v>
      </c>
      <c r="O185" s="345">
        <v>0</v>
      </c>
      <c r="P185" s="367">
        <v>979.11272629962662</v>
      </c>
      <c r="Q185" s="366">
        <v>3204635.9531786777</v>
      </c>
      <c r="S185" s="122"/>
      <c r="T185" s="123"/>
      <c r="U185" s="124"/>
    </row>
    <row r="186" spans="1:21" x14ac:dyDescent="0.3">
      <c r="A186" s="340">
        <v>580</v>
      </c>
      <c r="B186" s="32" t="s">
        <v>118</v>
      </c>
      <c r="C186" s="341">
        <v>4734</v>
      </c>
      <c r="D186" s="342">
        <v>20.5</v>
      </c>
      <c r="E186" s="13">
        <v>13438206.550000001</v>
      </c>
      <c r="F186" s="13">
        <v>65552227.073170729</v>
      </c>
      <c r="G186" s="326">
        <v>0</v>
      </c>
      <c r="H186" s="343">
        <v>13090779.746512193</v>
      </c>
      <c r="I186" s="13">
        <v>1814773.2466900239</v>
      </c>
      <c r="J186" s="14">
        <v>0</v>
      </c>
      <c r="K186" s="14">
        <v>14905552.993202217</v>
      </c>
      <c r="L186" s="14">
        <v>3148.6170243350689</v>
      </c>
      <c r="M186" s="35">
        <v>914.70297566493127</v>
      </c>
      <c r="N186" s="344">
        <v>0</v>
      </c>
      <c r="O186" s="345">
        <v>0</v>
      </c>
      <c r="P186" s="367">
        <v>731.76238053194504</v>
      </c>
      <c r="Q186" s="366">
        <v>3464163.109438228</v>
      </c>
      <c r="S186" s="122"/>
      <c r="T186" s="123"/>
      <c r="U186" s="124"/>
    </row>
    <row r="187" spans="1:21" x14ac:dyDescent="0.3">
      <c r="A187" s="340">
        <v>581</v>
      </c>
      <c r="B187" s="32" t="s">
        <v>119</v>
      </c>
      <c r="C187" s="341">
        <v>6404</v>
      </c>
      <c r="D187" s="342">
        <v>22</v>
      </c>
      <c r="E187" s="13">
        <v>19528356.809999999</v>
      </c>
      <c r="F187" s="13">
        <v>88765258.227272719</v>
      </c>
      <c r="G187" s="326">
        <v>0</v>
      </c>
      <c r="H187" s="343">
        <v>17726422.067986362</v>
      </c>
      <c r="I187" s="13">
        <v>2640345.2106030695</v>
      </c>
      <c r="J187" s="14">
        <v>0</v>
      </c>
      <c r="K187" s="14">
        <v>20366767.278589431</v>
      </c>
      <c r="L187" s="14">
        <v>3180.3196874749269</v>
      </c>
      <c r="M187" s="35">
        <v>883.00031252507324</v>
      </c>
      <c r="N187" s="344">
        <v>0</v>
      </c>
      <c r="O187" s="345">
        <v>0</v>
      </c>
      <c r="P187" s="367">
        <v>706.40025002005859</v>
      </c>
      <c r="Q187" s="366">
        <v>4523787.2011284549</v>
      </c>
      <c r="S187" s="122"/>
      <c r="T187" s="123"/>
      <c r="U187" s="124"/>
    </row>
    <row r="188" spans="1:21" x14ac:dyDescent="0.3">
      <c r="A188" s="340">
        <v>583</v>
      </c>
      <c r="B188" s="32" t="s">
        <v>120</v>
      </c>
      <c r="C188" s="341">
        <v>939</v>
      </c>
      <c r="D188" s="342">
        <v>22.25</v>
      </c>
      <c r="E188" s="13">
        <v>2926074.95</v>
      </c>
      <c r="F188" s="13">
        <v>13150898.651685392</v>
      </c>
      <c r="G188" s="326">
        <v>0</v>
      </c>
      <c r="H188" s="343">
        <v>2626234.4607415725</v>
      </c>
      <c r="I188" s="13">
        <v>480810.26027978695</v>
      </c>
      <c r="J188" s="14">
        <v>0</v>
      </c>
      <c r="K188" s="14">
        <v>3107044.7210213593</v>
      </c>
      <c r="L188" s="14">
        <v>3308.8868168491581</v>
      </c>
      <c r="M188" s="35">
        <v>754.43318315084207</v>
      </c>
      <c r="N188" s="344">
        <v>0</v>
      </c>
      <c r="O188" s="345">
        <v>0</v>
      </c>
      <c r="P188" s="367">
        <v>603.5465465206737</v>
      </c>
      <c r="Q188" s="366">
        <v>566730.20718291262</v>
      </c>
      <c r="S188" s="122"/>
      <c r="T188" s="123"/>
      <c r="U188" s="124"/>
    </row>
    <row r="189" spans="1:21" x14ac:dyDescent="0.3">
      <c r="A189" s="340">
        <v>584</v>
      </c>
      <c r="B189" s="32" t="s">
        <v>121</v>
      </c>
      <c r="C189" s="341">
        <v>2759</v>
      </c>
      <c r="D189" s="342">
        <v>21.5</v>
      </c>
      <c r="E189" s="13">
        <v>6475548.2999999998</v>
      </c>
      <c r="F189" s="13">
        <v>30118829.30232558</v>
      </c>
      <c r="G189" s="326">
        <v>0</v>
      </c>
      <c r="H189" s="343">
        <v>6014730.2116744183</v>
      </c>
      <c r="I189" s="13">
        <v>849758.52667937812</v>
      </c>
      <c r="J189" s="14">
        <v>0</v>
      </c>
      <c r="K189" s="14">
        <v>6864488.7383537963</v>
      </c>
      <c r="L189" s="14">
        <v>2488.0350628321116</v>
      </c>
      <c r="M189" s="35">
        <v>1575.2849371678885</v>
      </c>
      <c r="N189" s="344">
        <v>0</v>
      </c>
      <c r="O189" s="345">
        <v>0</v>
      </c>
      <c r="P189" s="367">
        <v>1260.2279497343109</v>
      </c>
      <c r="Q189" s="366">
        <v>3476968.9133169637</v>
      </c>
      <c r="S189" s="122"/>
      <c r="T189" s="123"/>
      <c r="U189" s="124"/>
    </row>
    <row r="190" spans="1:21" x14ac:dyDescent="0.3">
      <c r="A190" s="340">
        <v>588</v>
      </c>
      <c r="B190" s="32" t="s">
        <v>122</v>
      </c>
      <c r="C190" s="341">
        <v>1690</v>
      </c>
      <c r="D190" s="342">
        <v>21.5</v>
      </c>
      <c r="E190" s="13">
        <v>4425405.16</v>
      </c>
      <c r="F190" s="13">
        <v>20583279.813953489</v>
      </c>
      <c r="G190" s="326">
        <v>0</v>
      </c>
      <c r="H190" s="343">
        <v>4110480.9788465113</v>
      </c>
      <c r="I190" s="13">
        <v>1162198.9494341325</v>
      </c>
      <c r="J190" s="14">
        <v>0</v>
      </c>
      <c r="K190" s="14">
        <v>5272679.9282806441</v>
      </c>
      <c r="L190" s="14">
        <v>3119.9289516453514</v>
      </c>
      <c r="M190" s="35">
        <v>943.39104835464877</v>
      </c>
      <c r="N190" s="344">
        <v>0</v>
      </c>
      <c r="O190" s="345">
        <v>0</v>
      </c>
      <c r="P190" s="367">
        <v>754.71283868371904</v>
      </c>
      <c r="Q190" s="366">
        <v>1275464.6973754852</v>
      </c>
      <c r="S190" s="122"/>
      <c r="T190" s="123"/>
      <c r="U190" s="124"/>
    </row>
    <row r="191" spans="1:21" x14ac:dyDescent="0.3">
      <c r="A191" s="340">
        <v>592</v>
      </c>
      <c r="B191" s="32" t="s">
        <v>123</v>
      </c>
      <c r="C191" s="341">
        <v>3841</v>
      </c>
      <c r="D191" s="342">
        <v>21.75</v>
      </c>
      <c r="E191" s="13">
        <v>11580389.800000001</v>
      </c>
      <c r="F191" s="13">
        <v>53243171.494252875</v>
      </c>
      <c r="G191" s="326">
        <v>0</v>
      </c>
      <c r="H191" s="343">
        <v>10632661.347402299</v>
      </c>
      <c r="I191" s="13">
        <v>1607245.6301951457</v>
      </c>
      <c r="J191" s="14">
        <v>0</v>
      </c>
      <c r="K191" s="14">
        <v>12239906.977597445</v>
      </c>
      <c r="L191" s="14">
        <v>3186.6459197077443</v>
      </c>
      <c r="M191" s="35">
        <v>876.67408029225589</v>
      </c>
      <c r="N191" s="344">
        <v>0</v>
      </c>
      <c r="O191" s="345">
        <v>0</v>
      </c>
      <c r="P191" s="367">
        <v>701.33926423380478</v>
      </c>
      <c r="Q191" s="366">
        <v>2693844.1139220442</v>
      </c>
      <c r="S191" s="122"/>
      <c r="T191" s="123"/>
      <c r="U191" s="124"/>
    </row>
    <row r="192" spans="1:21" x14ac:dyDescent="0.3">
      <c r="A192" s="340">
        <v>593</v>
      </c>
      <c r="B192" s="32" t="s">
        <v>124</v>
      </c>
      <c r="C192" s="341">
        <v>17682</v>
      </c>
      <c r="D192" s="342">
        <v>22</v>
      </c>
      <c r="E192" s="13">
        <v>58275214.560000002</v>
      </c>
      <c r="F192" s="13">
        <v>264887338.90909091</v>
      </c>
      <c r="G192" s="326">
        <v>0</v>
      </c>
      <c r="H192" s="343">
        <v>52898001.580145448</v>
      </c>
      <c r="I192" s="13">
        <v>6135159.9199018236</v>
      </c>
      <c r="J192" s="14">
        <v>0</v>
      </c>
      <c r="K192" s="14">
        <v>59033161.500047274</v>
      </c>
      <c r="L192" s="14">
        <v>3338.602052937862</v>
      </c>
      <c r="M192" s="35">
        <v>724.71794706213814</v>
      </c>
      <c r="N192" s="344">
        <v>0</v>
      </c>
      <c r="O192" s="345">
        <v>0</v>
      </c>
      <c r="P192" s="367">
        <v>579.77435764971051</v>
      </c>
      <c r="Q192" s="366">
        <v>10251570.191962181</v>
      </c>
      <c r="S192" s="122"/>
      <c r="T192" s="123"/>
      <c r="U192" s="124"/>
    </row>
    <row r="193" spans="1:21" x14ac:dyDescent="0.3">
      <c r="A193" s="340">
        <v>595</v>
      </c>
      <c r="B193" s="32" t="s">
        <v>125</v>
      </c>
      <c r="C193" s="341">
        <v>4391</v>
      </c>
      <c r="D193" s="342">
        <v>21.75</v>
      </c>
      <c r="E193" s="13">
        <v>10786884.43</v>
      </c>
      <c r="F193" s="13">
        <v>49594870.942528732</v>
      </c>
      <c r="G193" s="326">
        <v>0</v>
      </c>
      <c r="H193" s="343">
        <v>9904095.7272229865</v>
      </c>
      <c r="I193" s="13">
        <v>2155263.0551912263</v>
      </c>
      <c r="J193" s="14">
        <v>0</v>
      </c>
      <c r="K193" s="14">
        <v>12059358.782414213</v>
      </c>
      <c r="L193" s="14">
        <v>2746.3809570517451</v>
      </c>
      <c r="M193" s="35">
        <v>1316.9390429482551</v>
      </c>
      <c r="N193" s="344">
        <v>0</v>
      </c>
      <c r="O193" s="345">
        <v>0</v>
      </c>
      <c r="P193" s="367">
        <v>1053.551234358604</v>
      </c>
      <c r="Q193" s="366">
        <v>4626143.4700686298</v>
      </c>
      <c r="S193" s="122"/>
      <c r="T193" s="123"/>
      <c r="U193" s="124"/>
    </row>
    <row r="194" spans="1:21" x14ac:dyDescent="0.3">
      <c r="A194" s="340">
        <v>598</v>
      </c>
      <c r="B194" s="32" t="s">
        <v>343</v>
      </c>
      <c r="C194" s="341">
        <v>19208</v>
      </c>
      <c r="D194" s="342">
        <v>21.25</v>
      </c>
      <c r="E194" s="13">
        <v>69958591.040000007</v>
      </c>
      <c r="F194" s="13">
        <v>329216899.01176476</v>
      </c>
      <c r="G194" s="326">
        <v>0</v>
      </c>
      <c r="H194" s="343">
        <v>65744614.732649423</v>
      </c>
      <c r="I194" s="13">
        <v>8093224.7740003197</v>
      </c>
      <c r="J194" s="14">
        <v>0</v>
      </c>
      <c r="K194" s="14">
        <v>73837839.506649747</v>
      </c>
      <c r="L194" s="14">
        <v>3844.1190913499454</v>
      </c>
      <c r="M194" s="35">
        <v>219.20090865005477</v>
      </c>
      <c r="N194" s="344">
        <v>0</v>
      </c>
      <c r="O194" s="345">
        <v>0</v>
      </c>
      <c r="P194" s="367">
        <v>175.36072692004382</v>
      </c>
      <c r="Q194" s="366">
        <v>3368328.8426802019</v>
      </c>
      <c r="S194" s="122"/>
      <c r="T194" s="123"/>
      <c r="U194" s="124"/>
    </row>
    <row r="195" spans="1:21" x14ac:dyDescent="0.3">
      <c r="A195" s="340">
        <v>599</v>
      </c>
      <c r="B195" s="32" t="s">
        <v>126</v>
      </c>
      <c r="C195" s="341">
        <v>11081</v>
      </c>
      <c r="D195" s="342">
        <v>21</v>
      </c>
      <c r="E195" s="13">
        <v>32528188.550000001</v>
      </c>
      <c r="F195" s="13">
        <v>154896135.95238096</v>
      </c>
      <c r="G195" s="326">
        <v>0</v>
      </c>
      <c r="H195" s="343">
        <v>30932758.349690475</v>
      </c>
      <c r="I195" s="13">
        <v>3402215.0664298069</v>
      </c>
      <c r="J195" s="14">
        <v>0</v>
      </c>
      <c r="K195" s="14">
        <v>34334973.416120283</v>
      </c>
      <c r="L195" s="14">
        <v>3098.5446634888804</v>
      </c>
      <c r="M195" s="35">
        <v>964.7753365111198</v>
      </c>
      <c r="N195" s="344">
        <v>0</v>
      </c>
      <c r="O195" s="345">
        <v>0</v>
      </c>
      <c r="P195" s="367">
        <v>771.82026920889587</v>
      </c>
      <c r="Q195" s="366">
        <v>8552540.4031037744</v>
      </c>
      <c r="S195" s="122"/>
      <c r="T195" s="123"/>
      <c r="U195" s="124"/>
    </row>
    <row r="196" spans="1:21" x14ac:dyDescent="0.3">
      <c r="A196" s="340">
        <v>601</v>
      </c>
      <c r="B196" s="32" t="s">
        <v>127</v>
      </c>
      <c r="C196" s="341">
        <v>4032</v>
      </c>
      <c r="D196" s="342">
        <v>21</v>
      </c>
      <c r="E196" s="13">
        <v>9924971.1899999995</v>
      </c>
      <c r="F196" s="13">
        <v>47261767.571428575</v>
      </c>
      <c r="G196" s="326">
        <v>0</v>
      </c>
      <c r="H196" s="343">
        <v>9438174.9840142857</v>
      </c>
      <c r="I196" s="13">
        <v>2207178.5714864447</v>
      </c>
      <c r="J196" s="14">
        <v>0</v>
      </c>
      <c r="K196" s="14">
        <v>11645353.555500731</v>
      </c>
      <c r="L196" s="14">
        <v>2888.2325286460145</v>
      </c>
      <c r="M196" s="35">
        <v>1175.0874713539856</v>
      </c>
      <c r="N196" s="344">
        <v>0</v>
      </c>
      <c r="O196" s="345">
        <v>0</v>
      </c>
      <c r="P196" s="367">
        <v>940.06997708318852</v>
      </c>
      <c r="Q196" s="366">
        <v>3790362.1475994163</v>
      </c>
      <c r="S196" s="122"/>
      <c r="T196" s="123"/>
      <c r="U196" s="124"/>
    </row>
    <row r="197" spans="1:21" x14ac:dyDescent="0.3">
      <c r="A197" s="340">
        <v>604</v>
      </c>
      <c r="B197" s="32" t="s">
        <v>344</v>
      </c>
      <c r="C197" s="341">
        <v>19623</v>
      </c>
      <c r="D197" s="342">
        <v>20.5</v>
      </c>
      <c r="E197" s="13">
        <v>85634322.430000007</v>
      </c>
      <c r="F197" s="13">
        <v>417728402.097561</v>
      </c>
      <c r="G197" s="326">
        <v>0</v>
      </c>
      <c r="H197" s="343">
        <v>83420361.898882926</v>
      </c>
      <c r="I197" s="13">
        <v>5302712.2914148038</v>
      </c>
      <c r="J197" s="14">
        <v>0</v>
      </c>
      <c r="K197" s="14">
        <v>88723074.190297723</v>
      </c>
      <c r="L197" s="14">
        <v>4521.3817556080985</v>
      </c>
      <c r="M197" s="35">
        <v>-458.06175560809834</v>
      </c>
      <c r="N197" s="344">
        <v>6.127004012596684</v>
      </c>
      <c r="O197" s="345">
        <v>0.36127004012596681</v>
      </c>
      <c r="P197" s="367">
        <v>-165.48398882870848</v>
      </c>
      <c r="Q197" s="366">
        <v>-3247292.3127857465</v>
      </c>
      <c r="S197" s="122"/>
      <c r="T197" s="123"/>
      <c r="U197" s="124"/>
    </row>
    <row r="198" spans="1:21" x14ac:dyDescent="0.3">
      <c r="A198" s="340">
        <v>607</v>
      </c>
      <c r="B198" s="32" t="s">
        <v>128</v>
      </c>
      <c r="C198" s="341">
        <v>4246</v>
      </c>
      <c r="D198" s="342">
        <v>20.25</v>
      </c>
      <c r="E198" s="13">
        <v>9710296.9600000009</v>
      </c>
      <c r="F198" s="13">
        <v>47952083.753086425</v>
      </c>
      <c r="G198" s="326">
        <v>0</v>
      </c>
      <c r="H198" s="343">
        <v>9576031.1254913583</v>
      </c>
      <c r="I198" s="13">
        <v>1643878.6598196127</v>
      </c>
      <c r="J198" s="14">
        <v>0</v>
      </c>
      <c r="K198" s="14">
        <v>11219909.785310971</v>
      </c>
      <c r="L198" s="14">
        <v>2642.4657996493102</v>
      </c>
      <c r="M198" s="35">
        <v>1420.85420035069</v>
      </c>
      <c r="N198" s="344">
        <v>0</v>
      </c>
      <c r="O198" s="345">
        <v>0</v>
      </c>
      <c r="P198" s="367">
        <v>1136.6833602805521</v>
      </c>
      <c r="Q198" s="366">
        <v>4826357.5477512237</v>
      </c>
      <c r="S198" s="122"/>
      <c r="T198" s="123"/>
      <c r="U198" s="124"/>
    </row>
    <row r="199" spans="1:21" x14ac:dyDescent="0.3">
      <c r="A199" s="340">
        <v>608</v>
      </c>
      <c r="B199" s="32" t="s">
        <v>345</v>
      </c>
      <c r="C199" s="341">
        <v>2089</v>
      </c>
      <c r="D199" s="342">
        <v>21.5</v>
      </c>
      <c r="E199" s="13">
        <v>5859075.8700000001</v>
      </c>
      <c r="F199" s="13">
        <v>27251515.674418606</v>
      </c>
      <c r="G199" s="326">
        <v>0</v>
      </c>
      <c r="H199" s="343">
        <v>5442127.6801813953</v>
      </c>
      <c r="I199" s="13">
        <v>755578.48187963944</v>
      </c>
      <c r="J199" s="14">
        <v>0</v>
      </c>
      <c r="K199" s="14">
        <v>6197706.1620610347</v>
      </c>
      <c r="L199" s="14">
        <v>2966.8291824131329</v>
      </c>
      <c r="M199" s="35">
        <v>1096.4908175868673</v>
      </c>
      <c r="N199" s="344">
        <v>0</v>
      </c>
      <c r="O199" s="345">
        <v>0</v>
      </c>
      <c r="P199" s="367">
        <v>877.19265406949387</v>
      </c>
      <c r="Q199" s="366">
        <v>1832455.4543511728</v>
      </c>
      <c r="S199" s="122"/>
      <c r="T199" s="123"/>
      <c r="U199" s="124"/>
    </row>
    <row r="200" spans="1:21" x14ac:dyDescent="0.3">
      <c r="A200" s="340">
        <v>609</v>
      </c>
      <c r="B200" s="32" t="s">
        <v>346</v>
      </c>
      <c r="C200" s="341">
        <v>83934</v>
      </c>
      <c r="D200" s="342">
        <v>20.25</v>
      </c>
      <c r="E200" s="13">
        <v>279809405.41000003</v>
      </c>
      <c r="F200" s="13">
        <v>1381774841.5308645</v>
      </c>
      <c r="G200" s="326">
        <v>0</v>
      </c>
      <c r="H200" s="343">
        <v>275940435.85371363</v>
      </c>
      <c r="I200" s="13">
        <v>20385762.774513308</v>
      </c>
      <c r="J200" s="14">
        <v>0</v>
      </c>
      <c r="K200" s="14">
        <v>296326198.62822694</v>
      </c>
      <c r="L200" s="14">
        <v>3530.4667789957221</v>
      </c>
      <c r="M200" s="35">
        <v>532.85322100427811</v>
      </c>
      <c r="N200" s="344">
        <v>0</v>
      </c>
      <c r="O200" s="345">
        <v>0</v>
      </c>
      <c r="P200" s="367">
        <v>426.2825768034225</v>
      </c>
      <c r="Q200" s="366">
        <v>35779601.801418461</v>
      </c>
      <c r="S200" s="122"/>
      <c r="T200" s="123"/>
      <c r="U200" s="124"/>
    </row>
    <row r="201" spans="1:21" x14ac:dyDescent="0.3">
      <c r="A201" s="340">
        <v>611</v>
      </c>
      <c r="B201" s="32" t="s">
        <v>347</v>
      </c>
      <c r="C201" s="341">
        <v>5035</v>
      </c>
      <c r="D201" s="342">
        <v>20.5</v>
      </c>
      <c r="E201" s="13">
        <v>19109477.629999999</v>
      </c>
      <c r="F201" s="13">
        <v>93216964.048780486</v>
      </c>
      <c r="G201" s="326">
        <v>0</v>
      </c>
      <c r="H201" s="343">
        <v>18615427.720541462</v>
      </c>
      <c r="I201" s="13">
        <v>711643.30820364237</v>
      </c>
      <c r="J201" s="14">
        <v>0</v>
      </c>
      <c r="K201" s="14">
        <v>19327071.028745104</v>
      </c>
      <c r="L201" s="14">
        <v>3838.5443949841319</v>
      </c>
      <c r="M201" s="35">
        <v>224.77560501586822</v>
      </c>
      <c r="N201" s="344">
        <v>0</v>
      </c>
      <c r="O201" s="345">
        <v>0</v>
      </c>
      <c r="P201" s="367">
        <v>179.82048401269458</v>
      </c>
      <c r="Q201" s="366">
        <v>905396.13700391725</v>
      </c>
      <c r="S201" s="122"/>
      <c r="T201" s="123"/>
      <c r="U201" s="124"/>
    </row>
    <row r="202" spans="1:21" x14ac:dyDescent="0.3">
      <c r="A202" s="340">
        <v>614</v>
      </c>
      <c r="B202" s="32" t="s">
        <v>129</v>
      </c>
      <c r="C202" s="341">
        <v>3183</v>
      </c>
      <c r="D202" s="342">
        <v>21.75</v>
      </c>
      <c r="E202" s="13">
        <v>8480782.7899999991</v>
      </c>
      <c r="F202" s="13">
        <v>38992104.781609192</v>
      </c>
      <c r="G202" s="326">
        <v>0</v>
      </c>
      <c r="H202" s="343">
        <v>7786723.3248873549</v>
      </c>
      <c r="I202" s="13">
        <v>897471.77714499854</v>
      </c>
      <c r="J202" s="14">
        <v>0</v>
      </c>
      <c r="K202" s="14">
        <v>8684195.1020323541</v>
      </c>
      <c r="L202" s="14">
        <v>2728.3050901766742</v>
      </c>
      <c r="M202" s="35">
        <v>1335.014909823326</v>
      </c>
      <c r="N202" s="344">
        <v>0</v>
      </c>
      <c r="O202" s="345">
        <v>0</v>
      </c>
      <c r="P202" s="367">
        <v>1068.0119278586608</v>
      </c>
      <c r="Q202" s="366">
        <v>3399481.9663741174</v>
      </c>
      <c r="S202" s="122"/>
      <c r="T202" s="123"/>
      <c r="U202" s="124"/>
    </row>
    <row r="203" spans="1:21" x14ac:dyDescent="0.3">
      <c r="A203" s="340">
        <v>615</v>
      </c>
      <c r="B203" s="32" t="s">
        <v>130</v>
      </c>
      <c r="C203" s="341">
        <v>7873</v>
      </c>
      <c r="D203" s="342">
        <v>20.5</v>
      </c>
      <c r="E203" s="13">
        <v>18749950.649999999</v>
      </c>
      <c r="F203" s="13">
        <v>91463173.902439013</v>
      </c>
      <c r="G203" s="326">
        <v>0</v>
      </c>
      <c r="H203" s="343">
        <v>18265195.828317069</v>
      </c>
      <c r="I203" s="13">
        <v>3458654.8840784919</v>
      </c>
      <c r="J203" s="14">
        <v>0</v>
      </c>
      <c r="K203" s="14">
        <v>21723850.71239556</v>
      </c>
      <c r="L203" s="14">
        <v>2759.2849882377186</v>
      </c>
      <c r="M203" s="35">
        <v>1304.0350117622816</v>
      </c>
      <c r="N203" s="344">
        <v>0</v>
      </c>
      <c r="O203" s="345">
        <v>0</v>
      </c>
      <c r="P203" s="367">
        <v>1043.2280094098253</v>
      </c>
      <c r="Q203" s="366">
        <v>8213334.1180835543</v>
      </c>
      <c r="S203" s="122"/>
      <c r="T203" s="123"/>
      <c r="U203" s="124"/>
    </row>
    <row r="204" spans="1:21" x14ac:dyDescent="0.3">
      <c r="A204" s="340">
        <v>616</v>
      </c>
      <c r="B204" s="32" t="s">
        <v>131</v>
      </c>
      <c r="C204" s="341">
        <v>1860</v>
      </c>
      <c r="D204" s="342">
        <v>21.5</v>
      </c>
      <c r="E204" s="13">
        <v>6319933.4699999997</v>
      </c>
      <c r="F204" s="13">
        <v>29395039.395348836</v>
      </c>
      <c r="G204" s="326">
        <v>0</v>
      </c>
      <c r="H204" s="343">
        <v>5870189.3672511624</v>
      </c>
      <c r="I204" s="13">
        <v>348457.78275748721</v>
      </c>
      <c r="J204" s="14">
        <v>0</v>
      </c>
      <c r="K204" s="14">
        <v>6218647.1500086496</v>
      </c>
      <c r="L204" s="14">
        <v>3343.358682800349</v>
      </c>
      <c r="M204" s="35">
        <v>719.96131719965115</v>
      </c>
      <c r="N204" s="344">
        <v>0</v>
      </c>
      <c r="O204" s="345">
        <v>0</v>
      </c>
      <c r="P204" s="367">
        <v>575.96905375972096</v>
      </c>
      <c r="Q204" s="366">
        <v>1071302.4399930809</v>
      </c>
      <c r="S204" s="122"/>
      <c r="T204" s="123"/>
      <c r="U204" s="124"/>
    </row>
    <row r="205" spans="1:21" x14ac:dyDescent="0.3">
      <c r="A205" s="340">
        <v>619</v>
      </c>
      <c r="B205" s="32" t="s">
        <v>132</v>
      </c>
      <c r="C205" s="341">
        <v>2828</v>
      </c>
      <c r="D205" s="342">
        <v>22</v>
      </c>
      <c r="E205" s="13">
        <v>7890858</v>
      </c>
      <c r="F205" s="13">
        <v>35867536.363636367</v>
      </c>
      <c r="G205" s="326">
        <v>0</v>
      </c>
      <c r="H205" s="343">
        <v>7162747.0118181817</v>
      </c>
      <c r="I205" s="13">
        <v>632161.68849153665</v>
      </c>
      <c r="J205" s="14">
        <v>0</v>
      </c>
      <c r="K205" s="14">
        <v>7794908.700309718</v>
      </c>
      <c r="L205" s="14">
        <v>2756.3326380161661</v>
      </c>
      <c r="M205" s="35">
        <v>1306.987361983834</v>
      </c>
      <c r="N205" s="344">
        <v>0</v>
      </c>
      <c r="O205" s="345">
        <v>0</v>
      </c>
      <c r="P205" s="367">
        <v>1045.5898895870673</v>
      </c>
      <c r="Q205" s="366">
        <v>2956928.2077522264</v>
      </c>
      <c r="S205" s="122"/>
      <c r="T205" s="123"/>
      <c r="U205" s="124"/>
    </row>
    <row r="206" spans="1:21" x14ac:dyDescent="0.3">
      <c r="A206" s="340">
        <v>620</v>
      </c>
      <c r="B206" s="32" t="s">
        <v>133</v>
      </c>
      <c r="C206" s="341">
        <v>2528</v>
      </c>
      <c r="D206" s="342">
        <v>21.5</v>
      </c>
      <c r="E206" s="13">
        <v>6551634.0199999996</v>
      </c>
      <c r="F206" s="13">
        <v>30472716.372093022</v>
      </c>
      <c r="G206" s="326">
        <v>0</v>
      </c>
      <c r="H206" s="343">
        <v>6085401.4595069764</v>
      </c>
      <c r="I206" s="13">
        <v>1549687.1628319698</v>
      </c>
      <c r="J206" s="14">
        <v>0</v>
      </c>
      <c r="K206" s="14">
        <v>7635088.622338946</v>
      </c>
      <c r="L206" s="14">
        <v>3020.2091069378744</v>
      </c>
      <c r="M206" s="35">
        <v>1043.1108930621258</v>
      </c>
      <c r="N206" s="344">
        <v>0</v>
      </c>
      <c r="O206" s="345">
        <v>0</v>
      </c>
      <c r="P206" s="367">
        <v>834.48871444970064</v>
      </c>
      <c r="Q206" s="366">
        <v>2109587.4701288431</v>
      </c>
      <c r="S206" s="122"/>
      <c r="T206" s="123"/>
      <c r="U206" s="124"/>
    </row>
    <row r="207" spans="1:21" x14ac:dyDescent="0.3">
      <c r="A207" s="340">
        <v>623</v>
      </c>
      <c r="B207" s="32" t="s">
        <v>134</v>
      </c>
      <c r="C207" s="341">
        <v>2151</v>
      </c>
      <c r="D207" s="342">
        <v>19.5</v>
      </c>
      <c r="E207" s="13">
        <v>6021324.3499999996</v>
      </c>
      <c r="F207" s="13">
        <v>30878586.410256412</v>
      </c>
      <c r="G207" s="326">
        <v>0</v>
      </c>
      <c r="H207" s="343">
        <v>6166453.7061282052</v>
      </c>
      <c r="I207" s="13">
        <v>2082983.4874083668</v>
      </c>
      <c r="J207" s="14">
        <v>0</v>
      </c>
      <c r="K207" s="14">
        <v>8249437.1935365722</v>
      </c>
      <c r="L207" s="14">
        <v>3835.1637347915257</v>
      </c>
      <c r="M207" s="35">
        <v>228.15626520847445</v>
      </c>
      <c r="N207" s="344">
        <v>0</v>
      </c>
      <c r="O207" s="345">
        <v>0</v>
      </c>
      <c r="P207" s="367">
        <v>182.52501216677956</v>
      </c>
      <c r="Q207" s="366">
        <v>392611.30117074284</v>
      </c>
      <c r="S207" s="122"/>
      <c r="T207" s="123"/>
      <c r="U207" s="124"/>
    </row>
    <row r="208" spans="1:21" x14ac:dyDescent="0.3">
      <c r="A208" s="340">
        <v>624</v>
      </c>
      <c r="B208" s="32" t="s">
        <v>348</v>
      </c>
      <c r="C208" s="341">
        <v>5140</v>
      </c>
      <c r="D208" s="342">
        <v>20.75</v>
      </c>
      <c r="E208" s="13">
        <v>19107980.670000002</v>
      </c>
      <c r="F208" s="13">
        <v>92086653.831325307</v>
      </c>
      <c r="G208" s="326">
        <v>0</v>
      </c>
      <c r="H208" s="343">
        <v>18389704.770115662</v>
      </c>
      <c r="I208" s="13">
        <v>1088602.8381297968</v>
      </c>
      <c r="J208" s="14">
        <v>0</v>
      </c>
      <c r="K208" s="14">
        <v>19478307.608245458</v>
      </c>
      <c r="L208" s="14">
        <v>3789.554009386276</v>
      </c>
      <c r="M208" s="35">
        <v>273.76599061372417</v>
      </c>
      <c r="N208" s="344">
        <v>0</v>
      </c>
      <c r="O208" s="345">
        <v>0</v>
      </c>
      <c r="P208" s="367">
        <v>219.01279249097934</v>
      </c>
      <c r="Q208" s="366">
        <v>1125725.7534036338</v>
      </c>
      <c r="S208" s="122"/>
      <c r="T208" s="123"/>
      <c r="U208" s="124"/>
    </row>
    <row r="209" spans="1:21" x14ac:dyDescent="0.3">
      <c r="A209" s="340">
        <v>625</v>
      </c>
      <c r="B209" s="32" t="s">
        <v>135</v>
      </c>
      <c r="C209" s="341">
        <v>3077</v>
      </c>
      <c r="D209" s="342">
        <v>20.75</v>
      </c>
      <c r="E209" s="13">
        <v>9798972.3100000005</v>
      </c>
      <c r="F209" s="13">
        <v>47223962.939759038</v>
      </c>
      <c r="G209" s="326">
        <v>0</v>
      </c>
      <c r="H209" s="343">
        <v>9430625.3990698792</v>
      </c>
      <c r="I209" s="13">
        <v>805800.90671508876</v>
      </c>
      <c r="J209" s="14">
        <v>0</v>
      </c>
      <c r="K209" s="14">
        <v>10236426.305784969</v>
      </c>
      <c r="L209" s="14">
        <v>3326.7553804956024</v>
      </c>
      <c r="M209" s="35">
        <v>736.5646195043978</v>
      </c>
      <c r="N209" s="344">
        <v>0</v>
      </c>
      <c r="O209" s="345">
        <v>0</v>
      </c>
      <c r="P209" s="367">
        <v>589.25169560351821</v>
      </c>
      <c r="Q209" s="366">
        <v>1813127.4673720256</v>
      </c>
      <c r="S209" s="122"/>
      <c r="T209" s="123"/>
      <c r="U209" s="124"/>
    </row>
    <row r="210" spans="1:21" x14ac:dyDescent="0.3">
      <c r="A210" s="340">
        <v>626</v>
      </c>
      <c r="B210" s="32" t="s">
        <v>136</v>
      </c>
      <c r="C210" s="341">
        <v>5131</v>
      </c>
      <c r="D210" s="342">
        <v>21.75</v>
      </c>
      <c r="E210" s="13">
        <v>15357435.039999999</v>
      </c>
      <c r="F210" s="13">
        <v>70608896.735632181</v>
      </c>
      <c r="G210" s="326">
        <v>0</v>
      </c>
      <c r="H210" s="343">
        <v>14100596.678105745</v>
      </c>
      <c r="I210" s="13">
        <v>5512840.9288265035</v>
      </c>
      <c r="J210" s="14">
        <v>0</v>
      </c>
      <c r="K210" s="14">
        <v>19613437.606932249</v>
      </c>
      <c r="L210" s="14">
        <v>3822.5370506591794</v>
      </c>
      <c r="M210" s="35">
        <v>240.78294934082078</v>
      </c>
      <c r="N210" s="344">
        <v>0</v>
      </c>
      <c r="O210" s="345">
        <v>0</v>
      </c>
      <c r="P210" s="367">
        <v>192.62635947265665</v>
      </c>
      <c r="Q210" s="366">
        <v>988365.85045420122</v>
      </c>
      <c r="S210" s="122"/>
      <c r="T210" s="123"/>
      <c r="U210" s="124"/>
    </row>
    <row r="211" spans="1:21" x14ac:dyDescent="0.3">
      <c r="A211" s="340">
        <v>630</v>
      </c>
      <c r="B211" s="32" t="s">
        <v>137</v>
      </c>
      <c r="C211" s="341">
        <v>1578</v>
      </c>
      <c r="D211" s="342">
        <v>19.75</v>
      </c>
      <c r="E211" s="13">
        <v>3877964.41</v>
      </c>
      <c r="F211" s="13">
        <v>19635262.835443038</v>
      </c>
      <c r="G211" s="326">
        <v>0</v>
      </c>
      <c r="H211" s="343">
        <v>3921161.9882379747</v>
      </c>
      <c r="I211" s="13">
        <v>727558.64277798461</v>
      </c>
      <c r="J211" s="14">
        <v>0</v>
      </c>
      <c r="K211" s="14">
        <v>4648720.6310159592</v>
      </c>
      <c r="L211" s="14">
        <v>2945.9573073611909</v>
      </c>
      <c r="M211" s="35">
        <v>1117.3626926388092</v>
      </c>
      <c r="N211" s="344">
        <v>0</v>
      </c>
      <c r="O211" s="345">
        <v>0</v>
      </c>
      <c r="P211" s="367">
        <v>893.89015411104742</v>
      </c>
      <c r="Q211" s="366">
        <v>1410558.6631872328</v>
      </c>
      <c r="S211" s="122"/>
      <c r="T211" s="123"/>
      <c r="U211" s="124"/>
    </row>
    <row r="212" spans="1:21" x14ac:dyDescent="0.3">
      <c r="A212" s="340">
        <v>631</v>
      </c>
      <c r="B212" s="32" t="s">
        <v>138</v>
      </c>
      <c r="C212" s="341">
        <v>2004</v>
      </c>
      <c r="D212" s="342">
        <v>21.75</v>
      </c>
      <c r="E212" s="13">
        <v>7257548.6799999997</v>
      </c>
      <c r="F212" s="13">
        <v>33368039.908045977</v>
      </c>
      <c r="G212" s="326">
        <v>0</v>
      </c>
      <c r="H212" s="343">
        <v>6663597.5696367817</v>
      </c>
      <c r="I212" s="13">
        <v>373137.24769122031</v>
      </c>
      <c r="J212" s="14">
        <v>0</v>
      </c>
      <c r="K212" s="14">
        <v>7036734.8173280023</v>
      </c>
      <c r="L212" s="14">
        <v>3511.3447192255499</v>
      </c>
      <c r="M212" s="35">
        <v>551.97528077445031</v>
      </c>
      <c r="N212" s="344">
        <v>0</v>
      </c>
      <c r="O212" s="345">
        <v>0</v>
      </c>
      <c r="P212" s="367">
        <v>441.58022461956028</v>
      </c>
      <c r="Q212" s="366">
        <v>884926.77013759885</v>
      </c>
      <c r="S212" s="122"/>
      <c r="T212" s="123"/>
      <c r="U212" s="124"/>
    </row>
    <row r="213" spans="1:21" x14ac:dyDescent="0.3">
      <c r="A213" s="340">
        <v>635</v>
      </c>
      <c r="B213" s="32" t="s">
        <v>139</v>
      </c>
      <c r="C213" s="341">
        <v>6435</v>
      </c>
      <c r="D213" s="342">
        <v>21.5</v>
      </c>
      <c r="E213" s="13">
        <v>20703115.210000001</v>
      </c>
      <c r="F213" s="13">
        <v>96293559.116279066</v>
      </c>
      <c r="G213" s="326">
        <v>0</v>
      </c>
      <c r="H213" s="343">
        <v>19229823.755520929</v>
      </c>
      <c r="I213" s="13">
        <v>1582621.5938508692</v>
      </c>
      <c r="J213" s="14">
        <v>0</v>
      </c>
      <c r="K213" s="14">
        <v>20812445.349371798</v>
      </c>
      <c r="L213" s="14">
        <v>3234.2572415496188</v>
      </c>
      <c r="M213" s="35">
        <v>829.06275845038135</v>
      </c>
      <c r="N213" s="344">
        <v>0</v>
      </c>
      <c r="O213" s="345">
        <v>0</v>
      </c>
      <c r="P213" s="367">
        <v>663.2502067603051</v>
      </c>
      <c r="Q213" s="366">
        <v>4268015.0805025632</v>
      </c>
      <c r="S213" s="122"/>
      <c r="T213" s="123"/>
      <c r="U213" s="124"/>
    </row>
    <row r="214" spans="1:21" x14ac:dyDescent="0.3">
      <c r="A214" s="340">
        <v>636</v>
      </c>
      <c r="B214" s="32" t="s">
        <v>140</v>
      </c>
      <c r="C214" s="341">
        <v>8276</v>
      </c>
      <c r="D214" s="342">
        <v>21.25</v>
      </c>
      <c r="E214" s="13">
        <v>24617638.079999998</v>
      </c>
      <c r="F214" s="13">
        <v>115847708.6117647</v>
      </c>
      <c r="G214" s="326">
        <v>0</v>
      </c>
      <c r="H214" s="343">
        <v>23134787.409769408</v>
      </c>
      <c r="I214" s="13">
        <v>3362480.5552771008</v>
      </c>
      <c r="J214" s="14">
        <v>0</v>
      </c>
      <c r="K214" s="14">
        <v>26497267.96504651</v>
      </c>
      <c r="L214" s="14">
        <v>3201.6998507789403</v>
      </c>
      <c r="M214" s="35">
        <v>861.62014922105982</v>
      </c>
      <c r="N214" s="344">
        <v>0</v>
      </c>
      <c r="O214" s="345">
        <v>0</v>
      </c>
      <c r="P214" s="367">
        <v>689.29611937684786</v>
      </c>
      <c r="Q214" s="366">
        <v>5704614.6839627931</v>
      </c>
      <c r="S214" s="122"/>
      <c r="T214" s="123"/>
      <c r="U214" s="124"/>
    </row>
    <row r="215" spans="1:21" x14ac:dyDescent="0.3">
      <c r="A215" s="340">
        <v>638</v>
      </c>
      <c r="B215" s="32" t="s">
        <v>349</v>
      </c>
      <c r="C215" s="341">
        <v>50380</v>
      </c>
      <c r="D215" s="342">
        <v>19.75</v>
      </c>
      <c r="E215" s="13">
        <v>202587295.99000001</v>
      </c>
      <c r="F215" s="13">
        <v>1025758460.7088608</v>
      </c>
      <c r="G215" s="326">
        <v>0</v>
      </c>
      <c r="H215" s="343">
        <v>204843964.60355949</v>
      </c>
      <c r="I215" s="13">
        <v>45183407.645149633</v>
      </c>
      <c r="J215" s="14">
        <v>0</v>
      </c>
      <c r="K215" s="14">
        <v>250027372.24870914</v>
      </c>
      <c r="L215" s="14">
        <v>4962.8299374495664</v>
      </c>
      <c r="M215" s="35">
        <v>-899.50993744956622</v>
      </c>
      <c r="N215" s="344">
        <v>6.8018501010778287</v>
      </c>
      <c r="O215" s="345">
        <v>0.36801850101077827</v>
      </c>
      <c r="P215" s="367">
        <v>-331.03629882448826</v>
      </c>
      <c r="Q215" s="366">
        <v>-16677608.734777719</v>
      </c>
      <c r="S215" s="122"/>
      <c r="T215" s="123"/>
      <c r="U215" s="124"/>
    </row>
    <row r="216" spans="1:21" x14ac:dyDescent="0.3">
      <c r="A216" s="340">
        <v>678</v>
      </c>
      <c r="B216" s="32" t="s">
        <v>350</v>
      </c>
      <c r="C216" s="341">
        <v>24679</v>
      </c>
      <c r="D216" s="342">
        <v>21</v>
      </c>
      <c r="E216" s="13">
        <v>85252862.239999995</v>
      </c>
      <c r="F216" s="13">
        <v>405966010.66666663</v>
      </c>
      <c r="G216" s="326">
        <v>0</v>
      </c>
      <c r="H216" s="343">
        <v>81071412.330133319</v>
      </c>
      <c r="I216" s="13">
        <v>7199089.9353668708</v>
      </c>
      <c r="J216" s="14">
        <v>0</v>
      </c>
      <c r="K216" s="14">
        <v>88270502.265500188</v>
      </c>
      <c r="L216" s="14">
        <v>3576.7455028769477</v>
      </c>
      <c r="M216" s="35">
        <v>486.57449712305242</v>
      </c>
      <c r="N216" s="344">
        <v>0</v>
      </c>
      <c r="O216" s="345">
        <v>0</v>
      </c>
      <c r="P216" s="367">
        <v>389.25959769844195</v>
      </c>
      <c r="Q216" s="366">
        <v>9606537.6115998495</v>
      </c>
      <c r="S216" s="122"/>
      <c r="T216" s="123"/>
      <c r="U216" s="124"/>
    </row>
    <row r="217" spans="1:21" x14ac:dyDescent="0.3">
      <c r="A217" s="340">
        <v>680</v>
      </c>
      <c r="B217" s="32" t="s">
        <v>351</v>
      </c>
      <c r="C217" s="341">
        <v>24056</v>
      </c>
      <c r="D217" s="342">
        <v>19.75</v>
      </c>
      <c r="E217" s="13">
        <v>89565512.060000002</v>
      </c>
      <c r="F217" s="13">
        <v>453496263.59493673</v>
      </c>
      <c r="G217" s="326">
        <v>0</v>
      </c>
      <c r="H217" s="343">
        <v>90563203.839908853</v>
      </c>
      <c r="I217" s="13">
        <v>6781591.9506971305</v>
      </c>
      <c r="J217" s="14">
        <v>0</v>
      </c>
      <c r="K217" s="14">
        <v>97344795.790605977</v>
      </c>
      <c r="L217" s="14">
        <v>4046.5911120138835</v>
      </c>
      <c r="M217" s="35">
        <v>16.728887986116661</v>
      </c>
      <c r="N217" s="344">
        <v>0</v>
      </c>
      <c r="O217" s="345">
        <v>0</v>
      </c>
      <c r="P217" s="367">
        <v>13.383110388893328</v>
      </c>
      <c r="Q217" s="366">
        <v>321944.1035152179</v>
      </c>
      <c r="S217" s="122"/>
      <c r="T217" s="123"/>
      <c r="U217" s="124"/>
    </row>
    <row r="218" spans="1:21" x14ac:dyDescent="0.3">
      <c r="A218" s="340">
        <v>681</v>
      </c>
      <c r="B218" s="32" t="s">
        <v>141</v>
      </c>
      <c r="C218" s="341">
        <v>3431</v>
      </c>
      <c r="D218" s="342">
        <v>22</v>
      </c>
      <c r="E218" s="13">
        <v>9654354.8699999992</v>
      </c>
      <c r="F218" s="13">
        <v>43883431.227272719</v>
      </c>
      <c r="G218" s="326">
        <v>0</v>
      </c>
      <c r="H218" s="343">
        <v>8763521.2160863616</v>
      </c>
      <c r="I218" s="13">
        <v>1551210.3038232396</v>
      </c>
      <c r="J218" s="14">
        <v>0</v>
      </c>
      <c r="K218" s="14">
        <v>10314731.519909602</v>
      </c>
      <c r="L218" s="14">
        <v>3006.333873479919</v>
      </c>
      <c r="M218" s="35">
        <v>1056.9861265200811</v>
      </c>
      <c r="N218" s="344">
        <v>0</v>
      </c>
      <c r="O218" s="345">
        <v>0</v>
      </c>
      <c r="P218" s="367">
        <v>845.58890121606498</v>
      </c>
      <c r="Q218" s="366">
        <v>2901215.5200723191</v>
      </c>
      <c r="S218" s="122"/>
      <c r="T218" s="123"/>
      <c r="U218" s="124"/>
    </row>
    <row r="219" spans="1:21" x14ac:dyDescent="0.3">
      <c r="A219" s="340">
        <v>683</v>
      </c>
      <c r="B219" s="32" t="s">
        <v>142</v>
      </c>
      <c r="C219" s="341">
        <v>3783</v>
      </c>
      <c r="D219" s="342">
        <v>19.75</v>
      </c>
      <c r="E219" s="13">
        <v>8570107.7200000007</v>
      </c>
      <c r="F219" s="13">
        <v>43392950.481012665</v>
      </c>
      <c r="G219" s="326">
        <v>0</v>
      </c>
      <c r="H219" s="343">
        <v>8665572.2110582292</v>
      </c>
      <c r="I219" s="13">
        <v>874485.86175855121</v>
      </c>
      <c r="J219" s="14">
        <v>0</v>
      </c>
      <c r="K219" s="14">
        <v>9540058.0728167798</v>
      </c>
      <c r="L219" s="14">
        <v>2521.8234398141103</v>
      </c>
      <c r="M219" s="35">
        <v>1541.4965601858898</v>
      </c>
      <c r="N219" s="344">
        <v>0</v>
      </c>
      <c r="O219" s="345">
        <v>0</v>
      </c>
      <c r="P219" s="367">
        <v>1233.1972481487119</v>
      </c>
      <c r="Q219" s="366">
        <v>4665185.1897465773</v>
      </c>
      <c r="S219" s="122"/>
      <c r="T219" s="123"/>
      <c r="U219" s="124"/>
    </row>
    <row r="220" spans="1:21" x14ac:dyDescent="0.3">
      <c r="A220" s="340">
        <v>684</v>
      </c>
      <c r="B220" s="32" t="s">
        <v>352</v>
      </c>
      <c r="C220" s="341">
        <v>39205</v>
      </c>
      <c r="D220" s="342">
        <v>21</v>
      </c>
      <c r="E220" s="13">
        <v>161491920.53</v>
      </c>
      <c r="F220" s="13">
        <v>769009145.38095236</v>
      </c>
      <c r="G220" s="326">
        <v>0</v>
      </c>
      <c r="H220" s="343">
        <v>153571126.33257619</v>
      </c>
      <c r="I220" s="13">
        <v>18968976.878048014</v>
      </c>
      <c r="J220" s="14">
        <v>0</v>
      </c>
      <c r="K220" s="14">
        <v>172540103.21062419</v>
      </c>
      <c r="L220" s="14">
        <v>4400.971896712771</v>
      </c>
      <c r="M220" s="35">
        <v>-337.65189671277085</v>
      </c>
      <c r="N220" s="344">
        <v>5.822015473398146</v>
      </c>
      <c r="O220" s="345">
        <v>0.35822015473398144</v>
      </c>
      <c r="P220" s="367">
        <v>-120.95371468667109</v>
      </c>
      <c r="Q220" s="366">
        <v>-4741990.3842909401</v>
      </c>
      <c r="S220" s="122"/>
      <c r="T220" s="123"/>
      <c r="U220" s="124"/>
    </row>
    <row r="221" spans="1:21" x14ac:dyDescent="0.3">
      <c r="A221" s="340">
        <v>686</v>
      </c>
      <c r="B221" s="32" t="s">
        <v>143</v>
      </c>
      <c r="C221" s="341">
        <v>3121</v>
      </c>
      <c r="D221" s="342">
        <v>22</v>
      </c>
      <c r="E221" s="13">
        <v>8843038.2699999996</v>
      </c>
      <c r="F221" s="13">
        <v>40195628.5</v>
      </c>
      <c r="G221" s="326">
        <v>0</v>
      </c>
      <c r="H221" s="343">
        <v>8027067.0114499992</v>
      </c>
      <c r="I221" s="13">
        <v>1032705.3961002583</v>
      </c>
      <c r="J221" s="14">
        <v>0</v>
      </c>
      <c r="K221" s="14">
        <v>9059772.4075502567</v>
      </c>
      <c r="L221" s="14">
        <v>2902.8428092118734</v>
      </c>
      <c r="M221" s="35">
        <v>1160.4771907881268</v>
      </c>
      <c r="N221" s="344">
        <v>0</v>
      </c>
      <c r="O221" s="345">
        <v>0</v>
      </c>
      <c r="P221" s="367">
        <v>928.38175263050152</v>
      </c>
      <c r="Q221" s="366">
        <v>2897479.4499597955</v>
      </c>
      <c r="S221" s="122"/>
      <c r="T221" s="123"/>
      <c r="U221" s="124"/>
    </row>
    <row r="222" spans="1:21" x14ac:dyDescent="0.3">
      <c r="A222" s="340">
        <v>687</v>
      </c>
      <c r="B222" s="32" t="s">
        <v>144</v>
      </c>
      <c r="C222" s="341">
        <v>1602</v>
      </c>
      <c r="D222" s="342">
        <v>22</v>
      </c>
      <c r="E222" s="13">
        <v>3724440.23</v>
      </c>
      <c r="F222" s="13">
        <v>16929273.772727273</v>
      </c>
      <c r="G222" s="326">
        <v>0</v>
      </c>
      <c r="H222" s="343">
        <v>3380775.9724136363</v>
      </c>
      <c r="I222" s="13">
        <v>2019931.4055075056</v>
      </c>
      <c r="J222" s="14">
        <v>0</v>
      </c>
      <c r="K222" s="14">
        <v>5400707.3779211417</v>
      </c>
      <c r="L222" s="14">
        <v>3371.2280761055817</v>
      </c>
      <c r="M222" s="35">
        <v>692.09192389441841</v>
      </c>
      <c r="N222" s="344">
        <v>0</v>
      </c>
      <c r="O222" s="345">
        <v>0</v>
      </c>
      <c r="P222" s="367">
        <v>553.67353911553471</v>
      </c>
      <c r="Q222" s="366">
        <v>886985.00966308662</v>
      </c>
      <c r="S222" s="122"/>
      <c r="T222" s="123"/>
      <c r="U222" s="124"/>
    </row>
    <row r="223" spans="1:21" x14ac:dyDescent="0.3">
      <c r="A223" s="340">
        <v>689</v>
      </c>
      <c r="B223" s="32" t="s">
        <v>145</v>
      </c>
      <c r="C223" s="341">
        <v>3226</v>
      </c>
      <c r="D223" s="342">
        <v>20.5</v>
      </c>
      <c r="E223" s="13">
        <v>10450471.279999999</v>
      </c>
      <c r="F223" s="13">
        <v>50977908.682926826</v>
      </c>
      <c r="G223" s="326">
        <v>0</v>
      </c>
      <c r="H223" s="343">
        <v>10180288.363980487</v>
      </c>
      <c r="I223" s="13">
        <v>1877067.6518391378</v>
      </c>
      <c r="J223" s="14">
        <v>0</v>
      </c>
      <c r="K223" s="14">
        <v>12057356.015819624</v>
      </c>
      <c r="L223" s="14">
        <v>3737.5561115373912</v>
      </c>
      <c r="M223" s="35">
        <v>325.76388846260897</v>
      </c>
      <c r="N223" s="344">
        <v>0</v>
      </c>
      <c r="O223" s="345">
        <v>0</v>
      </c>
      <c r="P223" s="367">
        <v>260.61111077008718</v>
      </c>
      <c r="Q223" s="366">
        <v>840731.44334430119</v>
      </c>
      <c r="S223" s="122"/>
      <c r="T223" s="123"/>
      <c r="U223" s="124"/>
    </row>
    <row r="224" spans="1:21" x14ac:dyDescent="0.3">
      <c r="A224" s="340">
        <v>691</v>
      </c>
      <c r="B224" s="32" t="s">
        <v>146</v>
      </c>
      <c r="C224" s="341">
        <v>2718</v>
      </c>
      <c r="D224" s="342">
        <v>22.5</v>
      </c>
      <c r="E224" s="13">
        <v>7467405.3899999997</v>
      </c>
      <c r="F224" s="13">
        <v>33188468.399999999</v>
      </c>
      <c r="G224" s="326">
        <v>0</v>
      </c>
      <c r="H224" s="343">
        <v>6627737.1394799994</v>
      </c>
      <c r="I224" s="13">
        <v>487657.75247151672</v>
      </c>
      <c r="J224" s="14">
        <v>0</v>
      </c>
      <c r="K224" s="14">
        <v>7115394.8919515163</v>
      </c>
      <c r="L224" s="14">
        <v>2617.8789153611169</v>
      </c>
      <c r="M224" s="35">
        <v>1445.4410846388832</v>
      </c>
      <c r="N224" s="344">
        <v>0</v>
      </c>
      <c r="O224" s="345">
        <v>0</v>
      </c>
      <c r="P224" s="367">
        <v>1156.3528677111067</v>
      </c>
      <c r="Q224" s="366">
        <v>3142967.094438788</v>
      </c>
      <c r="S224" s="122"/>
      <c r="T224" s="123"/>
      <c r="U224" s="124"/>
    </row>
    <row r="225" spans="1:21" x14ac:dyDescent="0.3">
      <c r="A225" s="340">
        <v>694</v>
      </c>
      <c r="B225" s="32" t="s">
        <v>147</v>
      </c>
      <c r="C225" s="341">
        <v>28793</v>
      </c>
      <c r="D225" s="342">
        <v>20.5</v>
      </c>
      <c r="E225" s="13">
        <v>107427107.81</v>
      </c>
      <c r="F225" s="13">
        <v>524034672.24390244</v>
      </c>
      <c r="G225" s="326">
        <v>0</v>
      </c>
      <c r="H225" s="343">
        <v>104649724.04710731</v>
      </c>
      <c r="I225" s="13">
        <v>9475676.7820848133</v>
      </c>
      <c r="J225" s="14">
        <v>0</v>
      </c>
      <c r="K225" s="14">
        <v>114125400.82919212</v>
      </c>
      <c r="L225" s="14">
        <v>3963.65091616685</v>
      </c>
      <c r="M225" s="35">
        <v>99.669083833150125</v>
      </c>
      <c r="N225" s="344">
        <v>0</v>
      </c>
      <c r="O225" s="345">
        <v>0</v>
      </c>
      <c r="P225" s="367">
        <v>79.735267066520109</v>
      </c>
      <c r="Q225" s="366">
        <v>2295817.5446463134</v>
      </c>
      <c r="S225" s="122"/>
      <c r="T225" s="123"/>
      <c r="U225" s="124"/>
    </row>
    <row r="226" spans="1:21" x14ac:dyDescent="0.3">
      <c r="A226" s="340">
        <v>697</v>
      </c>
      <c r="B226" s="32" t="s">
        <v>148</v>
      </c>
      <c r="C226" s="341">
        <v>1272</v>
      </c>
      <c r="D226" s="342">
        <v>21.5</v>
      </c>
      <c r="E226" s="13">
        <v>3701994.33</v>
      </c>
      <c r="F226" s="13">
        <v>17218578.279069766</v>
      </c>
      <c r="G226" s="326">
        <v>0</v>
      </c>
      <c r="H226" s="343">
        <v>3438550.082330232</v>
      </c>
      <c r="I226" s="13">
        <v>597681.67019307509</v>
      </c>
      <c r="J226" s="14">
        <v>0</v>
      </c>
      <c r="K226" s="14">
        <v>4036231.7525233072</v>
      </c>
      <c r="L226" s="14">
        <v>3173.1381702227259</v>
      </c>
      <c r="M226" s="35">
        <v>890.18182977727429</v>
      </c>
      <c r="N226" s="344">
        <v>0</v>
      </c>
      <c r="O226" s="345">
        <v>0</v>
      </c>
      <c r="P226" s="367">
        <v>712.14546382181948</v>
      </c>
      <c r="Q226" s="366">
        <v>905849.02998135437</v>
      </c>
      <c r="S226" s="122"/>
      <c r="T226" s="123"/>
      <c r="U226" s="124"/>
    </row>
    <row r="227" spans="1:21" x14ac:dyDescent="0.3">
      <c r="A227" s="340">
        <v>698</v>
      </c>
      <c r="B227" s="32" t="s">
        <v>149</v>
      </c>
      <c r="C227" s="341">
        <v>63042</v>
      </c>
      <c r="D227" s="342">
        <v>21.5</v>
      </c>
      <c r="E227" s="13">
        <v>227114451.56</v>
      </c>
      <c r="F227" s="13">
        <v>1056346286.3255814</v>
      </c>
      <c r="G227" s="326">
        <v>0</v>
      </c>
      <c r="H227" s="343">
        <v>210952353.37921861</v>
      </c>
      <c r="I227" s="13">
        <v>12895904.536781752</v>
      </c>
      <c r="J227" s="14">
        <v>0</v>
      </c>
      <c r="K227" s="14">
        <v>223848257.91600037</v>
      </c>
      <c r="L227" s="14">
        <v>3550.7797645379328</v>
      </c>
      <c r="M227" s="35">
        <v>512.54023546206736</v>
      </c>
      <c r="N227" s="344">
        <v>0</v>
      </c>
      <c r="O227" s="345">
        <v>0</v>
      </c>
      <c r="P227" s="367">
        <v>410.03218836965391</v>
      </c>
      <c r="Q227" s="366">
        <v>25849249.219199721</v>
      </c>
      <c r="S227" s="122"/>
      <c r="T227" s="123"/>
      <c r="U227" s="124"/>
    </row>
    <row r="228" spans="1:21" x14ac:dyDescent="0.3">
      <c r="A228" s="340">
        <v>700</v>
      </c>
      <c r="B228" s="32" t="s">
        <v>150</v>
      </c>
      <c r="C228" s="341">
        <v>4994</v>
      </c>
      <c r="D228" s="342">
        <v>20.5</v>
      </c>
      <c r="E228" s="13">
        <v>17495525.27</v>
      </c>
      <c r="F228" s="13">
        <v>85344025.707317069</v>
      </c>
      <c r="G228" s="326">
        <v>0</v>
      </c>
      <c r="H228" s="343">
        <v>17043201.933751218</v>
      </c>
      <c r="I228" s="13">
        <v>2593593.0277463766</v>
      </c>
      <c r="J228" s="14">
        <v>0</v>
      </c>
      <c r="K228" s="14">
        <v>19636794.961497594</v>
      </c>
      <c r="L228" s="14">
        <v>3932.0774852818568</v>
      </c>
      <c r="M228" s="35">
        <v>131.24251471814341</v>
      </c>
      <c r="N228" s="344">
        <v>0</v>
      </c>
      <c r="O228" s="345">
        <v>0</v>
      </c>
      <c r="P228" s="367">
        <v>104.99401177451473</v>
      </c>
      <c r="Q228" s="366">
        <v>524340.09480192652</v>
      </c>
      <c r="S228" s="122"/>
      <c r="T228" s="123"/>
      <c r="U228" s="124"/>
    </row>
    <row r="229" spans="1:21" x14ac:dyDescent="0.3">
      <c r="A229" s="340">
        <v>702</v>
      </c>
      <c r="B229" s="32" t="s">
        <v>151</v>
      </c>
      <c r="C229" s="341">
        <v>4283</v>
      </c>
      <c r="D229" s="342">
        <v>22</v>
      </c>
      <c r="E229" s="13">
        <v>12898423.140000001</v>
      </c>
      <c r="F229" s="13">
        <v>58629196.090909094</v>
      </c>
      <c r="G229" s="326">
        <v>0</v>
      </c>
      <c r="H229" s="343">
        <v>11708250.459354546</v>
      </c>
      <c r="I229" s="13">
        <v>2208026.7205226361</v>
      </c>
      <c r="J229" s="14">
        <v>0</v>
      </c>
      <c r="K229" s="14">
        <v>13916277.179877182</v>
      </c>
      <c r="L229" s="14">
        <v>3249.1891617737992</v>
      </c>
      <c r="M229" s="35">
        <v>814.13083822620092</v>
      </c>
      <c r="N229" s="344">
        <v>0</v>
      </c>
      <c r="O229" s="345">
        <v>0</v>
      </c>
      <c r="P229" s="367">
        <v>651.30467058096076</v>
      </c>
      <c r="Q229" s="366">
        <v>2789537.9040982551</v>
      </c>
      <c r="S229" s="122"/>
      <c r="T229" s="123"/>
      <c r="U229" s="124"/>
    </row>
    <row r="230" spans="1:21" x14ac:dyDescent="0.3">
      <c r="A230" s="340">
        <v>704</v>
      </c>
      <c r="B230" s="32" t="s">
        <v>152</v>
      </c>
      <c r="C230" s="341">
        <v>6327</v>
      </c>
      <c r="D230" s="342">
        <v>19.75</v>
      </c>
      <c r="E230" s="13">
        <v>23607099.989999998</v>
      </c>
      <c r="F230" s="13">
        <v>119529620.20253165</v>
      </c>
      <c r="G230" s="326">
        <v>0</v>
      </c>
      <c r="H230" s="343">
        <v>23870065.15444557</v>
      </c>
      <c r="I230" s="13">
        <v>1659005.6257786241</v>
      </c>
      <c r="J230" s="14">
        <v>0</v>
      </c>
      <c r="K230" s="14">
        <v>25529070.780224193</v>
      </c>
      <c r="L230" s="14">
        <v>4034.9408535204984</v>
      </c>
      <c r="M230" s="35">
        <v>28.379146479501742</v>
      </c>
      <c r="N230" s="344">
        <v>0</v>
      </c>
      <c r="O230" s="345">
        <v>0</v>
      </c>
      <c r="P230" s="367">
        <v>22.703317183601396</v>
      </c>
      <c r="Q230" s="366">
        <v>143643.88782064602</v>
      </c>
      <c r="S230" s="122"/>
      <c r="T230" s="123"/>
      <c r="U230" s="124"/>
    </row>
    <row r="231" spans="1:21" x14ac:dyDescent="0.3">
      <c r="A231" s="340">
        <v>707</v>
      </c>
      <c r="B231" s="32" t="s">
        <v>153</v>
      </c>
      <c r="C231" s="341">
        <v>2126</v>
      </c>
      <c r="D231" s="342">
        <v>21.5</v>
      </c>
      <c r="E231" s="13">
        <v>4947093.0199999996</v>
      </c>
      <c r="F231" s="13">
        <v>23009734.976744182</v>
      </c>
      <c r="G231" s="326">
        <v>0</v>
      </c>
      <c r="H231" s="343">
        <v>4595044.0748558128</v>
      </c>
      <c r="I231" s="13">
        <v>663095.88037107373</v>
      </c>
      <c r="J231" s="14">
        <v>0</v>
      </c>
      <c r="K231" s="14">
        <v>5258139.955226887</v>
      </c>
      <c r="L231" s="14">
        <v>2473.2549177925152</v>
      </c>
      <c r="M231" s="35">
        <v>1590.0650822074849</v>
      </c>
      <c r="N231" s="344">
        <v>0</v>
      </c>
      <c r="O231" s="345">
        <v>0</v>
      </c>
      <c r="P231" s="367">
        <v>1272.0520657659881</v>
      </c>
      <c r="Q231" s="366">
        <v>2704382.6918184906</v>
      </c>
      <c r="S231" s="122"/>
      <c r="T231" s="123"/>
      <c r="U231" s="124"/>
    </row>
    <row r="232" spans="1:21" x14ac:dyDescent="0.3">
      <c r="A232" s="340">
        <v>710</v>
      </c>
      <c r="B232" s="32" t="s">
        <v>353</v>
      </c>
      <c r="C232" s="341">
        <v>27536</v>
      </c>
      <c r="D232" s="342">
        <v>22</v>
      </c>
      <c r="E232" s="13">
        <v>101982236.63</v>
      </c>
      <c r="F232" s="13">
        <v>463555621.04545456</v>
      </c>
      <c r="G232" s="326">
        <v>0</v>
      </c>
      <c r="H232" s="343">
        <v>92572057.522777274</v>
      </c>
      <c r="I232" s="13">
        <v>4827494.363532437</v>
      </c>
      <c r="J232" s="14">
        <v>0</v>
      </c>
      <c r="K232" s="14">
        <v>97399551.886309713</v>
      </c>
      <c r="L232" s="14">
        <v>3537.1714078409977</v>
      </c>
      <c r="M232" s="35">
        <v>526.14859215900242</v>
      </c>
      <c r="N232" s="344">
        <v>0</v>
      </c>
      <c r="O232" s="345">
        <v>0</v>
      </c>
      <c r="P232" s="367">
        <v>420.91887372720197</v>
      </c>
      <c r="Q232" s="366">
        <v>11590422.106952233</v>
      </c>
      <c r="S232" s="122"/>
      <c r="T232" s="123"/>
      <c r="U232" s="124"/>
    </row>
    <row r="233" spans="1:21" x14ac:dyDescent="0.3">
      <c r="A233" s="340">
        <v>729</v>
      </c>
      <c r="B233" s="32" t="s">
        <v>154</v>
      </c>
      <c r="C233" s="341">
        <v>9309</v>
      </c>
      <c r="D233" s="342">
        <v>21.5</v>
      </c>
      <c r="E233" s="13">
        <v>25657692.359999999</v>
      </c>
      <c r="F233" s="13">
        <v>119338104</v>
      </c>
      <c r="G233" s="326">
        <v>0</v>
      </c>
      <c r="H233" s="343">
        <v>23831819.368799999</v>
      </c>
      <c r="I233" s="13">
        <v>2859279.4352943734</v>
      </c>
      <c r="J233" s="14">
        <v>0</v>
      </c>
      <c r="K233" s="14">
        <v>26691098.804094374</v>
      </c>
      <c r="L233" s="14">
        <v>2867.2358796964631</v>
      </c>
      <c r="M233" s="35">
        <v>1196.084120303537</v>
      </c>
      <c r="N233" s="344">
        <v>0</v>
      </c>
      <c r="O233" s="345">
        <v>0</v>
      </c>
      <c r="P233" s="367">
        <v>956.86729624282964</v>
      </c>
      <c r="Q233" s="366">
        <v>8907477.6607245002</v>
      </c>
      <c r="S233" s="122"/>
      <c r="T233" s="123"/>
      <c r="U233" s="124"/>
    </row>
    <row r="234" spans="1:21" x14ac:dyDescent="0.3">
      <c r="A234" s="340">
        <v>732</v>
      </c>
      <c r="B234" s="32" t="s">
        <v>155</v>
      </c>
      <c r="C234" s="341">
        <v>3400</v>
      </c>
      <c r="D234" s="342">
        <v>20.25</v>
      </c>
      <c r="E234" s="13">
        <v>8957516.7599999998</v>
      </c>
      <c r="F234" s="13">
        <v>44234650.666666664</v>
      </c>
      <c r="G234" s="326">
        <v>0</v>
      </c>
      <c r="H234" s="343">
        <v>8833659.7381333318</v>
      </c>
      <c r="I234" s="13">
        <v>1407325.2440375674</v>
      </c>
      <c r="J234" s="14">
        <v>0</v>
      </c>
      <c r="K234" s="14">
        <v>10240984.982170898</v>
      </c>
      <c r="L234" s="14">
        <v>3012.0544065208524</v>
      </c>
      <c r="M234" s="35">
        <v>1051.2655934791478</v>
      </c>
      <c r="N234" s="344">
        <v>0</v>
      </c>
      <c r="O234" s="345">
        <v>0</v>
      </c>
      <c r="P234" s="367">
        <v>841.01247478331834</v>
      </c>
      <c r="Q234" s="366">
        <v>2859442.4142632824</v>
      </c>
      <c r="S234" s="122"/>
      <c r="T234" s="123"/>
      <c r="U234" s="124"/>
    </row>
    <row r="235" spans="1:21" x14ac:dyDescent="0.3">
      <c r="A235" s="340">
        <v>734</v>
      </c>
      <c r="B235" s="32" t="s">
        <v>156</v>
      </c>
      <c r="C235" s="341">
        <v>51833</v>
      </c>
      <c r="D235" s="342">
        <v>20.75</v>
      </c>
      <c r="E235" s="13">
        <v>169983372.66</v>
      </c>
      <c r="F235" s="13">
        <v>819196976.67469883</v>
      </c>
      <c r="G235" s="326">
        <v>0</v>
      </c>
      <c r="H235" s="343">
        <v>163593636.24193734</v>
      </c>
      <c r="I235" s="13">
        <v>13755527.061946848</v>
      </c>
      <c r="J235" s="14">
        <v>0</v>
      </c>
      <c r="K235" s="14">
        <v>177349163.30388418</v>
      </c>
      <c r="L235" s="14">
        <v>3421.5492698451599</v>
      </c>
      <c r="M235" s="35">
        <v>641.77073015484029</v>
      </c>
      <c r="N235" s="344">
        <v>0</v>
      </c>
      <c r="O235" s="345">
        <v>0</v>
      </c>
      <c r="P235" s="367">
        <v>513.41658412387221</v>
      </c>
      <c r="Q235" s="366">
        <v>26611921.804892667</v>
      </c>
      <c r="S235" s="122"/>
      <c r="T235" s="123"/>
      <c r="U235" s="124"/>
    </row>
    <row r="236" spans="1:21" x14ac:dyDescent="0.3">
      <c r="A236" s="340">
        <v>738</v>
      </c>
      <c r="B236" s="32" t="s">
        <v>354</v>
      </c>
      <c r="C236" s="341">
        <v>2945</v>
      </c>
      <c r="D236" s="342">
        <v>21.5</v>
      </c>
      <c r="E236" s="13">
        <v>10414490.970000001</v>
      </c>
      <c r="F236" s="13">
        <v>48439492.883720934</v>
      </c>
      <c r="G236" s="326">
        <v>0</v>
      </c>
      <c r="H236" s="343">
        <v>9673366.7288790699</v>
      </c>
      <c r="I236" s="13">
        <v>605360.13313913962</v>
      </c>
      <c r="J236" s="14">
        <v>0</v>
      </c>
      <c r="K236" s="14">
        <v>10278726.862018209</v>
      </c>
      <c r="L236" s="14">
        <v>3490.2298343015991</v>
      </c>
      <c r="M236" s="35">
        <v>573.09016569840105</v>
      </c>
      <c r="N236" s="344">
        <v>0</v>
      </c>
      <c r="O236" s="345">
        <v>0</v>
      </c>
      <c r="P236" s="367">
        <v>458.47213255872089</v>
      </c>
      <c r="Q236" s="366">
        <v>1350200.4303854329</v>
      </c>
      <c r="S236" s="122"/>
      <c r="T236" s="123"/>
      <c r="U236" s="124"/>
    </row>
    <row r="237" spans="1:21" x14ac:dyDescent="0.3">
      <c r="A237" s="340">
        <v>739</v>
      </c>
      <c r="B237" s="32" t="s">
        <v>157</v>
      </c>
      <c r="C237" s="341">
        <v>3383</v>
      </c>
      <c r="D237" s="342">
        <v>21.5</v>
      </c>
      <c r="E237" s="13">
        <v>10319751.42</v>
      </c>
      <c r="F237" s="13">
        <v>47998843.813953489</v>
      </c>
      <c r="G237" s="326">
        <v>0</v>
      </c>
      <c r="H237" s="343">
        <v>9585369.1096465103</v>
      </c>
      <c r="I237" s="13">
        <v>1470931.6118329959</v>
      </c>
      <c r="J237" s="14">
        <v>0</v>
      </c>
      <c r="K237" s="14">
        <v>11056300.721479505</v>
      </c>
      <c r="L237" s="14">
        <v>3268.1941239963066</v>
      </c>
      <c r="M237" s="35">
        <v>795.12587600369352</v>
      </c>
      <c r="N237" s="344">
        <v>0</v>
      </c>
      <c r="O237" s="345">
        <v>0</v>
      </c>
      <c r="P237" s="367">
        <v>636.10070080295486</v>
      </c>
      <c r="Q237" s="366">
        <v>2151928.6708163964</v>
      </c>
      <c r="S237" s="122"/>
      <c r="T237" s="123"/>
      <c r="U237" s="124"/>
    </row>
    <row r="238" spans="1:21" x14ac:dyDescent="0.3">
      <c r="A238" s="340">
        <v>740</v>
      </c>
      <c r="B238" s="32" t="s">
        <v>355</v>
      </c>
      <c r="C238" s="341">
        <v>32974</v>
      </c>
      <c r="D238" s="342">
        <v>22.75</v>
      </c>
      <c r="E238" s="13">
        <v>114322893.03</v>
      </c>
      <c r="F238" s="13">
        <v>502518211.12087911</v>
      </c>
      <c r="G238" s="326">
        <v>0</v>
      </c>
      <c r="H238" s="343">
        <v>100352886.76083955</v>
      </c>
      <c r="I238" s="13">
        <v>13038175.06711668</v>
      </c>
      <c r="J238" s="14">
        <v>0</v>
      </c>
      <c r="K238" s="14">
        <v>113391061.82795623</v>
      </c>
      <c r="L238" s="14">
        <v>3438.8021419286779</v>
      </c>
      <c r="M238" s="35">
        <v>624.51785807132228</v>
      </c>
      <c r="N238" s="344">
        <v>0</v>
      </c>
      <c r="O238" s="345">
        <v>0</v>
      </c>
      <c r="P238" s="367">
        <v>499.61428645705786</v>
      </c>
      <c r="Q238" s="366">
        <v>16474281.481635027</v>
      </c>
      <c r="S238" s="122"/>
      <c r="T238" s="123"/>
      <c r="U238" s="124"/>
    </row>
    <row r="239" spans="1:21" x14ac:dyDescent="0.3">
      <c r="A239" s="340">
        <v>742</v>
      </c>
      <c r="B239" s="32" t="s">
        <v>158</v>
      </c>
      <c r="C239" s="341">
        <v>1005</v>
      </c>
      <c r="D239" s="342">
        <v>21.75</v>
      </c>
      <c r="E239" s="13">
        <v>2952072.59</v>
      </c>
      <c r="F239" s="13">
        <v>13572747.540229885</v>
      </c>
      <c r="G239" s="326">
        <v>0</v>
      </c>
      <c r="H239" s="343">
        <v>2710477.6837839079</v>
      </c>
      <c r="I239" s="13">
        <v>1278562.5693357445</v>
      </c>
      <c r="J239" s="14">
        <v>0</v>
      </c>
      <c r="K239" s="14">
        <v>3989040.2531196522</v>
      </c>
      <c r="L239" s="14">
        <v>3969.1942817110967</v>
      </c>
      <c r="M239" s="35">
        <v>94.125718288903499</v>
      </c>
      <c r="N239" s="344">
        <v>0</v>
      </c>
      <c r="O239" s="345">
        <v>0</v>
      </c>
      <c r="P239" s="367">
        <v>75.300574631122799</v>
      </c>
      <c r="Q239" s="366">
        <v>75677.077504278408</v>
      </c>
      <c r="S239" s="122"/>
      <c r="T239" s="123"/>
      <c r="U239" s="124"/>
    </row>
    <row r="240" spans="1:21" x14ac:dyDescent="0.3">
      <c r="A240" s="340">
        <v>743</v>
      </c>
      <c r="B240" s="32" t="s">
        <v>159</v>
      </c>
      <c r="C240" s="341">
        <v>63781</v>
      </c>
      <c r="D240" s="342">
        <v>21</v>
      </c>
      <c r="E240" s="13">
        <v>225535321.28</v>
      </c>
      <c r="F240" s="13">
        <v>1073977720.3809524</v>
      </c>
      <c r="G240" s="326">
        <v>0</v>
      </c>
      <c r="H240" s="343">
        <v>214473350.76007617</v>
      </c>
      <c r="I240" s="13">
        <v>19275556.300077111</v>
      </c>
      <c r="J240" s="14">
        <v>0</v>
      </c>
      <c r="K240" s="14">
        <v>233748907.06015328</v>
      </c>
      <c r="L240" s="14">
        <v>3664.867390918193</v>
      </c>
      <c r="M240" s="35">
        <v>398.45260908180717</v>
      </c>
      <c r="N240" s="344">
        <v>0</v>
      </c>
      <c r="O240" s="345">
        <v>0</v>
      </c>
      <c r="P240" s="367">
        <v>318.76208726544576</v>
      </c>
      <c r="Q240" s="366">
        <v>20330964.687877394</v>
      </c>
      <c r="S240" s="122"/>
      <c r="T240" s="123"/>
      <c r="U240" s="124"/>
    </row>
    <row r="241" spans="1:21" x14ac:dyDescent="0.3">
      <c r="A241" s="340">
        <v>746</v>
      </c>
      <c r="B241" s="32" t="s">
        <v>160</v>
      </c>
      <c r="C241" s="341">
        <v>4910</v>
      </c>
      <c r="D241" s="342">
        <v>21.75</v>
      </c>
      <c r="E241" s="13">
        <v>12645535.880000001</v>
      </c>
      <c r="F241" s="13">
        <v>58140394.850574709</v>
      </c>
      <c r="G241" s="326">
        <v>0</v>
      </c>
      <c r="H241" s="343">
        <v>11610636.851659769</v>
      </c>
      <c r="I241" s="13">
        <v>2438648.8191452944</v>
      </c>
      <c r="J241" s="14">
        <v>0</v>
      </c>
      <c r="K241" s="14">
        <v>14049285.670805063</v>
      </c>
      <c r="L241" s="14">
        <v>2861.3616437484852</v>
      </c>
      <c r="M241" s="35">
        <v>1201.9583562515149</v>
      </c>
      <c r="N241" s="344">
        <v>0</v>
      </c>
      <c r="O241" s="345">
        <v>0</v>
      </c>
      <c r="P241" s="367">
        <v>961.56668500121202</v>
      </c>
      <c r="Q241" s="366">
        <v>4721292.423355951</v>
      </c>
      <c r="S241" s="122"/>
      <c r="T241" s="123"/>
      <c r="U241" s="124"/>
    </row>
    <row r="242" spans="1:21" x14ac:dyDescent="0.3">
      <c r="A242" s="340">
        <v>747</v>
      </c>
      <c r="B242" s="32" t="s">
        <v>161</v>
      </c>
      <c r="C242" s="341">
        <v>1437</v>
      </c>
      <c r="D242" s="342">
        <v>22</v>
      </c>
      <c r="E242" s="13">
        <v>3478181.88</v>
      </c>
      <c r="F242" s="13">
        <v>15809917.636363637</v>
      </c>
      <c r="G242" s="326">
        <v>0</v>
      </c>
      <c r="H242" s="343">
        <v>3157240.5519818179</v>
      </c>
      <c r="I242" s="13">
        <v>800133.44796501636</v>
      </c>
      <c r="J242" s="14">
        <v>0</v>
      </c>
      <c r="K242" s="14">
        <v>3957373.9999468345</v>
      </c>
      <c r="L242" s="14">
        <v>2753.9137090792169</v>
      </c>
      <c r="M242" s="35">
        <v>1309.4062909207832</v>
      </c>
      <c r="N242" s="344">
        <v>0</v>
      </c>
      <c r="O242" s="345">
        <v>0</v>
      </c>
      <c r="P242" s="367">
        <v>1047.5250327366266</v>
      </c>
      <c r="Q242" s="366">
        <v>1505293.4720425324</v>
      </c>
      <c r="S242" s="122"/>
      <c r="T242" s="123"/>
      <c r="U242" s="124"/>
    </row>
    <row r="243" spans="1:21" x14ac:dyDescent="0.3">
      <c r="A243" s="340">
        <v>748</v>
      </c>
      <c r="B243" s="32" t="s">
        <v>162</v>
      </c>
      <c r="C243" s="341">
        <v>5145</v>
      </c>
      <c r="D243" s="342">
        <v>22</v>
      </c>
      <c r="E243" s="13">
        <v>14923263.390000001</v>
      </c>
      <c r="F243" s="13">
        <v>67833015.409090906</v>
      </c>
      <c r="G243" s="326">
        <v>0</v>
      </c>
      <c r="H243" s="343">
        <v>13546253.177195454</v>
      </c>
      <c r="I243" s="13">
        <v>1321123.4804632275</v>
      </c>
      <c r="J243" s="14">
        <v>0</v>
      </c>
      <c r="K243" s="14">
        <v>14867376.657658681</v>
      </c>
      <c r="L243" s="14">
        <v>2889.6747633933296</v>
      </c>
      <c r="M243" s="35">
        <v>1173.6452366066706</v>
      </c>
      <c r="N243" s="344">
        <v>0</v>
      </c>
      <c r="O243" s="345">
        <v>0</v>
      </c>
      <c r="P243" s="367">
        <v>938.91618928533649</v>
      </c>
      <c r="Q243" s="366">
        <v>4830723.7938730558</v>
      </c>
      <c r="S243" s="122"/>
      <c r="T243" s="123"/>
      <c r="U243" s="124"/>
    </row>
    <row r="244" spans="1:21" x14ac:dyDescent="0.3">
      <c r="A244" s="340">
        <v>749</v>
      </c>
      <c r="B244" s="32" t="s">
        <v>163</v>
      </c>
      <c r="C244" s="341">
        <v>21423</v>
      </c>
      <c r="D244" s="342">
        <v>22</v>
      </c>
      <c r="E244" s="13">
        <v>82073625.739999995</v>
      </c>
      <c r="F244" s="13">
        <v>373061935.18181813</v>
      </c>
      <c r="G244" s="326">
        <v>0</v>
      </c>
      <c r="H244" s="343">
        <v>74500468.455809072</v>
      </c>
      <c r="I244" s="13">
        <v>5805270.7146123433</v>
      </c>
      <c r="J244" s="14">
        <v>0</v>
      </c>
      <c r="K244" s="14">
        <v>80305739.170421422</v>
      </c>
      <c r="L244" s="14">
        <v>3748.5757909919907</v>
      </c>
      <c r="M244" s="35">
        <v>314.74420900800942</v>
      </c>
      <c r="N244" s="344">
        <v>0</v>
      </c>
      <c r="O244" s="345">
        <v>0</v>
      </c>
      <c r="P244" s="367">
        <v>251.79536720640755</v>
      </c>
      <c r="Q244" s="366">
        <v>5394212.1516628684</v>
      </c>
      <c r="S244" s="122"/>
      <c r="T244" s="123"/>
      <c r="U244" s="124"/>
    </row>
    <row r="245" spans="1:21" x14ac:dyDescent="0.3">
      <c r="A245" s="340">
        <v>751</v>
      </c>
      <c r="B245" s="32" t="s">
        <v>164</v>
      </c>
      <c r="C245" s="341">
        <v>2988</v>
      </c>
      <c r="D245" s="342">
        <v>22</v>
      </c>
      <c r="E245" s="13">
        <v>10658287.57</v>
      </c>
      <c r="F245" s="13">
        <v>48446761.68181818</v>
      </c>
      <c r="G245" s="326">
        <v>0</v>
      </c>
      <c r="H245" s="343">
        <v>9674818.3078590892</v>
      </c>
      <c r="I245" s="13">
        <v>390174.89668018249</v>
      </c>
      <c r="J245" s="14">
        <v>0</v>
      </c>
      <c r="K245" s="14">
        <v>10064993.204539271</v>
      </c>
      <c r="L245" s="14">
        <v>3368.4716213317506</v>
      </c>
      <c r="M245" s="35">
        <v>694.84837866824955</v>
      </c>
      <c r="N245" s="344">
        <v>0</v>
      </c>
      <c r="O245" s="345">
        <v>0</v>
      </c>
      <c r="P245" s="367">
        <v>555.87870293459969</v>
      </c>
      <c r="Q245" s="366">
        <v>1660965.564368584</v>
      </c>
      <c r="S245" s="122"/>
      <c r="T245" s="123"/>
      <c r="U245" s="124"/>
    </row>
    <row r="246" spans="1:21" x14ac:dyDescent="0.3">
      <c r="A246" s="340">
        <v>753</v>
      </c>
      <c r="B246" s="32" t="s">
        <v>356</v>
      </c>
      <c r="C246" s="341">
        <v>21170</v>
      </c>
      <c r="D246" s="342">
        <v>19.25</v>
      </c>
      <c r="E246" s="13">
        <v>93220496.780000001</v>
      </c>
      <c r="F246" s="13">
        <v>484262320.93506491</v>
      </c>
      <c r="G246" s="326">
        <v>0</v>
      </c>
      <c r="H246" s="343">
        <v>96707185.490732461</v>
      </c>
      <c r="I246" s="13">
        <v>6352868.7604873683</v>
      </c>
      <c r="J246" s="14">
        <v>0</v>
      </c>
      <c r="K246" s="14">
        <v>103060054.25121982</v>
      </c>
      <c r="L246" s="14">
        <v>4868.2122933972523</v>
      </c>
      <c r="M246" s="35">
        <v>-804.89229339725216</v>
      </c>
      <c r="N246" s="344">
        <v>6.6907084714448963</v>
      </c>
      <c r="O246" s="345">
        <v>0.36690708471444894</v>
      </c>
      <c r="P246" s="367">
        <v>-295.32068487951267</v>
      </c>
      <c r="Q246" s="366">
        <v>-6251938.8988992833</v>
      </c>
      <c r="S246" s="122"/>
      <c r="T246" s="123"/>
      <c r="U246" s="124"/>
    </row>
    <row r="247" spans="1:21" x14ac:dyDescent="0.3">
      <c r="A247" s="340">
        <v>755</v>
      </c>
      <c r="B247" s="32" t="s">
        <v>357</v>
      </c>
      <c r="C247" s="341">
        <v>6145</v>
      </c>
      <c r="D247" s="342">
        <v>21.5</v>
      </c>
      <c r="E247" s="13">
        <v>27583520.140000001</v>
      </c>
      <c r="F247" s="13">
        <v>128295442.51162791</v>
      </c>
      <c r="G247" s="326">
        <v>0</v>
      </c>
      <c r="H247" s="343">
        <v>25620599.869572092</v>
      </c>
      <c r="I247" s="13">
        <v>813346.29523770558</v>
      </c>
      <c r="J247" s="14">
        <v>0</v>
      </c>
      <c r="K247" s="14">
        <v>26433946.164809797</v>
      </c>
      <c r="L247" s="14">
        <v>4301.6999454531806</v>
      </c>
      <c r="M247" s="35">
        <v>-238.37994545318043</v>
      </c>
      <c r="N247" s="344">
        <v>5.4738658102315663</v>
      </c>
      <c r="O247" s="345">
        <v>0.35473865810231564</v>
      </c>
      <c r="P247" s="367">
        <v>-84.562581968564416</v>
      </c>
      <c r="Q247" s="366">
        <v>-519637.06619682832</v>
      </c>
      <c r="S247" s="122"/>
      <c r="T247" s="123"/>
      <c r="U247" s="124"/>
    </row>
    <row r="248" spans="1:21" x14ac:dyDescent="0.3">
      <c r="A248" s="340">
        <v>758</v>
      </c>
      <c r="B248" s="32" t="s">
        <v>165</v>
      </c>
      <c r="C248" s="341">
        <v>8303</v>
      </c>
      <c r="D248" s="342">
        <v>21</v>
      </c>
      <c r="E248" s="13">
        <v>28951143.559999999</v>
      </c>
      <c r="F248" s="13">
        <v>137862588.38095239</v>
      </c>
      <c r="G248" s="326">
        <v>0</v>
      </c>
      <c r="H248" s="343">
        <v>27531158.899676189</v>
      </c>
      <c r="I248" s="13">
        <v>5158324.7096238919</v>
      </c>
      <c r="J248" s="14">
        <v>0</v>
      </c>
      <c r="K248" s="14">
        <v>32689483.609300081</v>
      </c>
      <c r="L248" s="14">
        <v>3937.0689641454992</v>
      </c>
      <c r="M248" s="35">
        <v>126.25103585450097</v>
      </c>
      <c r="N248" s="344">
        <v>0</v>
      </c>
      <c r="O248" s="345">
        <v>0</v>
      </c>
      <c r="P248" s="367">
        <v>101.00082868360079</v>
      </c>
      <c r="Q248" s="366">
        <v>838609.88055993733</v>
      </c>
      <c r="S248" s="122"/>
      <c r="T248" s="123"/>
      <c r="U248" s="124"/>
    </row>
    <row r="249" spans="1:21" x14ac:dyDescent="0.3">
      <c r="A249" s="340">
        <v>759</v>
      </c>
      <c r="B249" s="32" t="s">
        <v>166</v>
      </c>
      <c r="C249" s="341">
        <v>2052</v>
      </c>
      <c r="D249" s="342">
        <v>21.75</v>
      </c>
      <c r="E249" s="13">
        <v>4883513.0999999996</v>
      </c>
      <c r="F249" s="13">
        <v>22452933.793103445</v>
      </c>
      <c r="G249" s="326">
        <v>0</v>
      </c>
      <c r="H249" s="343">
        <v>4483850.8784827581</v>
      </c>
      <c r="I249" s="13">
        <v>856791.31527139922</v>
      </c>
      <c r="J249" s="14">
        <v>0</v>
      </c>
      <c r="K249" s="14">
        <v>5340642.1937541571</v>
      </c>
      <c r="L249" s="14">
        <v>2602.6521412057295</v>
      </c>
      <c r="M249" s="35">
        <v>1460.6678587942706</v>
      </c>
      <c r="N249" s="344">
        <v>0</v>
      </c>
      <c r="O249" s="345">
        <v>0</v>
      </c>
      <c r="P249" s="367">
        <v>1168.5342870354166</v>
      </c>
      <c r="Q249" s="366">
        <v>2397832.356996675</v>
      </c>
      <c r="S249" s="122"/>
      <c r="T249" s="123"/>
      <c r="U249" s="124"/>
    </row>
    <row r="250" spans="1:21" x14ac:dyDescent="0.3">
      <c r="A250" s="340">
        <v>761</v>
      </c>
      <c r="B250" s="32" t="s">
        <v>167</v>
      </c>
      <c r="C250" s="341">
        <v>8711</v>
      </c>
      <c r="D250" s="342">
        <v>20.5</v>
      </c>
      <c r="E250" s="13">
        <v>25746736.829999998</v>
      </c>
      <c r="F250" s="13">
        <v>125593838.19512194</v>
      </c>
      <c r="G250" s="326">
        <v>0</v>
      </c>
      <c r="H250" s="343">
        <v>25081089.487565849</v>
      </c>
      <c r="I250" s="13">
        <v>1779953.7855420792</v>
      </c>
      <c r="J250" s="14">
        <v>0</v>
      </c>
      <c r="K250" s="14">
        <v>26861043.273107927</v>
      </c>
      <c r="L250" s="14">
        <v>3083.5774621866522</v>
      </c>
      <c r="M250" s="35">
        <v>979.74253781334801</v>
      </c>
      <c r="N250" s="344">
        <v>0</v>
      </c>
      <c r="O250" s="345">
        <v>0</v>
      </c>
      <c r="P250" s="367">
        <v>783.79403025067847</v>
      </c>
      <c r="Q250" s="366">
        <v>6827629.79751366</v>
      </c>
      <c r="S250" s="122"/>
      <c r="T250" s="123"/>
      <c r="U250" s="124"/>
    </row>
    <row r="251" spans="1:21" x14ac:dyDescent="0.3">
      <c r="A251" s="340">
        <v>762</v>
      </c>
      <c r="B251" s="32" t="s">
        <v>168</v>
      </c>
      <c r="C251" s="341">
        <v>3897</v>
      </c>
      <c r="D251" s="342">
        <v>21.25</v>
      </c>
      <c r="E251" s="13">
        <v>10148741.32</v>
      </c>
      <c r="F251" s="13">
        <v>47758782.682352938</v>
      </c>
      <c r="G251" s="326">
        <v>0</v>
      </c>
      <c r="H251" s="343">
        <v>9537428.9016658813</v>
      </c>
      <c r="I251" s="13">
        <v>3277525.7059217794</v>
      </c>
      <c r="J251" s="14">
        <v>0</v>
      </c>
      <c r="K251" s="14">
        <v>12814954.607587662</v>
      </c>
      <c r="L251" s="14">
        <v>3288.4153470843371</v>
      </c>
      <c r="M251" s="35">
        <v>774.90465291566306</v>
      </c>
      <c r="N251" s="344">
        <v>0</v>
      </c>
      <c r="O251" s="345">
        <v>0</v>
      </c>
      <c r="P251" s="367">
        <v>619.92372233253047</v>
      </c>
      <c r="Q251" s="366">
        <v>2415842.7459298712</v>
      </c>
      <c r="S251" s="122"/>
      <c r="T251" s="123"/>
      <c r="U251" s="124"/>
    </row>
    <row r="252" spans="1:21" x14ac:dyDescent="0.3">
      <c r="A252" s="340">
        <v>765</v>
      </c>
      <c r="B252" s="32" t="s">
        <v>169</v>
      </c>
      <c r="C252" s="341">
        <v>10336</v>
      </c>
      <c r="D252" s="342">
        <v>19.75</v>
      </c>
      <c r="E252" s="13">
        <v>31870202.109999999</v>
      </c>
      <c r="F252" s="13">
        <v>161368111.94936708</v>
      </c>
      <c r="G252" s="326">
        <v>0</v>
      </c>
      <c r="H252" s="343">
        <v>32225211.956288602</v>
      </c>
      <c r="I252" s="13">
        <v>4085093.2271429831</v>
      </c>
      <c r="J252" s="14">
        <v>0</v>
      </c>
      <c r="K252" s="14">
        <v>36310305.183431588</v>
      </c>
      <c r="L252" s="14">
        <v>3512.993922545626</v>
      </c>
      <c r="M252" s="35">
        <v>550.32607745437417</v>
      </c>
      <c r="N252" s="344">
        <v>0</v>
      </c>
      <c r="O252" s="345">
        <v>0</v>
      </c>
      <c r="P252" s="367">
        <v>440.26086196349934</v>
      </c>
      <c r="Q252" s="366">
        <v>4550536.2692547292</v>
      </c>
      <c r="S252" s="122"/>
      <c r="T252" s="123"/>
      <c r="U252" s="124"/>
    </row>
    <row r="253" spans="1:21" x14ac:dyDescent="0.3">
      <c r="A253" s="340">
        <v>768</v>
      </c>
      <c r="B253" s="32" t="s">
        <v>170</v>
      </c>
      <c r="C253" s="341">
        <v>2492</v>
      </c>
      <c r="D253" s="342">
        <v>21.5</v>
      </c>
      <c r="E253" s="13">
        <v>6516704.0199999996</v>
      </c>
      <c r="F253" s="13">
        <v>30310251.255813953</v>
      </c>
      <c r="G253" s="326">
        <v>0</v>
      </c>
      <c r="H253" s="343">
        <v>6052957.1757860463</v>
      </c>
      <c r="I253" s="13">
        <v>1792358.5664362421</v>
      </c>
      <c r="J253" s="14">
        <v>0</v>
      </c>
      <c r="K253" s="14">
        <v>7845315.7422222886</v>
      </c>
      <c r="L253" s="14">
        <v>3148.2005386124752</v>
      </c>
      <c r="M253" s="35">
        <v>915.11946138752501</v>
      </c>
      <c r="N253" s="344">
        <v>0</v>
      </c>
      <c r="O253" s="345">
        <v>0</v>
      </c>
      <c r="P253" s="367">
        <v>732.09556911002005</v>
      </c>
      <c r="Q253" s="366">
        <v>1824382.1582221701</v>
      </c>
      <c r="S253" s="122"/>
      <c r="T253" s="123"/>
      <c r="U253" s="124"/>
    </row>
    <row r="254" spans="1:21" x14ac:dyDescent="0.3">
      <c r="A254" s="340">
        <v>777</v>
      </c>
      <c r="B254" s="32" t="s">
        <v>171</v>
      </c>
      <c r="C254" s="341">
        <v>7727</v>
      </c>
      <c r="D254" s="342">
        <v>21.5</v>
      </c>
      <c r="E254" s="13">
        <v>21906978.359999999</v>
      </c>
      <c r="F254" s="13">
        <v>101892922.60465117</v>
      </c>
      <c r="G254" s="326">
        <v>0</v>
      </c>
      <c r="H254" s="343">
        <v>20348016.644148838</v>
      </c>
      <c r="I254" s="13">
        <v>3522411.2755354666</v>
      </c>
      <c r="J254" s="14">
        <v>0</v>
      </c>
      <c r="K254" s="14">
        <v>23870427.919684306</v>
      </c>
      <c r="L254" s="14">
        <v>3089.2232327791257</v>
      </c>
      <c r="M254" s="35">
        <v>974.09676722087443</v>
      </c>
      <c r="N254" s="344">
        <v>0</v>
      </c>
      <c r="O254" s="345">
        <v>0</v>
      </c>
      <c r="P254" s="367">
        <v>779.27741377669963</v>
      </c>
      <c r="Q254" s="366">
        <v>6021476.5762525583</v>
      </c>
      <c r="S254" s="122"/>
      <c r="T254" s="123"/>
      <c r="U254" s="124"/>
    </row>
    <row r="255" spans="1:21" x14ac:dyDescent="0.3">
      <c r="A255" s="340">
        <v>778</v>
      </c>
      <c r="B255" s="32" t="s">
        <v>172</v>
      </c>
      <c r="C255" s="341">
        <v>7064</v>
      </c>
      <c r="D255" s="342">
        <v>21.75</v>
      </c>
      <c r="E255" s="13">
        <v>21123091.530000001</v>
      </c>
      <c r="F255" s="13">
        <v>97117662.206896558</v>
      </c>
      <c r="G255" s="326">
        <v>0</v>
      </c>
      <c r="H255" s="343">
        <v>19394397.142717242</v>
      </c>
      <c r="I255" s="13">
        <v>2283372.0390074723</v>
      </c>
      <c r="J255" s="14">
        <v>0</v>
      </c>
      <c r="K255" s="14">
        <v>21677769.181724716</v>
      </c>
      <c r="L255" s="14">
        <v>3068.7668717050842</v>
      </c>
      <c r="M255" s="35">
        <v>994.55312829491595</v>
      </c>
      <c r="N255" s="344">
        <v>0</v>
      </c>
      <c r="O255" s="345">
        <v>0</v>
      </c>
      <c r="P255" s="367">
        <v>795.64250263593283</v>
      </c>
      <c r="Q255" s="366">
        <v>5620418.6386202294</v>
      </c>
      <c r="S255" s="122"/>
      <c r="T255" s="123"/>
      <c r="U255" s="124"/>
    </row>
    <row r="256" spans="1:21" x14ac:dyDescent="0.3">
      <c r="A256" s="340">
        <v>781</v>
      </c>
      <c r="B256" s="32" t="s">
        <v>173</v>
      </c>
      <c r="C256" s="341">
        <v>3657</v>
      </c>
      <c r="D256" s="342">
        <v>19</v>
      </c>
      <c r="E256" s="13">
        <v>9060063.8900000006</v>
      </c>
      <c r="F256" s="13">
        <v>47684546.789473683</v>
      </c>
      <c r="G256" s="326">
        <v>0</v>
      </c>
      <c r="H256" s="343">
        <v>9522603.9938578941</v>
      </c>
      <c r="I256" s="13">
        <v>1878808.6134443469</v>
      </c>
      <c r="J256" s="14">
        <v>0</v>
      </c>
      <c r="K256" s="14">
        <v>11401412.607302241</v>
      </c>
      <c r="L256" s="14">
        <v>3117.6955447914252</v>
      </c>
      <c r="M256" s="35">
        <v>945.624455208575</v>
      </c>
      <c r="N256" s="344">
        <v>0</v>
      </c>
      <c r="O256" s="345">
        <v>0</v>
      </c>
      <c r="P256" s="367">
        <v>756.49956416686007</v>
      </c>
      <c r="Q256" s="366">
        <v>2766518.9061582075</v>
      </c>
      <c r="S256" s="122"/>
      <c r="T256" s="123"/>
      <c r="U256" s="124"/>
    </row>
    <row r="257" spans="1:21" x14ac:dyDescent="0.3">
      <c r="A257" s="340">
        <v>783</v>
      </c>
      <c r="B257" s="32" t="s">
        <v>174</v>
      </c>
      <c r="C257" s="341">
        <v>6721</v>
      </c>
      <c r="D257" s="342">
        <v>21.5</v>
      </c>
      <c r="E257" s="13">
        <v>24411640.600000001</v>
      </c>
      <c r="F257" s="13">
        <v>113542514.41860466</v>
      </c>
      <c r="G257" s="326">
        <v>0</v>
      </c>
      <c r="H257" s="343">
        <v>22674440.129395347</v>
      </c>
      <c r="I257" s="13">
        <v>1604574.0638008341</v>
      </c>
      <c r="J257" s="14">
        <v>0</v>
      </c>
      <c r="K257" s="14">
        <v>24279014.193196181</v>
      </c>
      <c r="L257" s="14">
        <v>3612.4109794965307</v>
      </c>
      <c r="M257" s="35">
        <v>450.90902050346949</v>
      </c>
      <c r="N257" s="344">
        <v>0</v>
      </c>
      <c r="O257" s="345">
        <v>0</v>
      </c>
      <c r="P257" s="367">
        <v>360.72721640277564</v>
      </c>
      <c r="Q257" s="366">
        <v>2424447.6214430551</v>
      </c>
      <c r="S257" s="122"/>
      <c r="T257" s="123"/>
      <c r="U257" s="124"/>
    </row>
    <row r="258" spans="1:21" x14ac:dyDescent="0.3">
      <c r="A258" s="340">
        <v>785</v>
      </c>
      <c r="B258" s="32" t="s">
        <v>175</v>
      </c>
      <c r="C258" s="341">
        <v>2792</v>
      </c>
      <c r="D258" s="342">
        <v>21.5</v>
      </c>
      <c r="E258" s="13">
        <v>7720162.8200000003</v>
      </c>
      <c r="F258" s="13">
        <v>35907734.046511628</v>
      </c>
      <c r="G258" s="326">
        <v>0</v>
      </c>
      <c r="H258" s="343">
        <v>7170774.4890883714</v>
      </c>
      <c r="I258" s="13">
        <v>846569.7794793091</v>
      </c>
      <c r="J258" s="14">
        <v>0</v>
      </c>
      <c r="K258" s="14">
        <v>8017344.2685676804</v>
      </c>
      <c r="L258" s="14">
        <v>2871.5416434697995</v>
      </c>
      <c r="M258" s="35">
        <v>1191.7783565302007</v>
      </c>
      <c r="N258" s="344">
        <v>0</v>
      </c>
      <c r="O258" s="345">
        <v>0</v>
      </c>
      <c r="P258" s="367">
        <v>953.42268522416055</v>
      </c>
      <c r="Q258" s="366">
        <v>2661956.1371458564</v>
      </c>
      <c r="S258" s="122"/>
      <c r="T258" s="123"/>
      <c r="U258" s="124"/>
    </row>
    <row r="259" spans="1:21" x14ac:dyDescent="0.3">
      <c r="A259" s="340">
        <v>790</v>
      </c>
      <c r="B259" s="32" t="s">
        <v>176</v>
      </c>
      <c r="C259" s="341">
        <v>24277</v>
      </c>
      <c r="D259" s="342">
        <v>20.75</v>
      </c>
      <c r="E259" s="13">
        <v>72963997.609999999</v>
      </c>
      <c r="F259" s="13">
        <v>351633723.42168677</v>
      </c>
      <c r="G259" s="326">
        <v>0</v>
      </c>
      <c r="H259" s="343">
        <v>70221254.56731084</v>
      </c>
      <c r="I259" s="13">
        <v>5961563.5328610335</v>
      </c>
      <c r="J259" s="14">
        <v>0</v>
      </c>
      <c r="K259" s="14">
        <v>76182818.100171879</v>
      </c>
      <c r="L259" s="14">
        <v>3138.0655805977626</v>
      </c>
      <c r="M259" s="35">
        <v>925.25441940223755</v>
      </c>
      <c r="N259" s="344">
        <v>0</v>
      </c>
      <c r="O259" s="345">
        <v>0</v>
      </c>
      <c r="P259" s="367">
        <v>740.20353552179006</v>
      </c>
      <c r="Q259" s="366">
        <v>17969921.231862497</v>
      </c>
      <c r="S259" s="122"/>
      <c r="T259" s="123"/>
      <c r="U259" s="124"/>
    </row>
    <row r="260" spans="1:21" x14ac:dyDescent="0.3">
      <c r="A260" s="340">
        <v>791</v>
      </c>
      <c r="B260" s="32" t="s">
        <v>177</v>
      </c>
      <c r="C260" s="341">
        <v>5231</v>
      </c>
      <c r="D260" s="342">
        <v>22</v>
      </c>
      <c r="E260" s="13">
        <v>14226772.550000001</v>
      </c>
      <c r="F260" s="13">
        <v>64667147.954545453</v>
      </c>
      <c r="G260" s="326">
        <v>0</v>
      </c>
      <c r="H260" s="343">
        <v>12914029.446522726</v>
      </c>
      <c r="I260" s="13">
        <v>1659755.5150425965</v>
      </c>
      <c r="J260" s="14">
        <v>0</v>
      </c>
      <c r="K260" s="14">
        <v>14573784.961565323</v>
      </c>
      <c r="L260" s="14">
        <v>2786.0418584525564</v>
      </c>
      <c r="M260" s="35">
        <v>1277.2781415474437</v>
      </c>
      <c r="N260" s="344">
        <v>0</v>
      </c>
      <c r="O260" s="345">
        <v>0</v>
      </c>
      <c r="P260" s="367">
        <v>1021.822513237955</v>
      </c>
      <c r="Q260" s="366">
        <v>5345153.5667477427</v>
      </c>
      <c r="S260" s="122"/>
      <c r="T260" s="123"/>
      <c r="U260" s="124"/>
    </row>
    <row r="261" spans="1:21" x14ac:dyDescent="0.3">
      <c r="A261" s="340">
        <v>831</v>
      </c>
      <c r="B261" s="32" t="s">
        <v>178</v>
      </c>
      <c r="C261" s="341">
        <v>4671</v>
      </c>
      <c r="D261" s="342">
        <v>21</v>
      </c>
      <c r="E261" s="13">
        <v>18028251.07</v>
      </c>
      <c r="F261" s="13">
        <v>85848814.619047612</v>
      </c>
      <c r="G261" s="326">
        <v>0</v>
      </c>
      <c r="H261" s="343">
        <v>17144008.279423807</v>
      </c>
      <c r="I261" s="13">
        <v>1013777.2199320568</v>
      </c>
      <c r="J261" s="14">
        <v>0</v>
      </c>
      <c r="K261" s="14">
        <v>18157785.499355864</v>
      </c>
      <c r="L261" s="14">
        <v>3887.3443586717758</v>
      </c>
      <c r="M261" s="35">
        <v>175.97564132822436</v>
      </c>
      <c r="N261" s="344">
        <v>0</v>
      </c>
      <c r="O261" s="345">
        <v>0</v>
      </c>
      <c r="P261" s="367">
        <v>140.7805130625795</v>
      </c>
      <c r="Q261" s="366">
        <v>657585.77651530888</v>
      </c>
      <c r="S261" s="122"/>
      <c r="T261" s="123"/>
      <c r="U261" s="124"/>
    </row>
    <row r="262" spans="1:21" x14ac:dyDescent="0.3">
      <c r="A262" s="340">
        <v>832</v>
      </c>
      <c r="B262" s="32" t="s">
        <v>179</v>
      </c>
      <c r="C262" s="341">
        <v>3976</v>
      </c>
      <c r="D262" s="342">
        <v>20.5</v>
      </c>
      <c r="E262" s="13">
        <v>10060882.6</v>
      </c>
      <c r="F262" s="13">
        <v>49077476.097560972</v>
      </c>
      <c r="G262" s="326">
        <v>0</v>
      </c>
      <c r="H262" s="343">
        <v>9800771.9766829256</v>
      </c>
      <c r="I262" s="13">
        <v>1850313.9666321806</v>
      </c>
      <c r="J262" s="14">
        <v>0</v>
      </c>
      <c r="K262" s="14">
        <v>11651085.943315106</v>
      </c>
      <c r="L262" s="14">
        <v>2930.353607473618</v>
      </c>
      <c r="M262" s="35">
        <v>1132.9663925263822</v>
      </c>
      <c r="N262" s="344">
        <v>0</v>
      </c>
      <c r="O262" s="345">
        <v>0</v>
      </c>
      <c r="P262" s="367">
        <v>906.37311402110572</v>
      </c>
      <c r="Q262" s="366">
        <v>3603739.5013479162</v>
      </c>
      <c r="S262" s="122"/>
      <c r="T262" s="123"/>
    </row>
    <row r="263" spans="1:21" x14ac:dyDescent="0.3">
      <c r="A263" s="340">
        <v>833</v>
      </c>
      <c r="B263" s="32" t="s">
        <v>358</v>
      </c>
      <c r="C263" s="341">
        <v>1639</v>
      </c>
      <c r="D263" s="342">
        <v>20.75</v>
      </c>
      <c r="E263" s="13">
        <v>5520463.3799999999</v>
      </c>
      <c r="F263" s="13">
        <v>26604642.795180723</v>
      </c>
      <c r="G263" s="326">
        <v>0</v>
      </c>
      <c r="H263" s="343">
        <v>5312947.1661975905</v>
      </c>
      <c r="I263" s="13">
        <v>316836.00151617685</v>
      </c>
      <c r="J263" s="14">
        <v>0</v>
      </c>
      <c r="K263" s="14">
        <v>5629783.1677137669</v>
      </c>
      <c r="L263" s="14">
        <v>3434.8890590077895</v>
      </c>
      <c r="M263" s="35">
        <v>628.43094099221071</v>
      </c>
      <c r="N263" s="344">
        <v>0</v>
      </c>
      <c r="O263" s="345">
        <v>0</v>
      </c>
      <c r="P263" s="367">
        <v>502.74475279376861</v>
      </c>
      <c r="Q263" s="366">
        <v>823998.64982898673</v>
      </c>
      <c r="S263" s="122"/>
      <c r="T263" s="123"/>
    </row>
    <row r="264" spans="1:21" x14ac:dyDescent="0.3">
      <c r="A264" s="340">
        <v>834</v>
      </c>
      <c r="B264" s="32" t="s">
        <v>180</v>
      </c>
      <c r="C264" s="341">
        <v>6015</v>
      </c>
      <c r="D264" s="342">
        <v>20.75</v>
      </c>
      <c r="E264" s="13">
        <v>19787317.09</v>
      </c>
      <c r="F264" s="13">
        <v>95360564.289156631</v>
      </c>
      <c r="G264" s="326">
        <v>0</v>
      </c>
      <c r="H264" s="343">
        <v>19043504.688544579</v>
      </c>
      <c r="I264" s="13">
        <v>1698473.9880844341</v>
      </c>
      <c r="J264" s="14">
        <v>0</v>
      </c>
      <c r="K264" s="14">
        <v>20741978.676629014</v>
      </c>
      <c r="L264" s="14">
        <v>3448.3755073364946</v>
      </c>
      <c r="M264" s="35">
        <v>614.94449266350557</v>
      </c>
      <c r="N264" s="344">
        <v>0</v>
      </c>
      <c r="O264" s="345">
        <v>0</v>
      </c>
      <c r="P264" s="367">
        <v>491.95559413080446</v>
      </c>
      <c r="Q264" s="366">
        <v>2959112.8986967886</v>
      </c>
      <c r="S264" s="122"/>
      <c r="T264" s="123"/>
    </row>
    <row r="265" spans="1:21" x14ac:dyDescent="0.3">
      <c r="A265" s="340">
        <v>837</v>
      </c>
      <c r="B265" s="32" t="s">
        <v>359</v>
      </c>
      <c r="C265" s="341">
        <v>238140</v>
      </c>
      <c r="D265" s="342">
        <v>20.25</v>
      </c>
      <c r="E265" s="13">
        <v>866827840.45000005</v>
      </c>
      <c r="F265" s="13">
        <v>4280631310.8641977</v>
      </c>
      <c r="G265" s="326">
        <v>0</v>
      </c>
      <c r="H265" s="343">
        <v>854842072.77958024</v>
      </c>
      <c r="I265" s="13">
        <v>100490999.69771516</v>
      </c>
      <c r="J265" s="14">
        <v>0</v>
      </c>
      <c r="K265" s="14">
        <v>955333072.4772954</v>
      </c>
      <c r="L265" s="14">
        <v>4011.6447151981833</v>
      </c>
      <c r="M265" s="35">
        <v>51.675284801816815</v>
      </c>
      <c r="N265" s="344">
        <v>0</v>
      </c>
      <c r="O265" s="345">
        <v>0</v>
      </c>
      <c r="P265" s="367">
        <v>41.340227841453455</v>
      </c>
      <c r="Q265" s="366">
        <v>9844761.8581637256</v>
      </c>
      <c r="S265" s="122"/>
      <c r="T265" s="123"/>
    </row>
    <row r="266" spans="1:21" x14ac:dyDescent="0.3">
      <c r="A266" s="340">
        <v>844</v>
      </c>
      <c r="B266" s="32" t="s">
        <v>181</v>
      </c>
      <c r="C266" s="341">
        <v>1520</v>
      </c>
      <c r="D266" s="342">
        <v>21.5</v>
      </c>
      <c r="E266" s="13">
        <v>3922359.79</v>
      </c>
      <c r="F266" s="13">
        <v>18243533.906976745</v>
      </c>
      <c r="G266" s="326">
        <v>0</v>
      </c>
      <c r="H266" s="343">
        <v>3643233.7212232556</v>
      </c>
      <c r="I266" s="13">
        <v>643654.8752285185</v>
      </c>
      <c r="J266" s="14">
        <v>0</v>
      </c>
      <c r="K266" s="14">
        <v>4286888.5964517742</v>
      </c>
      <c r="L266" s="14">
        <v>2820.321445034062</v>
      </c>
      <c r="M266" s="35">
        <v>1242.9985549659382</v>
      </c>
      <c r="N266" s="344">
        <v>0</v>
      </c>
      <c r="O266" s="345">
        <v>0</v>
      </c>
      <c r="P266" s="367">
        <v>994.39884397275057</v>
      </c>
      <c r="Q266" s="366">
        <v>1511486.2428385809</v>
      </c>
      <c r="S266" s="122"/>
      <c r="T266" s="123"/>
    </row>
    <row r="267" spans="1:21" x14ac:dyDescent="0.3">
      <c r="A267" s="340">
        <v>845</v>
      </c>
      <c r="B267" s="32" t="s">
        <v>182</v>
      </c>
      <c r="C267" s="341">
        <v>3001</v>
      </c>
      <c r="D267" s="342">
        <v>20</v>
      </c>
      <c r="E267" s="13">
        <v>8612525.7200000007</v>
      </c>
      <c r="F267" s="13">
        <v>43062628.600000009</v>
      </c>
      <c r="G267" s="326">
        <v>0</v>
      </c>
      <c r="H267" s="343">
        <v>8599606.9314200021</v>
      </c>
      <c r="I267" s="13">
        <v>655538.5815730365</v>
      </c>
      <c r="J267" s="14">
        <v>0</v>
      </c>
      <c r="K267" s="14">
        <v>9255145.5129930377</v>
      </c>
      <c r="L267" s="14">
        <v>3084.0204974985131</v>
      </c>
      <c r="M267" s="35">
        <v>979.29950250148704</v>
      </c>
      <c r="N267" s="344">
        <v>0</v>
      </c>
      <c r="O267" s="345">
        <v>0</v>
      </c>
      <c r="P267" s="367">
        <v>783.43960200118966</v>
      </c>
      <c r="Q267" s="366">
        <v>2351102.2456055703</v>
      </c>
      <c r="S267" s="122"/>
      <c r="T267" s="123"/>
    </row>
    <row r="268" spans="1:21" x14ac:dyDescent="0.3">
      <c r="A268" s="340">
        <v>846</v>
      </c>
      <c r="B268" s="32" t="s">
        <v>360</v>
      </c>
      <c r="C268" s="341">
        <v>5076</v>
      </c>
      <c r="D268" s="342">
        <v>22.5</v>
      </c>
      <c r="E268" s="13">
        <v>14831667.58</v>
      </c>
      <c r="F268" s="13">
        <v>65918522.577777781</v>
      </c>
      <c r="G268" s="326">
        <v>0</v>
      </c>
      <c r="H268" s="343">
        <v>13163928.958782222</v>
      </c>
      <c r="I268" s="13">
        <v>1146993.6505098559</v>
      </c>
      <c r="J268" s="14">
        <v>0</v>
      </c>
      <c r="K268" s="14">
        <v>14310922.609292079</v>
      </c>
      <c r="L268" s="14">
        <v>2819.3306952900075</v>
      </c>
      <c r="M268" s="35">
        <v>1243.9893047099927</v>
      </c>
      <c r="N268" s="344">
        <v>0</v>
      </c>
      <c r="O268" s="345">
        <v>0</v>
      </c>
      <c r="P268" s="367">
        <v>995.1914437679942</v>
      </c>
      <c r="Q268" s="366">
        <v>5051591.7685663383</v>
      </c>
      <c r="S268" s="122"/>
      <c r="T268" s="123"/>
    </row>
    <row r="269" spans="1:21" x14ac:dyDescent="0.3">
      <c r="A269" s="340">
        <v>848</v>
      </c>
      <c r="B269" s="32" t="s">
        <v>183</v>
      </c>
      <c r="C269" s="341">
        <v>4361</v>
      </c>
      <c r="D269" s="342">
        <v>21.75</v>
      </c>
      <c r="E269" s="13">
        <v>11755464.119999999</v>
      </c>
      <c r="F269" s="13">
        <v>54048110.896551721</v>
      </c>
      <c r="G269" s="326">
        <v>0</v>
      </c>
      <c r="H269" s="343">
        <v>10793407.746041378</v>
      </c>
      <c r="I269" s="13">
        <v>1296245.434591234</v>
      </c>
      <c r="J269" s="14">
        <v>0</v>
      </c>
      <c r="K269" s="14">
        <v>12089653.180632612</v>
      </c>
      <c r="L269" s="14">
        <v>2772.2204037222223</v>
      </c>
      <c r="M269" s="35">
        <v>1291.0995962777779</v>
      </c>
      <c r="N269" s="344">
        <v>0</v>
      </c>
      <c r="O269" s="345">
        <v>0</v>
      </c>
      <c r="P269" s="367">
        <v>1032.8796770222223</v>
      </c>
      <c r="Q269" s="366">
        <v>4504388.2714939117</v>
      </c>
      <c r="S269" s="122"/>
      <c r="T269" s="123"/>
    </row>
    <row r="270" spans="1:21" x14ac:dyDescent="0.3">
      <c r="A270" s="340">
        <v>849</v>
      </c>
      <c r="B270" s="32" t="s">
        <v>184</v>
      </c>
      <c r="C270" s="341">
        <v>3033</v>
      </c>
      <c r="D270" s="342">
        <v>21.75</v>
      </c>
      <c r="E270" s="13">
        <v>8253068.1500000004</v>
      </c>
      <c r="F270" s="13">
        <v>37945140.919540226</v>
      </c>
      <c r="G270" s="326">
        <v>0</v>
      </c>
      <c r="H270" s="343">
        <v>7577644.6416321825</v>
      </c>
      <c r="I270" s="13">
        <v>825538.06543684879</v>
      </c>
      <c r="J270" s="14">
        <v>0</v>
      </c>
      <c r="K270" s="14">
        <v>8403182.7070690319</v>
      </c>
      <c r="L270" s="14">
        <v>2770.5844731516754</v>
      </c>
      <c r="M270" s="35">
        <v>1292.7355268483248</v>
      </c>
      <c r="N270" s="344">
        <v>0</v>
      </c>
      <c r="O270" s="345">
        <v>0</v>
      </c>
      <c r="P270" s="367">
        <v>1034.1884214786598</v>
      </c>
      <c r="Q270" s="366">
        <v>3136693.4823447755</v>
      </c>
      <c r="S270" s="122"/>
      <c r="T270" s="123"/>
    </row>
    <row r="271" spans="1:21" x14ac:dyDescent="0.3">
      <c r="A271" s="340">
        <v>850</v>
      </c>
      <c r="B271" s="32" t="s">
        <v>185</v>
      </c>
      <c r="C271" s="341">
        <v>2388</v>
      </c>
      <c r="D271" s="342">
        <v>21</v>
      </c>
      <c r="E271" s="13">
        <v>7130242.6799999997</v>
      </c>
      <c r="F271" s="13">
        <v>33953536.571428575</v>
      </c>
      <c r="G271" s="326">
        <v>0</v>
      </c>
      <c r="H271" s="343">
        <v>6780521.2533142855</v>
      </c>
      <c r="I271" s="13">
        <v>849882.8974400186</v>
      </c>
      <c r="J271" s="14">
        <v>0</v>
      </c>
      <c r="K271" s="14">
        <v>7630404.1507543046</v>
      </c>
      <c r="L271" s="14">
        <v>3195.3116209188879</v>
      </c>
      <c r="M271" s="35">
        <v>868.00837908111225</v>
      </c>
      <c r="N271" s="344">
        <v>0</v>
      </c>
      <c r="O271" s="345">
        <v>0</v>
      </c>
      <c r="P271" s="367">
        <v>694.40670326488987</v>
      </c>
      <c r="Q271" s="366">
        <v>1658243.2073965571</v>
      </c>
      <c r="S271" s="122"/>
      <c r="T271" s="123"/>
    </row>
    <row r="272" spans="1:21" x14ac:dyDescent="0.3">
      <c r="A272" s="340">
        <v>851</v>
      </c>
      <c r="B272" s="32" t="s">
        <v>361</v>
      </c>
      <c r="C272" s="341">
        <v>21602</v>
      </c>
      <c r="D272" s="342">
        <v>21</v>
      </c>
      <c r="E272" s="13">
        <v>77099423.510000005</v>
      </c>
      <c r="F272" s="13">
        <v>367140111.95238101</v>
      </c>
      <c r="G272" s="326">
        <v>0</v>
      </c>
      <c r="H272" s="343">
        <v>73317880.356890485</v>
      </c>
      <c r="I272" s="13">
        <v>3863917.1221475364</v>
      </c>
      <c r="J272" s="14">
        <v>0</v>
      </c>
      <c r="K272" s="14">
        <v>77181797.479038015</v>
      </c>
      <c r="L272" s="14">
        <v>3572.9005406461447</v>
      </c>
      <c r="M272" s="35">
        <v>490.41945935385547</v>
      </c>
      <c r="N272" s="344">
        <v>0</v>
      </c>
      <c r="O272" s="345">
        <v>0</v>
      </c>
      <c r="P272" s="367">
        <v>392.33556748308439</v>
      </c>
      <c r="Q272" s="366">
        <v>8475232.9287695885</v>
      </c>
      <c r="S272" s="122"/>
      <c r="T272" s="123"/>
    </row>
    <row r="273" spans="1:20" x14ac:dyDescent="0.3">
      <c r="A273" s="340">
        <v>853</v>
      </c>
      <c r="B273" s="32" t="s">
        <v>362</v>
      </c>
      <c r="C273" s="341">
        <v>192962</v>
      </c>
      <c r="D273" s="342">
        <v>19.5</v>
      </c>
      <c r="E273" s="13">
        <v>648073553.10000002</v>
      </c>
      <c r="F273" s="13">
        <v>3323454118.4615383</v>
      </c>
      <c r="G273" s="326">
        <v>0</v>
      </c>
      <c r="H273" s="343">
        <v>663693787.45676911</v>
      </c>
      <c r="I273" s="13">
        <v>129025569.29500346</v>
      </c>
      <c r="J273" s="14">
        <v>0</v>
      </c>
      <c r="K273" s="14">
        <v>792719356.75177252</v>
      </c>
      <c r="L273" s="14">
        <v>4108.1630411779133</v>
      </c>
      <c r="M273" s="35">
        <v>-44.843041177913165</v>
      </c>
      <c r="N273" s="344">
        <v>3.8031684187835109</v>
      </c>
      <c r="O273" s="345">
        <v>0.33803168418783508</v>
      </c>
      <c r="P273" s="367">
        <v>-15.158368733474427</v>
      </c>
      <c r="Q273" s="366">
        <v>-2924989.1475486923</v>
      </c>
      <c r="S273" s="122"/>
      <c r="T273" s="123"/>
    </row>
    <row r="274" spans="1:20" x14ac:dyDescent="0.3">
      <c r="A274" s="340">
        <v>854</v>
      </c>
      <c r="B274" s="32" t="s">
        <v>186</v>
      </c>
      <c r="C274" s="341">
        <v>3373</v>
      </c>
      <c r="D274" s="342">
        <v>21.25</v>
      </c>
      <c r="E274" s="13">
        <v>10095321.609999999</v>
      </c>
      <c r="F274" s="13">
        <v>47507395.811764702</v>
      </c>
      <c r="G274" s="326">
        <v>0</v>
      </c>
      <c r="H274" s="343">
        <v>9487226.9436094109</v>
      </c>
      <c r="I274" s="13">
        <v>922738.73931822146</v>
      </c>
      <c r="J274" s="14">
        <v>0</v>
      </c>
      <c r="K274" s="14">
        <v>10409965.682927633</v>
      </c>
      <c r="L274" s="14">
        <v>3086.2631731181832</v>
      </c>
      <c r="M274" s="35">
        <v>977.05682688181696</v>
      </c>
      <c r="N274" s="344">
        <v>0</v>
      </c>
      <c r="O274" s="345">
        <v>0</v>
      </c>
      <c r="P274" s="367">
        <v>781.64546150545357</v>
      </c>
      <c r="Q274" s="366">
        <v>2636490.1416578949</v>
      </c>
      <c r="S274" s="122"/>
      <c r="T274" s="123"/>
    </row>
    <row r="275" spans="1:20" x14ac:dyDescent="0.3">
      <c r="A275" s="340">
        <v>857</v>
      </c>
      <c r="B275" s="32" t="s">
        <v>187</v>
      </c>
      <c r="C275" s="341">
        <v>2477</v>
      </c>
      <c r="D275" s="342">
        <v>22</v>
      </c>
      <c r="E275" s="13">
        <v>6668771</v>
      </c>
      <c r="F275" s="13">
        <v>30312595.454545453</v>
      </c>
      <c r="G275" s="326">
        <v>0</v>
      </c>
      <c r="H275" s="343">
        <v>6053425.3122727266</v>
      </c>
      <c r="I275" s="13">
        <v>1041274.1521340021</v>
      </c>
      <c r="J275" s="14">
        <v>0</v>
      </c>
      <c r="K275" s="14">
        <v>7094699.4644067287</v>
      </c>
      <c r="L275" s="14">
        <v>2864.230708278857</v>
      </c>
      <c r="M275" s="35">
        <v>1199.0892917211431</v>
      </c>
      <c r="N275" s="344">
        <v>0</v>
      </c>
      <c r="O275" s="345">
        <v>0</v>
      </c>
      <c r="P275" s="367">
        <v>959.2714333769145</v>
      </c>
      <c r="Q275" s="366">
        <v>2376115.3404746172</v>
      </c>
      <c r="S275" s="122"/>
      <c r="T275" s="123"/>
    </row>
    <row r="276" spans="1:20" x14ac:dyDescent="0.3">
      <c r="A276" s="340">
        <v>858</v>
      </c>
      <c r="B276" s="32" t="s">
        <v>363</v>
      </c>
      <c r="C276" s="341">
        <v>38599</v>
      </c>
      <c r="D276" s="342">
        <v>19.5</v>
      </c>
      <c r="E276" s="13">
        <v>170220943.40000001</v>
      </c>
      <c r="F276" s="13">
        <v>872927914.87179482</v>
      </c>
      <c r="G276" s="326">
        <v>0</v>
      </c>
      <c r="H276" s="343">
        <v>174323704.59989741</v>
      </c>
      <c r="I276" s="13">
        <v>9870711.3001802992</v>
      </c>
      <c r="J276" s="14">
        <v>0</v>
      </c>
      <c r="K276" s="14">
        <v>184194415.9000777</v>
      </c>
      <c r="L276" s="14">
        <v>4771.9996865223893</v>
      </c>
      <c r="M276" s="35">
        <v>-708.67968652238915</v>
      </c>
      <c r="N276" s="344">
        <v>6.5634036423919984</v>
      </c>
      <c r="O276" s="345">
        <v>0.36563403642392001</v>
      </c>
      <c r="P276" s="367">
        <v>-259.11741431481943</v>
      </c>
      <c r="Q276" s="366">
        <v>-10001673.075137716</v>
      </c>
      <c r="S276" s="122"/>
      <c r="T276" s="123"/>
    </row>
    <row r="277" spans="1:20" x14ac:dyDescent="0.3">
      <c r="A277" s="340">
        <v>859</v>
      </c>
      <c r="B277" s="32" t="s">
        <v>188</v>
      </c>
      <c r="C277" s="341">
        <v>6637</v>
      </c>
      <c r="D277" s="342">
        <v>22</v>
      </c>
      <c r="E277" s="13">
        <v>19137247.059999999</v>
      </c>
      <c r="F277" s="13">
        <v>86987486.636363626</v>
      </c>
      <c r="G277" s="326">
        <v>0</v>
      </c>
      <c r="H277" s="343">
        <v>17371401.081281815</v>
      </c>
      <c r="I277" s="13">
        <v>486860.90923713666</v>
      </c>
      <c r="J277" s="14">
        <v>0</v>
      </c>
      <c r="K277" s="14">
        <v>17858261.99051895</v>
      </c>
      <c r="L277" s="14">
        <v>2690.7129713001282</v>
      </c>
      <c r="M277" s="35">
        <v>1372.607028699872</v>
      </c>
      <c r="N277" s="344">
        <v>0</v>
      </c>
      <c r="O277" s="345">
        <v>0</v>
      </c>
      <c r="P277" s="367">
        <v>1098.0856229598976</v>
      </c>
      <c r="Q277" s="366">
        <v>7287994.2795848399</v>
      </c>
      <c r="S277" s="122"/>
      <c r="T277" s="123"/>
    </row>
    <row r="278" spans="1:20" x14ac:dyDescent="0.3">
      <c r="A278" s="340">
        <v>886</v>
      </c>
      <c r="B278" s="32" t="s">
        <v>364</v>
      </c>
      <c r="C278" s="341">
        <v>12871</v>
      </c>
      <c r="D278" s="342">
        <v>21.5</v>
      </c>
      <c r="E278" s="13">
        <v>46948499.609999999</v>
      </c>
      <c r="F278" s="13">
        <v>218365114.46511629</v>
      </c>
      <c r="G278" s="326">
        <v>0</v>
      </c>
      <c r="H278" s="343">
        <v>43607513.35868372</v>
      </c>
      <c r="I278" s="13">
        <v>2563497.5941089489</v>
      </c>
      <c r="J278" s="14">
        <v>0</v>
      </c>
      <c r="K278" s="14">
        <v>46171010.952792667</v>
      </c>
      <c r="L278" s="14">
        <v>3587.212411840002</v>
      </c>
      <c r="M278" s="35">
        <v>476.10758815999816</v>
      </c>
      <c r="N278" s="344">
        <v>0</v>
      </c>
      <c r="O278" s="345">
        <v>0</v>
      </c>
      <c r="P278" s="367">
        <v>380.88607052799853</v>
      </c>
      <c r="Q278" s="366">
        <v>4902384.6137658693</v>
      </c>
      <c r="S278" s="122"/>
      <c r="T278" s="123"/>
    </row>
    <row r="279" spans="1:20" x14ac:dyDescent="0.3">
      <c r="A279" s="340">
        <v>887</v>
      </c>
      <c r="B279" s="32" t="s">
        <v>189</v>
      </c>
      <c r="C279" s="341">
        <v>4688</v>
      </c>
      <c r="D279" s="342">
        <v>22</v>
      </c>
      <c r="E279" s="13">
        <v>13653469.98</v>
      </c>
      <c r="F279" s="13">
        <v>62061227.18181818</v>
      </c>
      <c r="G279" s="326">
        <v>0</v>
      </c>
      <c r="H279" s="343">
        <v>12393627.068209089</v>
      </c>
      <c r="I279" s="13">
        <v>1203144.643979595</v>
      </c>
      <c r="J279" s="14">
        <v>0</v>
      </c>
      <c r="K279" s="14">
        <v>13596771.712188683</v>
      </c>
      <c r="L279" s="14">
        <v>2900.335262838883</v>
      </c>
      <c r="M279" s="35">
        <v>1162.9847371611172</v>
      </c>
      <c r="N279" s="344">
        <v>0</v>
      </c>
      <c r="O279" s="345">
        <v>0</v>
      </c>
      <c r="P279" s="367">
        <v>930.38778972889384</v>
      </c>
      <c r="Q279" s="366">
        <v>4361657.9582490539</v>
      </c>
      <c r="S279" s="122"/>
      <c r="T279" s="123"/>
    </row>
    <row r="280" spans="1:20" x14ac:dyDescent="0.3">
      <c r="A280" s="340">
        <v>889</v>
      </c>
      <c r="B280" s="32" t="s">
        <v>190</v>
      </c>
      <c r="C280" s="341">
        <v>2676</v>
      </c>
      <c r="D280" s="342">
        <v>20.5</v>
      </c>
      <c r="E280" s="13">
        <v>6790240.1699999999</v>
      </c>
      <c r="F280" s="13">
        <v>33123122.780487806</v>
      </c>
      <c r="G280" s="326">
        <v>0</v>
      </c>
      <c r="H280" s="343">
        <v>6614687.6192634143</v>
      </c>
      <c r="I280" s="13">
        <v>1146410.0470142534</v>
      </c>
      <c r="J280" s="14">
        <v>0</v>
      </c>
      <c r="K280" s="14">
        <v>7761097.6662776675</v>
      </c>
      <c r="L280" s="14">
        <v>2900.2607123608623</v>
      </c>
      <c r="M280" s="35">
        <v>1163.0592876391379</v>
      </c>
      <c r="N280" s="344">
        <v>0</v>
      </c>
      <c r="O280" s="345">
        <v>0</v>
      </c>
      <c r="P280" s="367">
        <v>930.44743011131038</v>
      </c>
      <c r="Q280" s="366">
        <v>2489877.3229778665</v>
      </c>
      <c r="S280" s="122"/>
      <c r="T280" s="123"/>
    </row>
    <row r="281" spans="1:20" x14ac:dyDescent="0.3">
      <c r="A281" s="340">
        <v>890</v>
      </c>
      <c r="B281" s="32" t="s">
        <v>191</v>
      </c>
      <c r="C281" s="341">
        <v>1212</v>
      </c>
      <c r="D281" s="342">
        <v>21</v>
      </c>
      <c r="E281" s="13">
        <v>3901204.77</v>
      </c>
      <c r="F281" s="13">
        <v>18577165.571428571</v>
      </c>
      <c r="G281" s="326">
        <v>0</v>
      </c>
      <c r="H281" s="343">
        <v>3709859.9646142856</v>
      </c>
      <c r="I281" s="13">
        <v>179253.30977799036</v>
      </c>
      <c r="J281" s="14">
        <v>0</v>
      </c>
      <c r="K281" s="14">
        <v>3889113.2743922761</v>
      </c>
      <c r="L281" s="14">
        <v>3208.8393353071583</v>
      </c>
      <c r="M281" s="35">
        <v>854.48066469284186</v>
      </c>
      <c r="N281" s="344">
        <v>0</v>
      </c>
      <c r="O281" s="345">
        <v>0</v>
      </c>
      <c r="P281" s="367">
        <v>683.58453175427348</v>
      </c>
      <c r="Q281" s="366">
        <v>828504.45248617942</v>
      </c>
      <c r="S281" s="122"/>
      <c r="T281" s="123"/>
    </row>
    <row r="282" spans="1:20" x14ac:dyDescent="0.3">
      <c r="A282" s="340">
        <v>892</v>
      </c>
      <c r="B282" s="32" t="s">
        <v>192</v>
      </c>
      <c r="C282" s="341">
        <v>3681</v>
      </c>
      <c r="D282" s="342">
        <v>21.5</v>
      </c>
      <c r="E282" s="13">
        <v>10478051.619999999</v>
      </c>
      <c r="F282" s="13">
        <v>48735123.813953482</v>
      </c>
      <c r="G282" s="326">
        <v>0</v>
      </c>
      <c r="H282" s="343">
        <v>9732404.2256465089</v>
      </c>
      <c r="I282" s="13">
        <v>786477.17197667318</v>
      </c>
      <c r="J282" s="14">
        <v>0</v>
      </c>
      <c r="K282" s="14">
        <v>10518881.397623181</v>
      </c>
      <c r="L282" s="14">
        <v>2857.615158278506</v>
      </c>
      <c r="M282" s="35">
        <v>1205.7048417214942</v>
      </c>
      <c r="N282" s="344">
        <v>0</v>
      </c>
      <c r="O282" s="345">
        <v>0</v>
      </c>
      <c r="P282" s="367">
        <v>964.56387337719536</v>
      </c>
      <c r="Q282" s="366">
        <v>3550559.6179014561</v>
      </c>
      <c r="S282" s="122"/>
      <c r="T282" s="123"/>
    </row>
    <row r="283" spans="1:20" x14ac:dyDescent="0.3">
      <c r="A283" s="340">
        <v>893</v>
      </c>
      <c r="B283" s="32" t="s">
        <v>365</v>
      </c>
      <c r="C283" s="341">
        <v>7464</v>
      </c>
      <c r="D283" s="342">
        <v>21.25</v>
      </c>
      <c r="E283" s="13">
        <v>22205073.170000002</v>
      </c>
      <c r="F283" s="13">
        <v>104494461.97647059</v>
      </c>
      <c r="G283" s="326">
        <v>0</v>
      </c>
      <c r="H283" s="343">
        <v>20867544.056701176</v>
      </c>
      <c r="I283" s="13">
        <v>3123191.44084848</v>
      </c>
      <c r="J283" s="14">
        <v>0</v>
      </c>
      <c r="K283" s="14">
        <v>23990735.497549657</v>
      </c>
      <c r="L283" s="14">
        <v>3214.1928587285179</v>
      </c>
      <c r="M283" s="35">
        <v>849.12714127148229</v>
      </c>
      <c r="N283" s="344">
        <v>0</v>
      </c>
      <c r="O283" s="345">
        <v>0</v>
      </c>
      <c r="P283" s="367">
        <v>679.30171301718588</v>
      </c>
      <c r="Q283" s="366">
        <v>5070307.9859602749</v>
      </c>
      <c r="S283" s="122"/>
      <c r="T283" s="123"/>
    </row>
    <row r="284" spans="1:20" x14ac:dyDescent="0.3">
      <c r="A284" s="340">
        <v>895</v>
      </c>
      <c r="B284" s="32" t="s">
        <v>366</v>
      </c>
      <c r="C284" s="341">
        <v>15522</v>
      </c>
      <c r="D284" s="342">
        <v>20.75</v>
      </c>
      <c r="E284" s="13">
        <v>56066772.520000003</v>
      </c>
      <c r="F284" s="13">
        <v>270201313.3493976</v>
      </c>
      <c r="G284" s="326">
        <v>0</v>
      </c>
      <c r="H284" s="343">
        <v>53959202.275874697</v>
      </c>
      <c r="I284" s="13">
        <v>4624218.9444064191</v>
      </c>
      <c r="J284" s="14">
        <v>0</v>
      </c>
      <c r="K284" s="14">
        <v>58583421.220281117</v>
      </c>
      <c r="L284" s="14">
        <v>3774.218607156366</v>
      </c>
      <c r="M284" s="35">
        <v>289.10139284363413</v>
      </c>
      <c r="N284" s="344">
        <v>0</v>
      </c>
      <c r="O284" s="345">
        <v>0</v>
      </c>
      <c r="P284" s="367">
        <v>231.28111427490731</v>
      </c>
      <c r="Q284" s="366">
        <v>3589945.4557751114</v>
      </c>
      <c r="S284" s="122"/>
      <c r="T284" s="123"/>
    </row>
    <row r="285" spans="1:20" x14ac:dyDescent="0.3">
      <c r="A285" s="340">
        <v>905</v>
      </c>
      <c r="B285" s="32" t="s">
        <v>367</v>
      </c>
      <c r="C285" s="341">
        <v>67636</v>
      </c>
      <c r="D285" s="342">
        <v>21</v>
      </c>
      <c r="E285" s="13">
        <v>249591237.25999999</v>
      </c>
      <c r="F285" s="13">
        <v>1188529701.2380953</v>
      </c>
      <c r="G285" s="326">
        <v>0</v>
      </c>
      <c r="H285" s="343">
        <v>237349381.33724761</v>
      </c>
      <c r="I285" s="13">
        <v>31352931.51041944</v>
      </c>
      <c r="J285" s="14">
        <v>0</v>
      </c>
      <c r="K285" s="14">
        <v>268702312.84766704</v>
      </c>
      <c r="L285" s="14">
        <v>3972.7706080736152</v>
      </c>
      <c r="M285" s="35">
        <v>90.549391926384942</v>
      </c>
      <c r="N285" s="344">
        <v>0</v>
      </c>
      <c r="O285" s="345">
        <v>0</v>
      </c>
      <c r="P285" s="367">
        <v>72.439513541107956</v>
      </c>
      <c r="Q285" s="366">
        <v>4899518.9378663776</v>
      </c>
      <c r="S285" s="122"/>
      <c r="T285" s="123"/>
    </row>
    <row r="286" spans="1:20" x14ac:dyDescent="0.3">
      <c r="A286" s="340">
        <v>908</v>
      </c>
      <c r="B286" s="32" t="s">
        <v>193</v>
      </c>
      <c r="C286" s="341">
        <v>20972</v>
      </c>
      <c r="D286" s="342">
        <v>20.25</v>
      </c>
      <c r="E286" s="13">
        <v>74998202.719999999</v>
      </c>
      <c r="F286" s="13">
        <v>370361494.91358024</v>
      </c>
      <c r="G286" s="326">
        <v>0</v>
      </c>
      <c r="H286" s="343">
        <v>73961190.534241974</v>
      </c>
      <c r="I286" s="13">
        <v>5989215.0695996871</v>
      </c>
      <c r="J286" s="14">
        <v>0</v>
      </c>
      <c r="K286" s="14">
        <v>79950405.603841662</v>
      </c>
      <c r="L286" s="14">
        <v>3812.2451651650613</v>
      </c>
      <c r="M286" s="35">
        <v>251.07483483493888</v>
      </c>
      <c r="N286" s="344">
        <v>0</v>
      </c>
      <c r="O286" s="345">
        <v>0</v>
      </c>
      <c r="P286" s="367">
        <v>200.85986786795112</v>
      </c>
      <c r="Q286" s="366">
        <v>4212433.1489266707</v>
      </c>
      <c r="S286" s="122"/>
      <c r="T286" s="123"/>
    </row>
    <row r="287" spans="1:20" x14ac:dyDescent="0.3">
      <c r="A287" s="340">
        <v>915</v>
      </c>
      <c r="B287" s="32" t="s">
        <v>194</v>
      </c>
      <c r="C287" s="341">
        <v>20466</v>
      </c>
      <c r="D287" s="342">
        <v>21</v>
      </c>
      <c r="E287" s="13">
        <v>70818173.989999995</v>
      </c>
      <c r="F287" s="13">
        <v>337229399.9523809</v>
      </c>
      <c r="G287" s="326">
        <v>0</v>
      </c>
      <c r="H287" s="343">
        <v>67344711.170490459</v>
      </c>
      <c r="I287" s="13">
        <v>5656773.4006700991</v>
      </c>
      <c r="J287" s="14">
        <v>0</v>
      </c>
      <c r="K287" s="14">
        <v>73001484.571160555</v>
      </c>
      <c r="L287" s="14">
        <v>3566.9639681012682</v>
      </c>
      <c r="M287" s="35">
        <v>496.356031898732</v>
      </c>
      <c r="N287" s="344">
        <v>0</v>
      </c>
      <c r="O287" s="345">
        <v>0</v>
      </c>
      <c r="P287" s="367">
        <v>397.08482551898561</v>
      </c>
      <c r="Q287" s="366">
        <v>8126738.0390715599</v>
      </c>
      <c r="S287" s="122"/>
      <c r="T287" s="123"/>
    </row>
    <row r="288" spans="1:20" x14ac:dyDescent="0.3">
      <c r="A288" s="340">
        <v>918</v>
      </c>
      <c r="B288" s="32" t="s">
        <v>195</v>
      </c>
      <c r="C288" s="341">
        <v>2293</v>
      </c>
      <c r="D288" s="342">
        <v>22.25</v>
      </c>
      <c r="E288" s="13">
        <v>7307843.9500000002</v>
      </c>
      <c r="F288" s="13">
        <v>32844242.471910112</v>
      </c>
      <c r="G288" s="326">
        <v>0</v>
      </c>
      <c r="H288" s="343">
        <v>6558995.221640449</v>
      </c>
      <c r="I288" s="13">
        <v>1044453.7375837476</v>
      </c>
      <c r="J288" s="14">
        <v>0</v>
      </c>
      <c r="K288" s="14">
        <v>7603448.9592241962</v>
      </c>
      <c r="L288" s="14">
        <v>3315.9393629412107</v>
      </c>
      <c r="M288" s="35">
        <v>747.38063705878949</v>
      </c>
      <c r="N288" s="344">
        <v>0</v>
      </c>
      <c r="O288" s="345">
        <v>0</v>
      </c>
      <c r="P288" s="367">
        <v>597.90450964703166</v>
      </c>
      <c r="Q288" s="366">
        <v>1370995.0406206436</v>
      </c>
      <c r="S288" s="122"/>
      <c r="T288" s="123"/>
    </row>
    <row r="289" spans="1:20" x14ac:dyDescent="0.3">
      <c r="A289" s="340">
        <v>921</v>
      </c>
      <c r="B289" s="32" t="s">
        <v>196</v>
      </c>
      <c r="C289" s="341">
        <v>2014</v>
      </c>
      <c r="D289" s="342">
        <v>21.5</v>
      </c>
      <c r="E289" s="13">
        <v>5156655.33</v>
      </c>
      <c r="F289" s="13">
        <v>23984443.395348836</v>
      </c>
      <c r="G289" s="326">
        <v>0</v>
      </c>
      <c r="H289" s="343">
        <v>4789693.3460511621</v>
      </c>
      <c r="I289" s="13">
        <v>782261.16352158994</v>
      </c>
      <c r="J289" s="14">
        <v>0</v>
      </c>
      <c r="K289" s="14">
        <v>5571954.5095727518</v>
      </c>
      <c r="L289" s="14">
        <v>2766.6109779407902</v>
      </c>
      <c r="M289" s="35">
        <v>1296.7090220592099</v>
      </c>
      <c r="N289" s="344">
        <v>0</v>
      </c>
      <c r="O289" s="345">
        <v>0</v>
      </c>
      <c r="P289" s="367">
        <v>1037.3672176473681</v>
      </c>
      <c r="Q289" s="366">
        <v>2089257.5763417992</v>
      </c>
      <c r="S289" s="122"/>
      <c r="T289" s="123"/>
    </row>
    <row r="290" spans="1:20" x14ac:dyDescent="0.3">
      <c r="A290" s="340">
        <v>922</v>
      </c>
      <c r="B290" s="32" t="s">
        <v>197</v>
      </c>
      <c r="C290" s="341">
        <v>4355</v>
      </c>
      <c r="D290" s="342">
        <v>22</v>
      </c>
      <c r="E290" s="13">
        <v>16282465.91</v>
      </c>
      <c r="F290" s="13">
        <v>74011208.681818187</v>
      </c>
      <c r="G290" s="326">
        <v>0</v>
      </c>
      <c r="H290" s="343">
        <v>14780038.373759091</v>
      </c>
      <c r="I290" s="13">
        <v>676756.27914706233</v>
      </c>
      <c r="J290" s="14">
        <v>0</v>
      </c>
      <c r="K290" s="14">
        <v>15456794.652906153</v>
      </c>
      <c r="L290" s="14">
        <v>3549.2065793125494</v>
      </c>
      <c r="M290" s="35">
        <v>514.1134206874508</v>
      </c>
      <c r="N290" s="344">
        <v>0</v>
      </c>
      <c r="O290" s="345">
        <v>0</v>
      </c>
      <c r="P290" s="367">
        <v>411.29073654996068</v>
      </c>
      <c r="Q290" s="366">
        <v>1791171.1576750788</v>
      </c>
      <c r="S290" s="122"/>
      <c r="T290" s="123"/>
    </row>
    <row r="291" spans="1:20" x14ac:dyDescent="0.3">
      <c r="A291" s="340">
        <v>924</v>
      </c>
      <c r="B291" s="32" t="s">
        <v>368</v>
      </c>
      <c r="C291" s="341">
        <v>3114</v>
      </c>
      <c r="D291" s="342">
        <v>22.5</v>
      </c>
      <c r="E291" s="13">
        <v>9175802.2699999996</v>
      </c>
      <c r="F291" s="13">
        <v>40781343.422222219</v>
      </c>
      <c r="G291" s="326">
        <v>0</v>
      </c>
      <c r="H291" s="343">
        <v>8144034.2814177768</v>
      </c>
      <c r="I291" s="13">
        <v>790796.25012289512</v>
      </c>
      <c r="J291" s="14">
        <v>0</v>
      </c>
      <c r="K291" s="14">
        <v>8934830.5315406714</v>
      </c>
      <c r="L291" s="14">
        <v>2869.2455143033626</v>
      </c>
      <c r="M291" s="35">
        <v>1194.0744856966376</v>
      </c>
      <c r="N291" s="344">
        <v>0</v>
      </c>
      <c r="O291" s="345">
        <v>0</v>
      </c>
      <c r="P291" s="367">
        <v>955.25958855731005</v>
      </c>
      <c r="Q291" s="366">
        <v>2974678.3587674634</v>
      </c>
      <c r="S291" s="122"/>
      <c r="T291" s="123"/>
    </row>
    <row r="292" spans="1:20" x14ac:dyDescent="0.3">
      <c r="A292" s="340">
        <v>925</v>
      </c>
      <c r="B292" s="32" t="s">
        <v>198</v>
      </c>
      <c r="C292" s="341">
        <v>3579</v>
      </c>
      <c r="D292" s="342">
        <v>21</v>
      </c>
      <c r="E292" s="13">
        <v>9796503.2300000004</v>
      </c>
      <c r="F292" s="13">
        <v>46650015.380952381</v>
      </c>
      <c r="G292" s="326">
        <v>0</v>
      </c>
      <c r="H292" s="343">
        <v>9316008.0715761892</v>
      </c>
      <c r="I292" s="13">
        <v>4267740.7363720452</v>
      </c>
      <c r="J292" s="14">
        <v>0</v>
      </c>
      <c r="K292" s="14">
        <v>13583748.807948235</v>
      </c>
      <c r="L292" s="14">
        <v>3795.4034109941981</v>
      </c>
      <c r="M292" s="35">
        <v>267.91658900580205</v>
      </c>
      <c r="N292" s="344">
        <v>0</v>
      </c>
      <c r="O292" s="345">
        <v>0</v>
      </c>
      <c r="P292" s="367">
        <v>214.33327120464165</v>
      </c>
      <c r="Q292" s="366">
        <v>767098.77764141245</v>
      </c>
      <c r="S292" s="122"/>
      <c r="T292" s="123"/>
    </row>
    <row r="293" spans="1:20" x14ac:dyDescent="0.3">
      <c r="A293" s="340">
        <v>927</v>
      </c>
      <c r="B293" s="32" t="s">
        <v>369</v>
      </c>
      <c r="C293" s="341">
        <v>29158</v>
      </c>
      <c r="D293" s="342">
        <v>20.5</v>
      </c>
      <c r="E293" s="13">
        <v>119997747.45</v>
      </c>
      <c r="F293" s="13">
        <v>585354865.60975611</v>
      </c>
      <c r="G293" s="326">
        <v>0</v>
      </c>
      <c r="H293" s="343">
        <v>116895366.6622683</v>
      </c>
      <c r="I293" s="13">
        <v>4567164.1442672741</v>
      </c>
      <c r="J293" s="14">
        <v>0</v>
      </c>
      <c r="K293" s="14">
        <v>121462530.80653557</v>
      </c>
      <c r="L293" s="14">
        <v>4165.6674259735091</v>
      </c>
      <c r="M293" s="35">
        <v>-102.34742597350896</v>
      </c>
      <c r="N293" s="344">
        <v>4.6283731625336886</v>
      </c>
      <c r="O293" s="345">
        <v>0.34628373162533688</v>
      </c>
      <c r="P293" s="367">
        <v>-35.441248588354611</v>
      </c>
      <c r="Q293" s="366">
        <v>-1033395.9263392438</v>
      </c>
      <c r="S293" s="122"/>
      <c r="T293" s="123"/>
    </row>
    <row r="294" spans="1:20" x14ac:dyDescent="0.3">
      <c r="A294" s="340">
        <v>931</v>
      </c>
      <c r="B294" s="32" t="s">
        <v>199</v>
      </c>
      <c r="C294" s="341">
        <v>6176</v>
      </c>
      <c r="D294" s="342">
        <v>21</v>
      </c>
      <c r="E294" s="13">
        <v>16720851.949999999</v>
      </c>
      <c r="F294" s="13">
        <v>79623104.523809522</v>
      </c>
      <c r="G294" s="326">
        <v>0</v>
      </c>
      <c r="H294" s="343">
        <v>15900733.973404761</v>
      </c>
      <c r="I294" s="13">
        <v>3001430.4047875786</v>
      </c>
      <c r="J294" s="14">
        <v>0</v>
      </c>
      <c r="K294" s="14">
        <v>18902164.378192339</v>
      </c>
      <c r="L294" s="14">
        <v>3060.5836104586042</v>
      </c>
      <c r="M294" s="35">
        <v>1002.736389541396</v>
      </c>
      <c r="N294" s="344">
        <v>0</v>
      </c>
      <c r="O294" s="345">
        <v>0</v>
      </c>
      <c r="P294" s="367">
        <v>802.1891116331168</v>
      </c>
      <c r="Q294" s="366">
        <v>4954319.9534461293</v>
      </c>
      <c r="S294" s="122"/>
      <c r="T294" s="123"/>
    </row>
    <row r="295" spans="1:20" x14ac:dyDescent="0.3">
      <c r="A295" s="340">
        <v>934</v>
      </c>
      <c r="B295" s="32" t="s">
        <v>200</v>
      </c>
      <c r="C295" s="341">
        <v>2827</v>
      </c>
      <c r="D295" s="342">
        <v>22.25</v>
      </c>
      <c r="E295" s="13">
        <v>8924597.2400000002</v>
      </c>
      <c r="F295" s="13">
        <v>40110549.39325843</v>
      </c>
      <c r="G295" s="326">
        <v>0</v>
      </c>
      <c r="H295" s="343">
        <v>8010076.7138337083</v>
      </c>
      <c r="I295" s="13">
        <v>783825.99047683144</v>
      </c>
      <c r="J295" s="14">
        <v>0</v>
      </c>
      <c r="K295" s="14">
        <v>8793902.7043105401</v>
      </c>
      <c r="L295" s="14">
        <v>3110.6836591123242</v>
      </c>
      <c r="M295" s="35">
        <v>952.63634088767594</v>
      </c>
      <c r="N295" s="344">
        <v>0</v>
      </c>
      <c r="O295" s="345">
        <v>0</v>
      </c>
      <c r="P295" s="367">
        <v>762.10907271014082</v>
      </c>
      <c r="Q295" s="366">
        <v>2154482.3485515681</v>
      </c>
      <c r="S295" s="122"/>
      <c r="T295" s="123"/>
    </row>
    <row r="296" spans="1:20" x14ac:dyDescent="0.3">
      <c r="A296" s="340">
        <v>935</v>
      </c>
      <c r="B296" s="32" t="s">
        <v>201</v>
      </c>
      <c r="C296" s="341">
        <v>3109</v>
      </c>
      <c r="D296" s="342">
        <v>20.5</v>
      </c>
      <c r="E296" s="13">
        <v>8864423.0399999991</v>
      </c>
      <c r="F296" s="13">
        <v>43241087.999999993</v>
      </c>
      <c r="G296" s="326">
        <v>0</v>
      </c>
      <c r="H296" s="343">
        <v>8635245.2735999972</v>
      </c>
      <c r="I296" s="13">
        <v>1216824.053387505</v>
      </c>
      <c r="J296" s="14">
        <v>0</v>
      </c>
      <c r="K296" s="14">
        <v>9852069.3269875012</v>
      </c>
      <c r="L296" s="14">
        <v>3168.8868854897078</v>
      </c>
      <c r="M296" s="35">
        <v>894.4331145102924</v>
      </c>
      <c r="N296" s="344">
        <v>0</v>
      </c>
      <c r="O296" s="345">
        <v>0</v>
      </c>
      <c r="P296" s="367">
        <v>715.54649160823396</v>
      </c>
      <c r="Q296" s="366">
        <v>2224634.0424099993</v>
      </c>
      <c r="S296" s="122"/>
      <c r="T296" s="123"/>
    </row>
    <row r="297" spans="1:20" x14ac:dyDescent="0.3">
      <c r="A297" s="340">
        <v>936</v>
      </c>
      <c r="B297" s="32" t="s">
        <v>370</v>
      </c>
      <c r="C297" s="341">
        <v>6544</v>
      </c>
      <c r="D297" s="342">
        <v>21.25</v>
      </c>
      <c r="E297" s="13">
        <v>18921979.25</v>
      </c>
      <c r="F297" s="13">
        <v>89044608.235294119</v>
      </c>
      <c r="G297" s="326">
        <v>0</v>
      </c>
      <c r="H297" s="343">
        <v>17782208.264588233</v>
      </c>
      <c r="I297" s="13">
        <v>3281937.0887025101</v>
      </c>
      <c r="J297" s="14">
        <v>0</v>
      </c>
      <c r="K297" s="14">
        <v>21064145.353290744</v>
      </c>
      <c r="L297" s="14">
        <v>3218.8486175566541</v>
      </c>
      <c r="M297" s="35">
        <v>844.4713824433461</v>
      </c>
      <c r="N297" s="344">
        <v>0</v>
      </c>
      <c r="O297" s="345">
        <v>0</v>
      </c>
      <c r="P297" s="367">
        <v>675.57710595467688</v>
      </c>
      <c r="Q297" s="366">
        <v>4420976.5813674051</v>
      </c>
      <c r="S297" s="122"/>
      <c r="T297" s="123"/>
    </row>
    <row r="298" spans="1:20" x14ac:dyDescent="0.3">
      <c r="A298" s="340">
        <v>946</v>
      </c>
      <c r="B298" s="32" t="s">
        <v>371</v>
      </c>
      <c r="C298" s="341">
        <v>6461</v>
      </c>
      <c r="D298" s="342">
        <v>21.5</v>
      </c>
      <c r="E298" s="13">
        <v>20187177.239999998</v>
      </c>
      <c r="F298" s="13">
        <v>93893847.627906963</v>
      </c>
      <c r="G298" s="326">
        <v>0</v>
      </c>
      <c r="H298" s="343">
        <v>18750601.37129302</v>
      </c>
      <c r="I298" s="13">
        <v>2226833.73254281</v>
      </c>
      <c r="J298" s="14">
        <v>0</v>
      </c>
      <c r="K298" s="14">
        <v>20977435.103835829</v>
      </c>
      <c r="L298" s="14">
        <v>3246.7783785537576</v>
      </c>
      <c r="M298" s="35">
        <v>816.54162144624252</v>
      </c>
      <c r="N298" s="344">
        <v>0</v>
      </c>
      <c r="O298" s="345">
        <v>0</v>
      </c>
      <c r="P298" s="367">
        <v>653.23329715699401</v>
      </c>
      <c r="Q298" s="366">
        <v>4220540.3329313379</v>
      </c>
      <c r="S298" s="122"/>
      <c r="T298" s="123"/>
    </row>
    <row r="299" spans="1:20" x14ac:dyDescent="0.3">
      <c r="A299" s="340">
        <v>976</v>
      </c>
      <c r="B299" s="32" t="s">
        <v>372</v>
      </c>
      <c r="C299" s="341">
        <v>3918</v>
      </c>
      <c r="D299" s="342">
        <v>20</v>
      </c>
      <c r="E299" s="13">
        <v>10827038.68</v>
      </c>
      <c r="F299" s="13">
        <v>54135193.399999999</v>
      </c>
      <c r="G299" s="326">
        <v>0</v>
      </c>
      <c r="H299" s="343">
        <v>10810798.121979998</v>
      </c>
      <c r="I299" s="13">
        <v>889403.93981018837</v>
      </c>
      <c r="J299" s="14">
        <v>0</v>
      </c>
      <c r="K299" s="14">
        <v>11700202.061790187</v>
      </c>
      <c r="L299" s="14">
        <v>2986.2690305743204</v>
      </c>
      <c r="M299" s="35">
        <v>1077.0509694256798</v>
      </c>
      <c r="N299" s="344">
        <v>0</v>
      </c>
      <c r="O299" s="345">
        <v>0</v>
      </c>
      <c r="P299" s="367">
        <v>861.64077554054393</v>
      </c>
      <c r="Q299" s="366">
        <v>3375908.5585678513</v>
      </c>
      <c r="S299" s="122"/>
      <c r="T299" s="123"/>
    </row>
    <row r="300" spans="1:20" x14ac:dyDescent="0.3">
      <c r="A300" s="340">
        <v>977</v>
      </c>
      <c r="B300" s="32" t="s">
        <v>202</v>
      </c>
      <c r="C300" s="341">
        <v>15255</v>
      </c>
      <c r="D300" s="342">
        <v>22</v>
      </c>
      <c r="E300" s="13">
        <v>49517857.380000003</v>
      </c>
      <c r="F300" s="13">
        <v>225081169.90909091</v>
      </c>
      <c r="G300" s="326">
        <v>0</v>
      </c>
      <c r="H300" s="343">
        <v>44948709.63084545</v>
      </c>
      <c r="I300" s="13">
        <v>3818295.0411932389</v>
      </c>
      <c r="J300" s="14">
        <v>0</v>
      </c>
      <c r="K300" s="14">
        <v>48767004.672038689</v>
      </c>
      <c r="L300" s="14">
        <v>3196.7882446436374</v>
      </c>
      <c r="M300" s="35">
        <v>866.53175535636274</v>
      </c>
      <c r="N300" s="344">
        <v>0</v>
      </c>
      <c r="O300" s="345">
        <v>0</v>
      </c>
      <c r="P300" s="367">
        <v>693.22540428509024</v>
      </c>
      <c r="Q300" s="366">
        <v>10575153.542369051</v>
      </c>
      <c r="S300" s="122"/>
      <c r="T300" s="123"/>
    </row>
    <row r="301" spans="1:20" x14ac:dyDescent="0.3">
      <c r="A301" s="340">
        <v>980</v>
      </c>
      <c r="B301" s="32" t="s">
        <v>203</v>
      </c>
      <c r="C301" s="341">
        <v>33254</v>
      </c>
      <c r="D301" s="342">
        <v>20.5</v>
      </c>
      <c r="E301" s="13">
        <v>120782716.92</v>
      </c>
      <c r="F301" s="13">
        <v>589183984.97560978</v>
      </c>
      <c r="G301" s="326">
        <v>0</v>
      </c>
      <c r="H301" s="343">
        <v>117660041.79962927</v>
      </c>
      <c r="I301" s="13">
        <v>8288839.8246371616</v>
      </c>
      <c r="J301" s="14">
        <v>0</v>
      </c>
      <c r="K301" s="14">
        <v>125948881.62426643</v>
      </c>
      <c r="L301" s="14">
        <v>3787.4806526813745</v>
      </c>
      <c r="M301" s="35">
        <v>275.83934731862564</v>
      </c>
      <c r="N301" s="344">
        <v>0</v>
      </c>
      <c r="O301" s="345">
        <v>0</v>
      </c>
      <c r="P301" s="367">
        <v>220.67147785490053</v>
      </c>
      <c r="Q301" s="366">
        <v>7338209.3245868627</v>
      </c>
      <c r="S301" s="122"/>
      <c r="T301" s="123"/>
    </row>
    <row r="302" spans="1:20" x14ac:dyDescent="0.3">
      <c r="A302" s="340">
        <v>981</v>
      </c>
      <c r="B302" s="32" t="s">
        <v>204</v>
      </c>
      <c r="C302" s="341">
        <v>2343</v>
      </c>
      <c r="D302" s="342">
        <v>22</v>
      </c>
      <c r="E302" s="13">
        <v>7494984.0499999998</v>
      </c>
      <c r="F302" s="13">
        <v>34068109.31818182</v>
      </c>
      <c r="G302" s="326">
        <v>0</v>
      </c>
      <c r="H302" s="343">
        <v>6803401.4308409095</v>
      </c>
      <c r="I302" s="13">
        <v>378854.40893679723</v>
      </c>
      <c r="J302" s="14">
        <v>0</v>
      </c>
      <c r="K302" s="14">
        <v>7182255.8397777071</v>
      </c>
      <c r="L302" s="14">
        <v>3065.4100895338061</v>
      </c>
      <c r="M302" s="35">
        <v>997.90991046619411</v>
      </c>
      <c r="N302" s="344">
        <v>0</v>
      </c>
      <c r="O302" s="345">
        <v>0</v>
      </c>
      <c r="P302" s="367">
        <v>798.32792837295528</v>
      </c>
      <c r="Q302" s="366">
        <v>1870482.3361778343</v>
      </c>
      <c r="S302" s="122"/>
      <c r="T302" s="123"/>
    </row>
    <row r="303" spans="1:20" x14ac:dyDescent="0.3">
      <c r="A303" s="340">
        <v>989</v>
      </c>
      <c r="B303" s="32" t="s">
        <v>373</v>
      </c>
      <c r="C303" s="341">
        <v>5616</v>
      </c>
      <c r="D303" s="342">
        <v>22</v>
      </c>
      <c r="E303" s="13">
        <v>17322939.390000001</v>
      </c>
      <c r="F303" s="13">
        <v>78740633.590909094</v>
      </c>
      <c r="G303" s="326">
        <v>0</v>
      </c>
      <c r="H303" s="343">
        <v>15724504.528104546</v>
      </c>
      <c r="I303" s="13">
        <v>1713997.886876208</v>
      </c>
      <c r="J303" s="14">
        <v>0</v>
      </c>
      <c r="K303" s="14">
        <v>17438502.414980754</v>
      </c>
      <c r="L303" s="14">
        <v>3105.1464414139518</v>
      </c>
      <c r="M303" s="35">
        <v>958.17355858604833</v>
      </c>
      <c r="N303" s="344">
        <v>0</v>
      </c>
      <c r="O303" s="345">
        <v>0</v>
      </c>
      <c r="P303" s="367">
        <v>766.53884686883873</v>
      </c>
      <c r="Q303" s="366">
        <v>4304882.1640153984</v>
      </c>
      <c r="S303" s="122"/>
      <c r="T303" s="123"/>
    </row>
    <row r="304" spans="1:20" x14ac:dyDescent="0.3">
      <c r="A304" s="340">
        <v>992</v>
      </c>
      <c r="B304" s="32" t="s">
        <v>205</v>
      </c>
      <c r="C304" s="341">
        <v>18765</v>
      </c>
      <c r="D304" s="342">
        <v>21.5</v>
      </c>
      <c r="E304" s="13">
        <v>62463204.68</v>
      </c>
      <c r="F304" s="13">
        <v>290526533.39534885</v>
      </c>
      <c r="G304" s="326">
        <v>0</v>
      </c>
      <c r="H304" s="343">
        <v>58018148.71905116</v>
      </c>
      <c r="I304" s="13">
        <v>10021699.923079241</v>
      </c>
      <c r="J304" s="14">
        <v>0</v>
      </c>
      <c r="K304" s="14">
        <v>68039848.642130405</v>
      </c>
      <c r="L304" s="14">
        <v>3625.8912146086013</v>
      </c>
      <c r="M304" s="35">
        <v>437.42878539139883</v>
      </c>
      <c r="N304" s="344">
        <v>0</v>
      </c>
      <c r="O304" s="345">
        <v>0</v>
      </c>
      <c r="P304" s="367">
        <v>349.9430283131191</v>
      </c>
      <c r="Q304" s="366">
        <v>6566680.92629568</v>
      </c>
      <c r="S304" s="122"/>
      <c r="T304" s="12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3"/>
  <sheetViews>
    <sheetView zoomScale="80" zoomScaleNormal="80" workbookViewId="0">
      <pane xSplit="1" ySplit="6" topLeftCell="B7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4" x14ac:dyDescent="0.3"/>
  <cols>
    <col min="1" max="1" width="18.08203125" style="294" customWidth="1"/>
    <col min="2" max="2" width="41" style="37" bestFit="1" customWidth="1"/>
    <col min="3" max="3" width="24.83203125" style="44" customWidth="1"/>
    <col min="4" max="4" width="9.58203125" style="44" customWidth="1"/>
    <col min="5" max="5" width="25.08203125" style="44" customWidth="1"/>
    <col min="6" max="6" width="25.58203125" style="158" customWidth="1"/>
    <col min="7" max="7" width="8.58203125" style="127"/>
    <col min="8" max="8" width="8.58203125" style="47"/>
    <col min="9" max="9" width="8.58203125" style="116"/>
    <col min="10" max="10" width="10.33203125" style="21" bestFit="1" customWidth="1"/>
    <col min="11" max="15" width="8.58203125" style="21"/>
  </cols>
  <sheetData>
    <row r="1" spans="1:15" ht="22.5" x14ac:dyDescent="0.45">
      <c r="A1" s="440" t="s">
        <v>495</v>
      </c>
      <c r="I1" s="118"/>
    </row>
    <row r="2" spans="1:15" x14ac:dyDescent="0.3">
      <c r="A2" s="294" t="s">
        <v>390</v>
      </c>
      <c r="I2" s="118"/>
    </row>
    <row r="3" spans="1:15" x14ac:dyDescent="0.3">
      <c r="A3" s="294" t="s">
        <v>476</v>
      </c>
      <c r="E3" s="41"/>
      <c r="I3" s="118"/>
    </row>
    <row r="4" spans="1:15" s="391" customFormat="1" ht="28" x14ac:dyDescent="0.3">
      <c r="A4" s="258" t="s">
        <v>477</v>
      </c>
      <c r="B4" s="257" t="s">
        <v>478</v>
      </c>
      <c r="C4" s="260" t="s">
        <v>479</v>
      </c>
      <c r="D4" s="260" t="s">
        <v>480</v>
      </c>
      <c r="E4" s="260" t="s">
        <v>481</v>
      </c>
      <c r="F4" s="260" t="s">
        <v>386</v>
      </c>
      <c r="G4" s="388"/>
      <c r="H4" s="388"/>
      <c r="I4" s="389"/>
      <c r="J4" s="390"/>
      <c r="K4" s="390"/>
      <c r="L4" s="390"/>
      <c r="M4" s="390"/>
      <c r="N4" s="390"/>
      <c r="O4" s="390"/>
    </row>
    <row r="5" spans="1:15" x14ac:dyDescent="0.3">
      <c r="A5" s="45"/>
      <c r="B5" s="156" t="s">
        <v>482</v>
      </c>
      <c r="F5" s="392">
        <f>F6-D6</f>
        <v>10085443.351163518</v>
      </c>
      <c r="J5" s="128"/>
    </row>
    <row r="6" spans="1:15" x14ac:dyDescent="0.3">
      <c r="A6" s="158"/>
      <c r="B6" s="37" t="s">
        <v>519</v>
      </c>
      <c r="C6" s="41">
        <f>SUM(C7:C378)</f>
        <v>351985935.64824724</v>
      </c>
      <c r="D6" s="41">
        <f>SUM(D7:D378)</f>
        <v>7583146.0288082846</v>
      </c>
      <c r="E6" s="41">
        <f>SUM(E7:E378)</f>
        <v>341900492.29708374</v>
      </c>
      <c r="F6" s="372">
        <f>C6+D6-E6</f>
        <v>17668589.379971802</v>
      </c>
    </row>
    <row r="7" spans="1:15" s="48" customFormat="1" x14ac:dyDescent="0.3">
      <c r="A7" s="14">
        <v>5</v>
      </c>
      <c r="B7" s="32" t="s">
        <v>0</v>
      </c>
      <c r="C7" s="44">
        <v>3172335.5318</v>
      </c>
      <c r="D7" s="44">
        <v>0</v>
      </c>
      <c r="E7" s="44">
        <v>548483.39200000011</v>
      </c>
      <c r="F7" s="372">
        <v>2623852.1398</v>
      </c>
      <c r="G7" s="127"/>
      <c r="H7" s="47"/>
      <c r="I7" s="116"/>
      <c r="J7" s="116"/>
      <c r="K7" s="116"/>
      <c r="L7" s="116"/>
      <c r="M7" s="116"/>
      <c r="N7" s="116"/>
      <c r="O7" s="116"/>
    </row>
    <row r="8" spans="1:15" s="48" customFormat="1" x14ac:dyDescent="0.3">
      <c r="A8" s="14">
        <v>9</v>
      </c>
      <c r="B8" s="32" t="s">
        <v>1</v>
      </c>
      <c r="C8" s="44">
        <v>143157.14620000002</v>
      </c>
      <c r="D8" s="44">
        <v>0</v>
      </c>
      <c r="E8" s="44">
        <v>31299.324000000001</v>
      </c>
      <c r="F8" s="372">
        <v>111857.82220000002</v>
      </c>
      <c r="G8" s="127"/>
      <c r="H8" s="47"/>
      <c r="I8" s="116"/>
      <c r="J8" s="116"/>
      <c r="K8" s="116"/>
      <c r="L8" s="116"/>
      <c r="M8" s="116"/>
      <c r="N8" s="116"/>
      <c r="O8" s="116"/>
    </row>
    <row r="9" spans="1:15" s="48" customFormat="1" x14ac:dyDescent="0.3">
      <c r="A9" s="14">
        <v>10</v>
      </c>
      <c r="B9" s="32" t="s">
        <v>2</v>
      </c>
      <c r="C9" s="44">
        <v>166929.728</v>
      </c>
      <c r="D9" s="44">
        <v>0</v>
      </c>
      <c r="E9" s="44">
        <v>294467.02108000003</v>
      </c>
      <c r="F9" s="372">
        <v>-127537.29308000003</v>
      </c>
      <c r="G9" s="127"/>
      <c r="H9" s="47"/>
      <c r="I9" s="116"/>
      <c r="J9" s="116"/>
      <c r="K9" s="116"/>
      <c r="L9" s="116"/>
      <c r="M9" s="116"/>
      <c r="N9" s="116"/>
      <c r="O9" s="116"/>
    </row>
    <row r="10" spans="1:15" s="48" customFormat="1" x14ac:dyDescent="0.3">
      <c r="A10" s="14">
        <v>16</v>
      </c>
      <c r="B10" s="32" t="s">
        <v>3</v>
      </c>
      <c r="C10" s="44">
        <v>1146300.4804000002</v>
      </c>
      <c r="D10" s="44">
        <v>0</v>
      </c>
      <c r="E10" s="44">
        <v>205860.12528000001</v>
      </c>
      <c r="F10" s="372">
        <v>940440.3551200002</v>
      </c>
      <c r="G10" s="127"/>
      <c r="H10" s="47"/>
      <c r="I10" s="116"/>
      <c r="J10" s="116"/>
      <c r="K10" s="116"/>
      <c r="L10" s="116"/>
      <c r="M10" s="116"/>
      <c r="N10" s="116"/>
      <c r="O10" s="116"/>
    </row>
    <row r="11" spans="1:15" s="48" customFormat="1" x14ac:dyDescent="0.3">
      <c r="A11" s="14">
        <v>18</v>
      </c>
      <c r="B11" s="32" t="s">
        <v>4</v>
      </c>
      <c r="C11" s="44">
        <v>872058.78440000012</v>
      </c>
      <c r="D11" s="44">
        <v>0</v>
      </c>
      <c r="E11" s="44">
        <v>331266.08344000002</v>
      </c>
      <c r="F11" s="372">
        <v>540792.70096000005</v>
      </c>
      <c r="G11" s="127"/>
      <c r="H11" s="47"/>
      <c r="I11" s="116"/>
      <c r="J11" s="116"/>
      <c r="K11" s="116"/>
      <c r="L11" s="116"/>
      <c r="M11" s="116"/>
      <c r="N11" s="116"/>
      <c r="O11" s="116"/>
    </row>
    <row r="12" spans="1:15" s="48" customFormat="1" x14ac:dyDescent="0.3">
      <c r="A12" s="14">
        <v>19</v>
      </c>
      <c r="B12" s="32" t="s">
        <v>5</v>
      </c>
      <c r="C12" s="44">
        <v>180492.7684</v>
      </c>
      <c r="D12" s="44">
        <v>0</v>
      </c>
      <c r="E12" s="44">
        <v>221181.88960000002</v>
      </c>
      <c r="F12" s="372">
        <v>-40689.121200000023</v>
      </c>
      <c r="G12" s="127"/>
      <c r="H12" s="47"/>
      <c r="I12" s="116"/>
      <c r="J12" s="116"/>
      <c r="K12" s="116"/>
      <c r="L12" s="116"/>
      <c r="M12" s="116"/>
      <c r="N12" s="116"/>
      <c r="O12" s="116"/>
    </row>
    <row r="13" spans="1:15" s="48" customFormat="1" x14ac:dyDescent="0.3">
      <c r="A13" s="14">
        <v>20</v>
      </c>
      <c r="B13" s="32" t="s">
        <v>6</v>
      </c>
      <c r="C13" s="44">
        <v>365456.8688</v>
      </c>
      <c r="D13" s="44">
        <v>0</v>
      </c>
      <c r="E13" s="44">
        <v>1084283.1055600001</v>
      </c>
      <c r="F13" s="372">
        <v>-718826.23676</v>
      </c>
      <c r="G13" s="127"/>
      <c r="H13" s="129"/>
      <c r="I13" s="116"/>
      <c r="J13" s="116"/>
      <c r="K13" s="116"/>
      <c r="L13" s="116"/>
      <c r="M13" s="116"/>
      <c r="N13" s="116"/>
      <c r="O13" s="116"/>
    </row>
    <row r="14" spans="1:15" s="48" customFormat="1" x14ac:dyDescent="0.3">
      <c r="A14" s="14">
        <v>46</v>
      </c>
      <c r="B14" s="32" t="s">
        <v>7</v>
      </c>
      <c r="C14" s="44">
        <v>251959.5582</v>
      </c>
      <c r="D14" s="44">
        <v>0</v>
      </c>
      <c r="E14" s="44">
        <v>31299.324000000004</v>
      </c>
      <c r="F14" s="372">
        <v>220660.23420000001</v>
      </c>
      <c r="G14" s="127"/>
      <c r="H14" s="47"/>
      <c r="I14" s="116"/>
      <c r="J14" s="116"/>
      <c r="K14" s="116"/>
      <c r="L14" s="116"/>
      <c r="M14" s="116"/>
      <c r="N14" s="116"/>
      <c r="O14" s="116"/>
    </row>
    <row r="15" spans="1:15" s="48" customFormat="1" x14ac:dyDescent="0.3">
      <c r="A15" s="14">
        <v>47</v>
      </c>
      <c r="B15" s="32" t="s">
        <v>287</v>
      </c>
      <c r="C15" s="44">
        <v>14904.44</v>
      </c>
      <c r="D15" s="44">
        <v>0</v>
      </c>
      <c r="E15" s="44">
        <v>70125.390199999994</v>
      </c>
      <c r="F15" s="372">
        <v>-55220.950199999992</v>
      </c>
      <c r="G15" s="127"/>
      <c r="H15" s="47"/>
      <c r="I15" s="116"/>
      <c r="J15" s="116"/>
      <c r="K15" s="116"/>
      <c r="L15" s="116"/>
      <c r="M15" s="116"/>
      <c r="N15" s="116"/>
      <c r="O15" s="116"/>
    </row>
    <row r="16" spans="1:15" s="48" customFormat="1" x14ac:dyDescent="0.3">
      <c r="A16" s="14">
        <v>49</v>
      </c>
      <c r="B16" s="32" t="s">
        <v>288</v>
      </c>
      <c r="C16" s="44">
        <v>3677148.9145999998</v>
      </c>
      <c r="D16" s="44">
        <v>0</v>
      </c>
      <c r="E16" s="44">
        <v>18891310.63002</v>
      </c>
      <c r="F16" s="372">
        <v>-15214161.71542</v>
      </c>
      <c r="G16" s="127"/>
      <c r="H16" s="116"/>
      <c r="I16" s="116"/>
      <c r="J16" s="116"/>
      <c r="K16" s="116"/>
      <c r="L16" s="116"/>
      <c r="M16" s="116"/>
      <c r="N16" s="116"/>
      <c r="O16" s="116"/>
    </row>
    <row r="17" spans="1:15" s="48" customFormat="1" x14ac:dyDescent="0.3">
      <c r="A17" s="14">
        <v>50</v>
      </c>
      <c r="B17" s="32" t="s">
        <v>8</v>
      </c>
      <c r="C17" s="44">
        <v>314707.25060000003</v>
      </c>
      <c r="D17" s="44">
        <v>0</v>
      </c>
      <c r="E17" s="44">
        <v>214176.80280000003</v>
      </c>
      <c r="F17" s="372">
        <v>100530.44779999999</v>
      </c>
      <c r="G17" s="127"/>
      <c r="H17" s="47"/>
      <c r="I17" s="116"/>
      <c r="J17" s="116"/>
      <c r="K17" s="116"/>
      <c r="L17" s="116"/>
      <c r="M17" s="116"/>
      <c r="N17" s="116"/>
      <c r="O17" s="116"/>
    </row>
    <row r="18" spans="1:15" s="48" customFormat="1" x14ac:dyDescent="0.3">
      <c r="A18" s="14">
        <v>51</v>
      </c>
      <c r="B18" s="32" t="s">
        <v>289</v>
      </c>
      <c r="C18" s="44">
        <v>311502.79600000003</v>
      </c>
      <c r="D18" s="44">
        <v>0</v>
      </c>
      <c r="E18" s="44">
        <v>515704.05710800004</v>
      </c>
      <c r="F18" s="372">
        <v>-204201.26110800001</v>
      </c>
      <c r="G18" s="127"/>
      <c r="H18" s="47"/>
      <c r="I18" s="116"/>
      <c r="J18" s="116"/>
      <c r="K18" s="116"/>
      <c r="L18" s="116"/>
      <c r="M18" s="116"/>
      <c r="N18" s="116"/>
      <c r="O18" s="116"/>
    </row>
    <row r="19" spans="1:15" s="48" customFormat="1" x14ac:dyDescent="0.3">
      <c r="A19" s="14">
        <v>52</v>
      </c>
      <c r="B19" s="32" t="s">
        <v>9</v>
      </c>
      <c r="C19" s="44">
        <v>50824.140400000004</v>
      </c>
      <c r="D19" s="44">
        <v>0</v>
      </c>
      <c r="E19" s="44">
        <v>41732.432000000001</v>
      </c>
      <c r="F19" s="372">
        <v>9091.7084000000032</v>
      </c>
      <c r="G19" s="127"/>
      <c r="H19" s="47"/>
      <c r="I19" s="116"/>
      <c r="J19" s="116"/>
      <c r="K19" s="116"/>
      <c r="L19" s="116"/>
      <c r="M19" s="116"/>
      <c r="N19" s="116"/>
      <c r="O19" s="116"/>
    </row>
    <row r="20" spans="1:15" s="48" customFormat="1" x14ac:dyDescent="0.3">
      <c r="A20" s="14">
        <v>61</v>
      </c>
      <c r="B20" s="32" t="s">
        <v>10</v>
      </c>
      <c r="C20" s="44">
        <v>641114.48659999995</v>
      </c>
      <c r="D20" s="44">
        <v>0</v>
      </c>
      <c r="E20" s="44">
        <v>423420.2359599999</v>
      </c>
      <c r="F20" s="372">
        <v>217694.25064000004</v>
      </c>
      <c r="G20" s="127"/>
      <c r="H20" s="47"/>
      <c r="I20" s="116"/>
      <c r="J20" s="116"/>
      <c r="K20" s="116"/>
      <c r="L20" s="116"/>
      <c r="M20" s="116"/>
      <c r="N20" s="116"/>
      <c r="O20" s="116"/>
    </row>
    <row r="21" spans="1:15" s="48" customFormat="1" x14ac:dyDescent="0.3">
      <c r="A21" s="14">
        <v>69</v>
      </c>
      <c r="B21" s="32" t="s">
        <v>11</v>
      </c>
      <c r="C21" s="44">
        <v>326481.7582000001</v>
      </c>
      <c r="D21" s="44">
        <v>0</v>
      </c>
      <c r="E21" s="44">
        <v>175156.97888000001</v>
      </c>
      <c r="F21" s="372">
        <v>151324.77932000009</v>
      </c>
      <c r="G21" s="127"/>
      <c r="H21" s="47"/>
      <c r="I21" s="116"/>
      <c r="J21" s="116"/>
      <c r="K21" s="116"/>
      <c r="L21" s="116"/>
      <c r="M21" s="116"/>
      <c r="N21" s="116"/>
      <c r="O21" s="116"/>
    </row>
    <row r="22" spans="1:15" s="48" customFormat="1" x14ac:dyDescent="0.3">
      <c r="A22" s="14">
        <v>71</v>
      </c>
      <c r="B22" s="32" t="s">
        <v>12</v>
      </c>
      <c r="C22" s="44">
        <v>219095.26799999998</v>
      </c>
      <c r="D22" s="44">
        <v>0</v>
      </c>
      <c r="E22" s="44">
        <v>195471.73060000001</v>
      </c>
      <c r="F22" s="372">
        <v>23623.537399999972</v>
      </c>
      <c r="G22" s="127"/>
      <c r="H22" s="47"/>
      <c r="I22" s="116"/>
      <c r="J22" s="116"/>
      <c r="K22" s="116"/>
      <c r="L22" s="116"/>
      <c r="M22" s="116"/>
      <c r="N22" s="116"/>
      <c r="O22" s="116"/>
    </row>
    <row r="23" spans="1:15" s="48" customFormat="1" x14ac:dyDescent="0.3">
      <c r="A23" s="14">
        <v>72</v>
      </c>
      <c r="B23" s="32" t="s">
        <v>290</v>
      </c>
      <c r="C23" s="44">
        <v>0</v>
      </c>
      <c r="D23" s="44">
        <v>0</v>
      </c>
      <c r="E23" s="44">
        <v>22356.66</v>
      </c>
      <c r="F23" s="372">
        <v>-22356.66</v>
      </c>
      <c r="G23" s="127"/>
      <c r="H23" s="47"/>
      <c r="I23" s="116"/>
      <c r="J23" s="116"/>
      <c r="K23" s="116"/>
      <c r="L23" s="116"/>
      <c r="M23" s="116"/>
      <c r="N23" s="116"/>
      <c r="O23" s="116"/>
    </row>
    <row r="24" spans="1:15" s="48" customFormat="1" x14ac:dyDescent="0.3">
      <c r="A24" s="14">
        <v>74</v>
      </c>
      <c r="B24" s="32" t="s">
        <v>13</v>
      </c>
      <c r="C24" s="44">
        <v>14904.44</v>
      </c>
      <c r="D24" s="44">
        <v>0</v>
      </c>
      <c r="E24" s="44">
        <v>19375.772000000001</v>
      </c>
      <c r="F24" s="372">
        <v>-4471.3320000000003</v>
      </c>
      <c r="G24" s="127"/>
      <c r="H24" s="47"/>
      <c r="I24" s="116"/>
      <c r="J24" s="116"/>
      <c r="K24" s="116"/>
      <c r="L24" s="116"/>
      <c r="M24" s="116"/>
      <c r="N24" s="116"/>
      <c r="O24" s="116"/>
    </row>
    <row r="25" spans="1:15" s="48" customFormat="1" x14ac:dyDescent="0.3">
      <c r="A25" s="14">
        <v>75</v>
      </c>
      <c r="B25" s="32" t="s">
        <v>291</v>
      </c>
      <c r="C25" s="44">
        <v>319104.06040000007</v>
      </c>
      <c r="D25" s="44">
        <v>0</v>
      </c>
      <c r="E25" s="44">
        <v>268115.97116000002</v>
      </c>
      <c r="F25" s="372">
        <v>50988.089240000059</v>
      </c>
      <c r="G25" s="127"/>
      <c r="H25" s="47"/>
      <c r="I25" s="116"/>
      <c r="J25" s="116"/>
      <c r="K25" s="116"/>
      <c r="L25" s="116"/>
      <c r="M25" s="116"/>
      <c r="N25" s="116"/>
      <c r="O25" s="116"/>
    </row>
    <row r="26" spans="1:15" s="48" customFormat="1" x14ac:dyDescent="0.3">
      <c r="A26" s="14">
        <v>77</v>
      </c>
      <c r="B26" s="32" t="s">
        <v>14</v>
      </c>
      <c r="C26" s="44">
        <v>214772.9804</v>
      </c>
      <c r="D26" s="44">
        <v>0</v>
      </c>
      <c r="E26" s="44">
        <v>109532.72955999999</v>
      </c>
      <c r="F26" s="372">
        <v>105240.25084000001</v>
      </c>
      <c r="G26" s="127"/>
      <c r="H26" s="47"/>
      <c r="I26" s="116"/>
      <c r="J26" s="116"/>
      <c r="K26" s="116"/>
      <c r="L26" s="116"/>
      <c r="M26" s="116"/>
      <c r="N26" s="116"/>
      <c r="O26" s="116"/>
    </row>
    <row r="27" spans="1:15" s="48" customFormat="1" x14ac:dyDescent="0.3">
      <c r="A27" s="14">
        <v>78</v>
      </c>
      <c r="B27" s="32" t="s">
        <v>292</v>
      </c>
      <c r="C27" s="44">
        <v>204265.35019999999</v>
      </c>
      <c r="D27" s="44">
        <v>0</v>
      </c>
      <c r="E27" s="44">
        <v>229409.14048</v>
      </c>
      <c r="F27" s="372">
        <v>-25143.790280000016</v>
      </c>
      <c r="G27" s="127"/>
      <c r="H27" s="47"/>
      <c r="I27" s="116"/>
      <c r="J27" s="116"/>
      <c r="K27" s="116"/>
      <c r="L27" s="116"/>
      <c r="M27" s="116"/>
      <c r="N27" s="116"/>
      <c r="O27" s="116"/>
    </row>
    <row r="28" spans="1:15" s="48" customFormat="1" x14ac:dyDescent="0.3">
      <c r="A28" s="14">
        <v>79</v>
      </c>
      <c r="B28" s="32" t="s">
        <v>15</v>
      </c>
      <c r="C28" s="44">
        <v>153515.73200000002</v>
      </c>
      <c r="D28" s="44">
        <v>0</v>
      </c>
      <c r="E28" s="44">
        <v>175231.50108000002</v>
      </c>
      <c r="F28" s="372">
        <v>-21715.769079999998</v>
      </c>
      <c r="G28" s="127"/>
      <c r="H28" s="47"/>
      <c r="I28" s="116"/>
      <c r="J28" s="116"/>
      <c r="K28" s="116"/>
      <c r="L28" s="116"/>
      <c r="M28" s="116"/>
      <c r="N28" s="116"/>
      <c r="O28" s="116"/>
    </row>
    <row r="29" spans="1:15" s="48" customFormat="1" x14ac:dyDescent="0.3">
      <c r="A29" s="14">
        <v>81</v>
      </c>
      <c r="B29" s="32" t="s">
        <v>16</v>
      </c>
      <c r="C29" s="44">
        <v>43222.876000000004</v>
      </c>
      <c r="D29" s="44">
        <v>0</v>
      </c>
      <c r="E29" s="44">
        <v>208244.83568000002</v>
      </c>
      <c r="F29" s="372">
        <v>-165021.95968000003</v>
      </c>
      <c r="G29" s="127"/>
      <c r="H29" s="47"/>
      <c r="I29" s="116"/>
      <c r="J29" s="116"/>
      <c r="K29" s="116"/>
      <c r="L29" s="116"/>
      <c r="M29" s="116"/>
      <c r="N29" s="116"/>
      <c r="O29" s="116"/>
    </row>
    <row r="30" spans="1:15" s="48" customFormat="1" x14ac:dyDescent="0.3">
      <c r="A30" s="14">
        <v>82</v>
      </c>
      <c r="B30" s="32" t="s">
        <v>17</v>
      </c>
      <c r="C30" s="44">
        <v>278787.5502</v>
      </c>
      <c r="D30" s="44">
        <v>0</v>
      </c>
      <c r="E30" s="44">
        <v>185217.47587999998</v>
      </c>
      <c r="F30" s="372">
        <v>93570.074320000014</v>
      </c>
      <c r="G30" s="127"/>
      <c r="H30" s="47"/>
      <c r="I30" s="116"/>
      <c r="J30" s="116"/>
      <c r="K30" s="116"/>
      <c r="L30" s="116"/>
      <c r="M30" s="116"/>
      <c r="N30" s="116"/>
      <c r="O30" s="116"/>
    </row>
    <row r="31" spans="1:15" s="48" customFormat="1" x14ac:dyDescent="0.3">
      <c r="A31" s="14">
        <v>86</v>
      </c>
      <c r="B31" s="32" t="s">
        <v>18</v>
      </c>
      <c r="C31" s="44">
        <v>449070.77720000001</v>
      </c>
      <c r="D31" s="44">
        <v>0</v>
      </c>
      <c r="E31" s="44">
        <v>1540746.4850000001</v>
      </c>
      <c r="F31" s="372">
        <v>-1091675.7078</v>
      </c>
      <c r="G31" s="127"/>
      <c r="H31" s="47"/>
      <c r="I31" s="116"/>
      <c r="J31" s="116"/>
      <c r="K31" s="116"/>
      <c r="L31" s="116"/>
      <c r="M31" s="116"/>
      <c r="N31" s="116"/>
      <c r="O31" s="116"/>
    </row>
    <row r="32" spans="1:15" s="48" customFormat="1" x14ac:dyDescent="0.3">
      <c r="A32" s="14">
        <v>90</v>
      </c>
      <c r="B32" s="32" t="s">
        <v>19</v>
      </c>
      <c r="C32" s="44">
        <v>14904.44</v>
      </c>
      <c r="D32" s="44">
        <v>0</v>
      </c>
      <c r="E32" s="44">
        <v>48469.238880000004</v>
      </c>
      <c r="F32" s="372">
        <v>-33564.798880000002</v>
      </c>
      <c r="G32" s="127"/>
      <c r="H32" s="47"/>
      <c r="I32" s="116"/>
      <c r="J32" s="116"/>
      <c r="K32" s="116"/>
      <c r="L32" s="116"/>
      <c r="M32" s="116"/>
      <c r="N32" s="116"/>
      <c r="O32" s="116"/>
    </row>
    <row r="33" spans="1:15" s="48" customFormat="1" x14ac:dyDescent="0.3">
      <c r="A33" s="14">
        <v>91</v>
      </c>
      <c r="B33" s="32" t="s">
        <v>293</v>
      </c>
      <c r="C33" s="44">
        <v>6361364.0364000006</v>
      </c>
      <c r="D33" s="44">
        <v>0</v>
      </c>
      <c r="E33" s="44">
        <v>94041881.820419982</v>
      </c>
      <c r="F33" s="372">
        <v>-87680517.784019977</v>
      </c>
      <c r="G33" s="127"/>
      <c r="H33" s="116"/>
      <c r="I33" s="130"/>
      <c r="J33" s="116"/>
      <c r="K33" s="116"/>
      <c r="L33" s="116"/>
      <c r="M33" s="116"/>
      <c r="N33" s="116"/>
      <c r="O33" s="116"/>
    </row>
    <row r="34" spans="1:15" s="48" customFormat="1" x14ac:dyDescent="0.3">
      <c r="A34" s="14">
        <v>92</v>
      </c>
      <c r="B34" s="32" t="s">
        <v>294</v>
      </c>
      <c r="C34" s="44">
        <v>3890580.4954000013</v>
      </c>
      <c r="D34" s="44">
        <v>0</v>
      </c>
      <c r="E34" s="44">
        <v>10947993.803352004</v>
      </c>
      <c r="F34" s="372">
        <v>-7057413.3079520026</v>
      </c>
      <c r="G34" s="127"/>
      <c r="H34" s="116"/>
      <c r="I34" s="47"/>
      <c r="J34" s="116"/>
      <c r="K34" s="116"/>
      <c r="L34" s="116"/>
      <c r="M34" s="116"/>
      <c r="N34" s="116"/>
      <c r="O34" s="116"/>
    </row>
    <row r="35" spans="1:15" s="48" customFormat="1" x14ac:dyDescent="0.3">
      <c r="A35" s="14">
        <v>97</v>
      </c>
      <c r="B35" s="32" t="s">
        <v>20</v>
      </c>
      <c r="C35" s="44">
        <v>131159.07200000001</v>
      </c>
      <c r="D35" s="44">
        <v>0</v>
      </c>
      <c r="E35" s="44">
        <v>134095.24668000001</v>
      </c>
      <c r="F35" s="372">
        <v>-2936.1746799999964</v>
      </c>
      <c r="G35" s="127"/>
      <c r="H35" s="47"/>
      <c r="I35" s="116"/>
      <c r="J35" s="116"/>
      <c r="K35" s="116"/>
      <c r="L35" s="116"/>
      <c r="M35" s="116"/>
      <c r="N35" s="116"/>
      <c r="O35" s="116"/>
    </row>
    <row r="36" spans="1:15" s="48" customFormat="1" x14ac:dyDescent="0.3">
      <c r="A36" s="14">
        <v>98</v>
      </c>
      <c r="B36" s="32" t="s">
        <v>21</v>
      </c>
      <c r="C36" s="44">
        <v>1195708.699</v>
      </c>
      <c r="D36" s="44">
        <v>0</v>
      </c>
      <c r="E36" s="44">
        <v>3647845.2951159999</v>
      </c>
      <c r="F36" s="372">
        <v>-2452136.5961159999</v>
      </c>
      <c r="G36" s="127"/>
      <c r="H36" s="47"/>
      <c r="I36" s="116"/>
      <c r="J36" s="116"/>
      <c r="K36" s="116"/>
      <c r="L36" s="116"/>
      <c r="M36" s="116"/>
      <c r="N36" s="116"/>
      <c r="O36" s="116"/>
    </row>
    <row r="37" spans="1:15" s="48" customFormat="1" x14ac:dyDescent="0.3">
      <c r="A37" s="14">
        <v>102</v>
      </c>
      <c r="B37" s="32" t="s">
        <v>22</v>
      </c>
      <c r="C37" s="44">
        <v>365233.30220000003</v>
      </c>
      <c r="D37" s="44">
        <v>0</v>
      </c>
      <c r="E37" s="44">
        <v>103690.18908000001</v>
      </c>
      <c r="F37" s="372">
        <v>261543.11312000002</v>
      </c>
      <c r="G37" s="127"/>
      <c r="H37" s="47"/>
      <c r="I37" s="116"/>
      <c r="J37" s="116"/>
      <c r="K37" s="116"/>
      <c r="L37" s="116"/>
      <c r="M37" s="116"/>
      <c r="N37" s="116"/>
      <c r="O37" s="116"/>
    </row>
    <row r="38" spans="1:15" s="48" customFormat="1" x14ac:dyDescent="0.3">
      <c r="A38" s="14">
        <v>103</v>
      </c>
      <c r="B38" s="32" t="s">
        <v>23</v>
      </c>
      <c r="C38" s="44">
        <v>38826.066200000001</v>
      </c>
      <c r="D38" s="44">
        <v>0</v>
      </c>
      <c r="E38" s="44">
        <v>61108.204000000005</v>
      </c>
      <c r="F38" s="372">
        <v>-22282.137800000004</v>
      </c>
      <c r="G38" s="127"/>
      <c r="H38" s="47"/>
      <c r="I38" s="116"/>
      <c r="J38" s="116"/>
      <c r="K38" s="116"/>
      <c r="L38" s="116"/>
      <c r="M38" s="116"/>
      <c r="N38" s="116"/>
      <c r="O38" s="116"/>
    </row>
    <row r="39" spans="1:15" s="48" customFormat="1" x14ac:dyDescent="0.3">
      <c r="A39" s="14">
        <v>105</v>
      </c>
      <c r="B39" s="32" t="s">
        <v>24</v>
      </c>
      <c r="C39" s="44">
        <v>38751.544000000002</v>
      </c>
      <c r="D39" s="44">
        <v>0</v>
      </c>
      <c r="E39" s="44">
        <v>46203.764000000003</v>
      </c>
      <c r="F39" s="372">
        <v>-7452.2200000000012</v>
      </c>
      <c r="G39" s="127"/>
      <c r="H39" s="47"/>
      <c r="I39" s="116"/>
      <c r="J39" s="116"/>
      <c r="K39" s="116"/>
      <c r="L39" s="116"/>
      <c r="M39" s="116"/>
      <c r="N39" s="116"/>
      <c r="O39" s="116"/>
    </row>
    <row r="40" spans="1:15" s="48" customFormat="1" x14ac:dyDescent="0.3">
      <c r="A40" s="14">
        <v>106</v>
      </c>
      <c r="B40" s="32" t="s">
        <v>295</v>
      </c>
      <c r="C40" s="44">
        <v>1183710.6247999996</v>
      </c>
      <c r="D40" s="44">
        <v>0</v>
      </c>
      <c r="E40" s="44">
        <v>1457564.8053599996</v>
      </c>
      <c r="F40" s="372">
        <v>-273854.18056000001</v>
      </c>
      <c r="G40" s="127"/>
      <c r="H40" s="47"/>
      <c r="I40" s="116"/>
      <c r="J40" s="116"/>
      <c r="K40" s="116"/>
      <c r="L40" s="116"/>
      <c r="M40" s="116"/>
      <c r="N40" s="116"/>
      <c r="O40" s="116"/>
    </row>
    <row r="41" spans="1:15" s="48" customFormat="1" x14ac:dyDescent="0.3">
      <c r="A41" s="14">
        <v>108</v>
      </c>
      <c r="B41" s="32" t="s">
        <v>296</v>
      </c>
      <c r="C41" s="44">
        <v>277222.58400000003</v>
      </c>
      <c r="D41" s="44">
        <v>0</v>
      </c>
      <c r="E41" s="44">
        <v>325955.63146800001</v>
      </c>
      <c r="F41" s="372">
        <v>-48733.047467999975</v>
      </c>
      <c r="G41" s="127"/>
      <c r="H41" s="47"/>
      <c r="I41" s="116"/>
      <c r="J41" s="116"/>
      <c r="K41" s="116"/>
      <c r="L41" s="116"/>
      <c r="M41" s="116"/>
      <c r="N41" s="116"/>
      <c r="O41" s="116"/>
    </row>
    <row r="42" spans="1:15" s="48" customFormat="1" x14ac:dyDescent="0.3">
      <c r="A42" s="14">
        <v>109</v>
      </c>
      <c r="B42" s="32" t="s">
        <v>297</v>
      </c>
      <c r="C42" s="44">
        <v>1050166.8424000002</v>
      </c>
      <c r="D42" s="44">
        <v>0</v>
      </c>
      <c r="E42" s="44">
        <v>1178881.5862400003</v>
      </c>
      <c r="F42" s="372">
        <v>-128714.74384000013</v>
      </c>
      <c r="G42" s="127"/>
      <c r="H42" s="47"/>
      <c r="I42" s="116"/>
      <c r="J42" s="116"/>
      <c r="K42" s="116"/>
      <c r="L42" s="116"/>
      <c r="M42" s="116"/>
      <c r="N42" s="116"/>
      <c r="O42" s="116"/>
    </row>
    <row r="43" spans="1:15" s="48" customFormat="1" x14ac:dyDescent="0.3">
      <c r="A43" s="14">
        <v>111</v>
      </c>
      <c r="B43" s="32" t="s">
        <v>25</v>
      </c>
      <c r="C43" s="44">
        <v>547067.4702000001</v>
      </c>
      <c r="D43" s="44">
        <v>0</v>
      </c>
      <c r="E43" s="44">
        <v>310206.10972000007</v>
      </c>
      <c r="F43" s="372">
        <v>236861.36048000003</v>
      </c>
      <c r="G43" s="127"/>
      <c r="H43" s="47"/>
      <c r="I43" s="116"/>
      <c r="J43" s="116"/>
      <c r="K43" s="116"/>
      <c r="L43" s="116"/>
      <c r="M43" s="116"/>
      <c r="N43" s="116"/>
      <c r="O43" s="116"/>
    </row>
    <row r="44" spans="1:15" s="48" customFormat="1" x14ac:dyDescent="0.3">
      <c r="A44" s="14">
        <v>139</v>
      </c>
      <c r="B44" s="32" t="s">
        <v>26</v>
      </c>
      <c r="C44" s="44">
        <v>260902.22220000005</v>
      </c>
      <c r="D44" s="44">
        <v>0</v>
      </c>
      <c r="E44" s="44">
        <v>165394.57068</v>
      </c>
      <c r="F44" s="372">
        <v>95507.651520000043</v>
      </c>
      <c r="G44" s="127"/>
      <c r="H44" s="47"/>
      <c r="I44" s="116"/>
      <c r="J44" s="116"/>
      <c r="K44" s="116"/>
      <c r="L44" s="116"/>
      <c r="M44" s="116"/>
      <c r="N44" s="116"/>
      <c r="O44" s="116"/>
    </row>
    <row r="45" spans="1:15" s="48" customFormat="1" x14ac:dyDescent="0.3">
      <c r="A45" s="14">
        <v>140</v>
      </c>
      <c r="B45" s="32" t="s">
        <v>298</v>
      </c>
      <c r="C45" s="44">
        <v>463900.69500000012</v>
      </c>
      <c r="D45" s="44">
        <v>0</v>
      </c>
      <c r="E45" s="44">
        <v>563939.29628000001</v>
      </c>
      <c r="F45" s="372">
        <v>-100038.60127999989</v>
      </c>
      <c r="G45" s="127"/>
      <c r="H45" s="47"/>
      <c r="I45" s="116"/>
      <c r="J45" s="116"/>
      <c r="K45" s="116"/>
      <c r="L45" s="116"/>
      <c r="M45" s="116"/>
      <c r="N45" s="116"/>
      <c r="O45" s="116"/>
    </row>
    <row r="46" spans="1:15" s="48" customFormat="1" x14ac:dyDescent="0.3">
      <c r="A46" s="14">
        <v>142</v>
      </c>
      <c r="B46" s="32" t="s">
        <v>27</v>
      </c>
      <c r="C46" s="44">
        <v>562046.43240000005</v>
      </c>
      <c r="D46" s="44">
        <v>0</v>
      </c>
      <c r="E46" s="44">
        <v>88845.366840000002</v>
      </c>
      <c r="F46" s="372">
        <v>473201.06556000002</v>
      </c>
      <c r="G46" s="127"/>
      <c r="H46" s="47"/>
      <c r="I46" s="116"/>
      <c r="J46" s="116"/>
      <c r="K46" s="116"/>
      <c r="L46" s="116"/>
      <c r="M46" s="116"/>
      <c r="N46" s="116"/>
      <c r="O46" s="116"/>
    </row>
    <row r="47" spans="1:15" s="48" customFormat="1" x14ac:dyDescent="0.3">
      <c r="A47" s="14">
        <v>143</v>
      </c>
      <c r="B47" s="32" t="s">
        <v>299</v>
      </c>
      <c r="C47" s="44">
        <v>380212.26440000016</v>
      </c>
      <c r="D47" s="44">
        <v>0</v>
      </c>
      <c r="E47" s="44">
        <v>86445.752000000008</v>
      </c>
      <c r="F47" s="372">
        <v>293766.51240000012</v>
      </c>
      <c r="G47" s="127"/>
      <c r="H47" s="47"/>
      <c r="I47" s="116"/>
      <c r="J47" s="116"/>
      <c r="K47" s="116"/>
      <c r="L47" s="116"/>
      <c r="M47" s="116"/>
      <c r="N47" s="116"/>
      <c r="O47" s="116"/>
    </row>
    <row r="48" spans="1:15" s="48" customFormat="1" x14ac:dyDescent="0.3">
      <c r="A48" s="14">
        <v>145</v>
      </c>
      <c r="B48" s="32" t="s">
        <v>28</v>
      </c>
      <c r="C48" s="44">
        <v>402419.88</v>
      </c>
      <c r="D48" s="44">
        <v>0</v>
      </c>
      <c r="E48" s="44">
        <v>342027.08912000008</v>
      </c>
      <c r="F48" s="372">
        <v>60392.790879999928</v>
      </c>
      <c r="G48" s="127"/>
      <c r="H48" s="47"/>
      <c r="I48" s="116"/>
      <c r="J48" s="116"/>
      <c r="K48" s="116"/>
      <c r="L48" s="116"/>
      <c r="M48" s="116"/>
      <c r="N48" s="116"/>
      <c r="O48" s="116"/>
    </row>
    <row r="49" spans="1:15" s="48" customFormat="1" x14ac:dyDescent="0.3">
      <c r="A49" s="14">
        <v>146</v>
      </c>
      <c r="B49" s="32" t="s">
        <v>300</v>
      </c>
      <c r="C49" s="44">
        <v>102840.636</v>
      </c>
      <c r="D49" s="44">
        <v>0</v>
      </c>
      <c r="E49" s="44">
        <v>77055.954800000007</v>
      </c>
      <c r="F49" s="372">
        <v>25784.681199999992</v>
      </c>
      <c r="G49" s="127"/>
      <c r="H49" s="47"/>
      <c r="I49" s="116"/>
      <c r="J49" s="116"/>
      <c r="K49" s="116"/>
      <c r="L49" s="116"/>
      <c r="M49" s="116"/>
      <c r="N49" s="116"/>
      <c r="O49" s="116"/>
    </row>
    <row r="50" spans="1:15" s="48" customFormat="1" x14ac:dyDescent="0.3">
      <c r="A50" s="14">
        <v>148</v>
      </c>
      <c r="B50" s="32" t="s">
        <v>301</v>
      </c>
      <c r="C50" s="44">
        <v>153515.73200000002</v>
      </c>
      <c r="D50" s="44">
        <v>0</v>
      </c>
      <c r="E50" s="44">
        <v>283243.97776000004</v>
      </c>
      <c r="F50" s="372">
        <v>-129728.24576000002</v>
      </c>
      <c r="G50" s="127"/>
      <c r="H50" s="47"/>
      <c r="I50" s="116"/>
      <c r="J50" s="116"/>
      <c r="K50" s="116"/>
      <c r="L50" s="116"/>
      <c r="M50" s="116"/>
      <c r="N50" s="116"/>
      <c r="O50" s="116"/>
    </row>
    <row r="51" spans="1:15" s="48" customFormat="1" x14ac:dyDescent="0.3">
      <c r="A51" s="14">
        <v>149</v>
      </c>
      <c r="B51" s="32" t="s">
        <v>302</v>
      </c>
      <c r="C51" s="44">
        <v>96878.86</v>
      </c>
      <c r="D51" s="44">
        <v>0</v>
      </c>
      <c r="E51" s="44">
        <v>2791273.7143200003</v>
      </c>
      <c r="F51" s="372">
        <v>-2694394.8543200004</v>
      </c>
      <c r="G51" s="127"/>
      <c r="H51" s="47"/>
      <c r="I51" s="116"/>
      <c r="J51" s="116"/>
      <c r="K51" s="116"/>
      <c r="L51" s="116"/>
      <c r="M51" s="116"/>
      <c r="N51" s="116"/>
      <c r="O51" s="116"/>
    </row>
    <row r="52" spans="1:15" s="48" customFormat="1" x14ac:dyDescent="0.3">
      <c r="A52" s="14">
        <v>151</v>
      </c>
      <c r="B52" s="32" t="s">
        <v>303</v>
      </c>
      <c r="C52" s="44">
        <v>26827.992000000002</v>
      </c>
      <c r="D52" s="44">
        <v>0</v>
      </c>
      <c r="E52" s="44">
        <v>67069.98000000001</v>
      </c>
      <c r="F52" s="372">
        <v>-40241.988000000012</v>
      </c>
      <c r="G52" s="127"/>
      <c r="H52" s="47"/>
      <c r="I52" s="116"/>
      <c r="J52" s="116"/>
      <c r="K52" s="116"/>
      <c r="L52" s="116"/>
      <c r="M52" s="116"/>
      <c r="N52" s="116"/>
      <c r="O52" s="116"/>
    </row>
    <row r="53" spans="1:15" s="48" customFormat="1" x14ac:dyDescent="0.3">
      <c r="A53" s="14">
        <v>152</v>
      </c>
      <c r="B53" s="32" t="s">
        <v>29</v>
      </c>
      <c r="C53" s="44">
        <v>344292.56400000001</v>
      </c>
      <c r="D53" s="44">
        <v>0</v>
      </c>
      <c r="E53" s="44">
        <v>118862.909</v>
      </c>
      <c r="F53" s="372">
        <v>225429.65500000003</v>
      </c>
      <c r="G53" s="127"/>
      <c r="H53" s="47"/>
      <c r="I53" s="116"/>
      <c r="J53" s="116"/>
      <c r="K53" s="116"/>
      <c r="L53" s="116"/>
      <c r="M53" s="116"/>
      <c r="N53" s="116"/>
      <c r="O53" s="116"/>
    </row>
    <row r="54" spans="1:15" s="48" customFormat="1" x14ac:dyDescent="0.3">
      <c r="A54" s="14">
        <v>153</v>
      </c>
      <c r="B54" s="32" t="s">
        <v>30</v>
      </c>
      <c r="C54" s="44">
        <v>548557.9142</v>
      </c>
      <c r="D54" s="44">
        <v>0</v>
      </c>
      <c r="E54" s="44">
        <v>1610625.9519399998</v>
      </c>
      <c r="F54" s="372">
        <v>-1062068.0377399998</v>
      </c>
      <c r="G54" s="127"/>
      <c r="H54" s="47"/>
      <c r="I54" s="116"/>
      <c r="J54" s="116"/>
      <c r="K54" s="116"/>
      <c r="L54" s="116"/>
      <c r="M54" s="116"/>
      <c r="N54" s="116"/>
      <c r="O54" s="116"/>
    </row>
    <row r="55" spans="1:15" s="48" customFormat="1" x14ac:dyDescent="0.3">
      <c r="A55" s="14">
        <v>165</v>
      </c>
      <c r="B55" s="32" t="s">
        <v>31</v>
      </c>
      <c r="C55" s="44">
        <v>636494.11020000011</v>
      </c>
      <c r="D55" s="44">
        <v>0</v>
      </c>
      <c r="E55" s="44">
        <v>431915.76676000009</v>
      </c>
      <c r="F55" s="372">
        <v>204578.34344000003</v>
      </c>
      <c r="G55" s="127"/>
      <c r="H55" s="47"/>
      <c r="I55" s="116"/>
      <c r="J55" s="116"/>
      <c r="K55" s="116"/>
      <c r="L55" s="116"/>
      <c r="M55" s="116"/>
      <c r="N55" s="116"/>
      <c r="O55" s="116"/>
    </row>
    <row r="56" spans="1:15" s="48" customFormat="1" x14ac:dyDescent="0.3">
      <c r="A56" s="14">
        <v>167</v>
      </c>
      <c r="B56" s="32" t="s">
        <v>32</v>
      </c>
      <c r="C56" s="44">
        <v>638431.68739999994</v>
      </c>
      <c r="D56" s="44">
        <v>0</v>
      </c>
      <c r="E56" s="44">
        <v>11442842.077568</v>
      </c>
      <c r="F56" s="372">
        <v>-10804410.390168</v>
      </c>
      <c r="G56" s="127"/>
      <c r="H56" s="47"/>
      <c r="I56" s="116"/>
      <c r="J56" s="116"/>
      <c r="K56" s="116"/>
      <c r="L56" s="116"/>
      <c r="M56" s="116"/>
      <c r="N56" s="116"/>
      <c r="O56" s="116"/>
    </row>
    <row r="57" spans="1:15" s="48" customFormat="1" x14ac:dyDescent="0.3">
      <c r="A57" s="14">
        <v>169</v>
      </c>
      <c r="B57" s="32" t="s">
        <v>304</v>
      </c>
      <c r="C57" s="44">
        <v>247413.704</v>
      </c>
      <c r="D57" s="44">
        <v>0</v>
      </c>
      <c r="E57" s="44">
        <v>205040.38108000002</v>
      </c>
      <c r="F57" s="372">
        <v>42373.322919999977</v>
      </c>
      <c r="G57" s="127"/>
      <c r="H57" s="47"/>
      <c r="I57" s="116"/>
      <c r="J57" s="116"/>
      <c r="K57" s="116"/>
      <c r="L57" s="116"/>
      <c r="M57" s="116"/>
      <c r="N57" s="116"/>
      <c r="O57" s="116"/>
    </row>
    <row r="58" spans="1:15" s="48" customFormat="1" x14ac:dyDescent="0.3">
      <c r="A58" s="14">
        <v>171</v>
      </c>
      <c r="B58" s="32" t="s">
        <v>305</v>
      </c>
      <c r="C58" s="44">
        <v>34280.212</v>
      </c>
      <c r="D58" s="44">
        <v>0</v>
      </c>
      <c r="E58" s="44">
        <v>149104.01776000002</v>
      </c>
      <c r="F58" s="372">
        <v>-114823.80576000002</v>
      </c>
      <c r="G58" s="127"/>
      <c r="H58" s="47"/>
      <c r="I58" s="116"/>
      <c r="J58" s="116"/>
      <c r="K58" s="116"/>
      <c r="L58" s="116"/>
      <c r="M58" s="116"/>
      <c r="N58" s="116"/>
      <c r="O58" s="116"/>
    </row>
    <row r="59" spans="1:15" s="48" customFormat="1" x14ac:dyDescent="0.3">
      <c r="A59" s="14">
        <v>172</v>
      </c>
      <c r="B59" s="32" t="s">
        <v>33</v>
      </c>
      <c r="C59" s="44">
        <v>301218.73240000004</v>
      </c>
      <c r="D59" s="44">
        <v>0</v>
      </c>
      <c r="E59" s="44">
        <v>291635.17747999995</v>
      </c>
      <c r="F59" s="372">
        <v>9583.5549200000823</v>
      </c>
      <c r="G59" s="127"/>
      <c r="H59" s="47"/>
      <c r="I59" s="116"/>
      <c r="J59" s="116"/>
      <c r="K59" s="116"/>
      <c r="L59" s="116"/>
      <c r="M59" s="116"/>
      <c r="N59" s="116"/>
      <c r="O59" s="116"/>
    </row>
    <row r="60" spans="1:15" s="48" customFormat="1" x14ac:dyDescent="0.3">
      <c r="A60" s="14">
        <v>176</v>
      </c>
      <c r="B60" s="32" t="s">
        <v>34</v>
      </c>
      <c r="C60" s="44">
        <v>53655.984000000004</v>
      </c>
      <c r="D60" s="44">
        <v>0</v>
      </c>
      <c r="E60" s="44">
        <v>278072.13708000001</v>
      </c>
      <c r="F60" s="372">
        <v>-224416.15308000002</v>
      </c>
      <c r="G60" s="127"/>
      <c r="H60" s="47"/>
      <c r="I60" s="116"/>
      <c r="J60" s="116"/>
      <c r="K60" s="116"/>
      <c r="L60" s="116"/>
      <c r="M60" s="116"/>
      <c r="N60" s="116"/>
      <c r="O60" s="116"/>
    </row>
    <row r="61" spans="1:15" s="48" customFormat="1" x14ac:dyDescent="0.3">
      <c r="A61" s="14">
        <v>177</v>
      </c>
      <c r="B61" s="32" t="s">
        <v>35</v>
      </c>
      <c r="C61" s="44">
        <v>26827.992000000002</v>
      </c>
      <c r="D61" s="44">
        <v>0</v>
      </c>
      <c r="E61" s="44">
        <v>105106.11088000001</v>
      </c>
      <c r="F61" s="372">
        <v>-78278.118880000009</v>
      </c>
      <c r="G61" s="127"/>
      <c r="H61" s="47"/>
      <c r="I61" s="116"/>
      <c r="J61" s="116"/>
      <c r="K61" s="116"/>
      <c r="L61" s="116"/>
      <c r="M61" s="116"/>
      <c r="N61" s="116"/>
      <c r="O61" s="116"/>
    </row>
    <row r="62" spans="1:15" s="48" customFormat="1" x14ac:dyDescent="0.3">
      <c r="A62" s="14">
        <v>178</v>
      </c>
      <c r="B62" s="32" t="s">
        <v>36</v>
      </c>
      <c r="C62" s="44">
        <v>114987.7546</v>
      </c>
      <c r="D62" s="44">
        <v>0</v>
      </c>
      <c r="E62" s="44">
        <v>139386.32287999999</v>
      </c>
      <c r="F62" s="372">
        <v>-24398.568279999992</v>
      </c>
      <c r="G62" s="127"/>
      <c r="H62" s="47"/>
      <c r="I62" s="116"/>
      <c r="J62" s="116"/>
      <c r="K62" s="116"/>
      <c r="L62" s="116"/>
      <c r="M62" s="116"/>
      <c r="N62" s="116"/>
      <c r="O62" s="116"/>
    </row>
    <row r="63" spans="1:15" s="48" customFormat="1" x14ac:dyDescent="0.3">
      <c r="A63" s="14">
        <v>179</v>
      </c>
      <c r="B63" s="32" t="s">
        <v>37</v>
      </c>
      <c r="C63" s="44">
        <v>1141009.4042</v>
      </c>
      <c r="D63" s="44">
        <v>0</v>
      </c>
      <c r="E63" s="44">
        <v>11961087.341695996</v>
      </c>
      <c r="F63" s="372">
        <v>-10820077.937495995</v>
      </c>
      <c r="G63" s="127"/>
      <c r="H63" s="47"/>
      <c r="I63" s="116"/>
      <c r="J63" s="116"/>
      <c r="K63" s="116"/>
      <c r="L63" s="116"/>
      <c r="M63" s="116"/>
      <c r="N63" s="116"/>
      <c r="O63" s="116"/>
    </row>
    <row r="64" spans="1:15" s="48" customFormat="1" x14ac:dyDescent="0.3">
      <c r="A64" s="14">
        <v>181</v>
      </c>
      <c r="B64" s="32" t="s">
        <v>38</v>
      </c>
      <c r="C64" s="44">
        <v>53655.983999999997</v>
      </c>
      <c r="D64" s="44">
        <v>0</v>
      </c>
      <c r="E64" s="44">
        <v>120725.96400000001</v>
      </c>
      <c r="F64" s="372">
        <v>-67069.98000000001</v>
      </c>
      <c r="G64" s="127"/>
      <c r="H64" s="47"/>
      <c r="I64" s="116"/>
      <c r="J64" s="116"/>
      <c r="K64" s="116"/>
      <c r="L64" s="116"/>
      <c r="M64" s="116"/>
      <c r="N64" s="116"/>
      <c r="O64" s="116"/>
    </row>
    <row r="65" spans="1:15" s="48" customFormat="1" x14ac:dyDescent="0.3">
      <c r="A65" s="14">
        <v>182</v>
      </c>
      <c r="B65" s="32" t="s">
        <v>39</v>
      </c>
      <c r="C65" s="44">
        <v>289146.136</v>
      </c>
      <c r="D65" s="44">
        <v>0</v>
      </c>
      <c r="E65" s="44">
        <v>469132.15343999997</v>
      </c>
      <c r="F65" s="372">
        <v>-179986.01743999997</v>
      </c>
      <c r="G65" s="127"/>
      <c r="H65" s="47"/>
      <c r="I65" s="116"/>
      <c r="J65" s="116"/>
      <c r="K65" s="116"/>
      <c r="L65" s="116"/>
      <c r="M65" s="116"/>
      <c r="N65" s="116"/>
      <c r="O65" s="116"/>
    </row>
    <row r="66" spans="1:15" s="48" customFormat="1" x14ac:dyDescent="0.3">
      <c r="A66" s="14">
        <v>186</v>
      </c>
      <c r="B66" s="32" t="s">
        <v>306</v>
      </c>
      <c r="C66" s="44">
        <v>710345.61040000001</v>
      </c>
      <c r="D66" s="44">
        <v>0</v>
      </c>
      <c r="E66" s="44">
        <v>3145480.7118080007</v>
      </c>
      <c r="F66" s="372">
        <v>-2435135.1014080006</v>
      </c>
      <c r="G66" s="127"/>
      <c r="H66" s="47"/>
      <c r="I66" s="116"/>
      <c r="J66" s="116"/>
      <c r="K66" s="116"/>
      <c r="L66" s="116"/>
      <c r="M66" s="116"/>
      <c r="N66" s="116"/>
      <c r="O66" s="116"/>
    </row>
    <row r="67" spans="1:15" s="48" customFormat="1" x14ac:dyDescent="0.3">
      <c r="A67" s="14">
        <v>202</v>
      </c>
      <c r="B67" s="32" t="s">
        <v>307</v>
      </c>
      <c r="C67" s="44">
        <v>1268665.9327999996</v>
      </c>
      <c r="D67" s="44">
        <v>0</v>
      </c>
      <c r="E67" s="44">
        <v>3853241.8923120019</v>
      </c>
      <c r="F67" s="372">
        <v>-2584575.9595120023</v>
      </c>
      <c r="G67" s="127"/>
      <c r="H67" s="116"/>
      <c r="I67" s="116"/>
      <c r="J67" s="116"/>
      <c r="K67" s="116"/>
      <c r="L67" s="116"/>
      <c r="M67" s="116"/>
      <c r="N67" s="116"/>
      <c r="O67" s="116"/>
    </row>
    <row r="68" spans="1:15" s="48" customFormat="1" x14ac:dyDescent="0.3">
      <c r="A68" s="14">
        <v>204</v>
      </c>
      <c r="B68" s="32" t="s">
        <v>40</v>
      </c>
      <c r="C68" s="44">
        <v>14904.44</v>
      </c>
      <c r="D68" s="44">
        <v>0</v>
      </c>
      <c r="E68" s="44">
        <v>1048616.78064</v>
      </c>
      <c r="F68" s="372">
        <v>-1033712.3406400001</v>
      </c>
      <c r="G68" s="127"/>
      <c r="H68" s="47"/>
      <c r="I68" s="116"/>
      <c r="J68" s="116"/>
      <c r="K68" s="116"/>
      <c r="L68" s="116"/>
      <c r="M68" s="116"/>
      <c r="N68" s="116"/>
      <c r="O68" s="116"/>
    </row>
    <row r="69" spans="1:15" s="48" customFormat="1" x14ac:dyDescent="0.3">
      <c r="A69" s="14">
        <v>205</v>
      </c>
      <c r="B69" s="32" t="s">
        <v>308</v>
      </c>
      <c r="C69" s="44">
        <v>469638.90440000006</v>
      </c>
      <c r="D69" s="44">
        <v>0</v>
      </c>
      <c r="E69" s="44">
        <v>659730.13216000004</v>
      </c>
      <c r="F69" s="372">
        <v>-190091.22775999998</v>
      </c>
      <c r="G69" s="127"/>
      <c r="H69" s="47"/>
      <c r="I69" s="116"/>
      <c r="J69" s="116"/>
      <c r="K69" s="116"/>
      <c r="L69" s="116"/>
      <c r="M69" s="116"/>
      <c r="N69" s="116"/>
      <c r="O69" s="116"/>
    </row>
    <row r="70" spans="1:15" s="48" customFormat="1" x14ac:dyDescent="0.3">
      <c r="A70" s="14">
        <v>208</v>
      </c>
      <c r="B70" s="32" t="s">
        <v>41</v>
      </c>
      <c r="C70" s="44">
        <v>68560.423999999999</v>
      </c>
      <c r="D70" s="44">
        <v>0</v>
      </c>
      <c r="E70" s="44">
        <v>107192.73248000002</v>
      </c>
      <c r="F70" s="372">
        <v>-38632.308480000022</v>
      </c>
      <c r="G70" s="127"/>
      <c r="H70" s="47"/>
      <c r="I70" s="116"/>
      <c r="J70" s="116"/>
      <c r="K70" s="116"/>
      <c r="L70" s="116"/>
      <c r="M70" s="116"/>
      <c r="N70" s="116"/>
      <c r="O70" s="116"/>
    </row>
    <row r="71" spans="1:15" s="48" customFormat="1" x14ac:dyDescent="0.3">
      <c r="A71" s="14">
        <v>211</v>
      </c>
      <c r="B71" s="32" t="s">
        <v>42</v>
      </c>
      <c r="C71" s="44">
        <v>648492.18439999991</v>
      </c>
      <c r="D71" s="44">
        <v>0</v>
      </c>
      <c r="E71" s="44">
        <v>2109562.5140479994</v>
      </c>
      <c r="F71" s="372">
        <v>-1461070.3296479995</v>
      </c>
      <c r="G71" s="127"/>
      <c r="H71" s="47"/>
      <c r="I71" s="116"/>
      <c r="J71" s="116"/>
      <c r="K71" s="116"/>
      <c r="L71" s="116"/>
      <c r="M71" s="116"/>
      <c r="N71" s="116"/>
      <c r="O71" s="116"/>
    </row>
    <row r="72" spans="1:15" s="48" customFormat="1" x14ac:dyDescent="0.3">
      <c r="A72" s="14">
        <v>213</v>
      </c>
      <c r="B72" s="32" t="s">
        <v>43</v>
      </c>
      <c r="C72" s="44">
        <v>11998.074199999999</v>
      </c>
      <c r="D72" s="44">
        <v>0</v>
      </c>
      <c r="E72" s="44">
        <v>146749.11624</v>
      </c>
      <c r="F72" s="372">
        <v>-134751.04204</v>
      </c>
      <c r="G72" s="127"/>
      <c r="H72" s="47"/>
      <c r="I72" s="116"/>
      <c r="J72" s="116"/>
      <c r="K72" s="116"/>
      <c r="L72" s="116"/>
      <c r="M72" s="116"/>
      <c r="N72" s="116"/>
      <c r="O72" s="116"/>
    </row>
    <row r="73" spans="1:15" s="48" customFormat="1" x14ac:dyDescent="0.3">
      <c r="A73" s="14">
        <v>214</v>
      </c>
      <c r="B73" s="32" t="s">
        <v>44</v>
      </c>
      <c r="C73" s="44">
        <v>501012.7506000002</v>
      </c>
      <c r="D73" s="44">
        <v>0</v>
      </c>
      <c r="E73" s="44">
        <v>168643.73860000001</v>
      </c>
      <c r="F73" s="372">
        <v>332369.01200000022</v>
      </c>
      <c r="G73" s="127"/>
      <c r="H73" s="47"/>
      <c r="I73" s="116"/>
      <c r="J73" s="116"/>
      <c r="K73" s="116"/>
      <c r="L73" s="116"/>
      <c r="M73" s="116"/>
      <c r="N73" s="116"/>
      <c r="O73" s="116"/>
    </row>
    <row r="74" spans="1:15" s="48" customFormat="1" x14ac:dyDescent="0.3">
      <c r="A74" s="14">
        <v>216</v>
      </c>
      <c r="B74" s="32" t="s">
        <v>45</v>
      </c>
      <c r="C74" s="44">
        <v>61108.204000000005</v>
      </c>
      <c r="D74" s="44">
        <v>0</v>
      </c>
      <c r="E74" s="44">
        <v>67069.98000000001</v>
      </c>
      <c r="F74" s="372">
        <v>-5961.7760000000053</v>
      </c>
      <c r="G74" s="127"/>
      <c r="H74" s="47"/>
      <c r="I74" s="116"/>
      <c r="J74" s="116"/>
      <c r="K74" s="116"/>
      <c r="L74" s="116"/>
      <c r="M74" s="116"/>
      <c r="N74" s="116"/>
      <c r="O74" s="116"/>
    </row>
    <row r="75" spans="1:15" s="48" customFormat="1" x14ac:dyDescent="0.3">
      <c r="A75" s="14">
        <v>217</v>
      </c>
      <c r="B75" s="32" t="s">
        <v>46</v>
      </c>
      <c r="C75" s="44">
        <v>86520.2742</v>
      </c>
      <c r="D75" s="44">
        <v>0</v>
      </c>
      <c r="E75" s="44">
        <v>58127.316000000006</v>
      </c>
      <c r="F75" s="372">
        <v>28392.958199999994</v>
      </c>
      <c r="G75" s="127"/>
      <c r="H75" s="47"/>
      <c r="I75" s="116"/>
      <c r="J75" s="116"/>
      <c r="K75" s="116"/>
      <c r="L75" s="116"/>
      <c r="M75" s="116"/>
      <c r="N75" s="116"/>
      <c r="O75" s="116"/>
    </row>
    <row r="76" spans="1:15" s="48" customFormat="1" x14ac:dyDescent="0.3">
      <c r="A76" s="14">
        <v>218</v>
      </c>
      <c r="B76" s="32" t="s">
        <v>309</v>
      </c>
      <c r="C76" s="44">
        <v>29808.880000000001</v>
      </c>
      <c r="D76" s="44">
        <v>0</v>
      </c>
      <c r="E76" s="44">
        <v>380063.22000000009</v>
      </c>
      <c r="F76" s="372">
        <v>-350254.34000000008</v>
      </c>
      <c r="G76" s="127"/>
      <c r="H76" s="47"/>
      <c r="I76" s="116"/>
      <c r="J76" s="116"/>
      <c r="K76" s="116"/>
      <c r="L76" s="116"/>
      <c r="M76" s="116"/>
      <c r="N76" s="116"/>
      <c r="O76" s="116"/>
    </row>
    <row r="77" spans="1:15" s="48" customFormat="1" x14ac:dyDescent="0.3">
      <c r="A77" s="14">
        <v>224</v>
      </c>
      <c r="B77" s="32" t="s">
        <v>310</v>
      </c>
      <c r="C77" s="44">
        <v>244432.81599999999</v>
      </c>
      <c r="D77" s="44">
        <v>0</v>
      </c>
      <c r="E77" s="44">
        <v>141726.31995999999</v>
      </c>
      <c r="F77" s="372">
        <v>102706.49604</v>
      </c>
      <c r="G77" s="127"/>
      <c r="H77" s="47"/>
      <c r="I77" s="116"/>
      <c r="J77" s="116"/>
      <c r="K77" s="116"/>
      <c r="L77" s="116"/>
      <c r="M77" s="116"/>
      <c r="N77" s="116"/>
      <c r="O77" s="116"/>
    </row>
    <row r="78" spans="1:15" s="48" customFormat="1" x14ac:dyDescent="0.3">
      <c r="A78" s="14">
        <v>226</v>
      </c>
      <c r="B78" s="32" t="s">
        <v>47</v>
      </c>
      <c r="C78" s="44">
        <v>175872.39199999999</v>
      </c>
      <c r="D78" s="44">
        <v>0</v>
      </c>
      <c r="E78" s="44">
        <v>117894.1204</v>
      </c>
      <c r="F78" s="372">
        <v>57978.271599999993</v>
      </c>
      <c r="G78" s="127"/>
      <c r="H78" s="47"/>
      <c r="I78" s="116"/>
      <c r="J78" s="116"/>
      <c r="K78" s="116"/>
      <c r="L78" s="116"/>
      <c r="M78" s="116"/>
      <c r="N78" s="116"/>
      <c r="O78" s="116"/>
    </row>
    <row r="79" spans="1:15" s="48" customFormat="1" x14ac:dyDescent="0.3">
      <c r="A79" s="14">
        <v>230</v>
      </c>
      <c r="B79" s="32" t="s">
        <v>48</v>
      </c>
      <c r="C79" s="44">
        <v>83464.864000000001</v>
      </c>
      <c r="D79" s="44">
        <v>0</v>
      </c>
      <c r="E79" s="44">
        <v>69405.505747999996</v>
      </c>
      <c r="F79" s="372">
        <v>14059.358252000005</v>
      </c>
      <c r="G79" s="127"/>
      <c r="H79" s="47"/>
      <c r="I79" s="116"/>
      <c r="J79" s="116"/>
      <c r="K79" s="116"/>
      <c r="L79" s="116"/>
      <c r="M79" s="116"/>
      <c r="N79" s="116"/>
      <c r="O79" s="116"/>
    </row>
    <row r="80" spans="1:15" s="48" customFormat="1" x14ac:dyDescent="0.3">
      <c r="A80" s="14">
        <v>231</v>
      </c>
      <c r="B80" s="32" t="s">
        <v>311</v>
      </c>
      <c r="C80" s="44">
        <v>68709.468399999998</v>
      </c>
      <c r="D80" s="44">
        <v>0</v>
      </c>
      <c r="E80" s="44">
        <v>372611.00000000006</v>
      </c>
      <c r="F80" s="372">
        <v>-303901.53160000005</v>
      </c>
      <c r="G80" s="127"/>
      <c r="H80" s="47"/>
      <c r="I80" s="116"/>
      <c r="J80" s="116"/>
      <c r="K80" s="116"/>
      <c r="L80" s="116"/>
      <c r="M80" s="116"/>
      <c r="N80" s="116"/>
      <c r="O80" s="116"/>
    </row>
    <row r="81" spans="1:15" s="48" customFormat="1" x14ac:dyDescent="0.3">
      <c r="A81" s="14">
        <v>232</v>
      </c>
      <c r="B81" s="32" t="s">
        <v>49</v>
      </c>
      <c r="C81" s="44">
        <v>269844.88620000001</v>
      </c>
      <c r="D81" s="44">
        <v>0</v>
      </c>
      <c r="E81" s="44">
        <v>207171.71600000001</v>
      </c>
      <c r="F81" s="372">
        <v>62673.170199999993</v>
      </c>
      <c r="G81" s="127"/>
      <c r="H81" s="47"/>
      <c r="I81" s="116"/>
      <c r="J81" s="116"/>
      <c r="K81" s="116"/>
      <c r="L81" s="116"/>
      <c r="M81" s="116"/>
      <c r="N81" s="116"/>
      <c r="O81" s="116"/>
    </row>
    <row r="82" spans="1:15" s="48" customFormat="1" x14ac:dyDescent="0.3">
      <c r="A82" s="14">
        <v>233</v>
      </c>
      <c r="B82" s="32" t="s">
        <v>50</v>
      </c>
      <c r="C82" s="44">
        <v>301218.73239999998</v>
      </c>
      <c r="D82" s="44">
        <v>0</v>
      </c>
      <c r="E82" s="44">
        <v>252034.08039999998</v>
      </c>
      <c r="F82" s="372">
        <v>49184.652000000002</v>
      </c>
      <c r="G82" s="127"/>
      <c r="H82" s="47"/>
      <c r="I82" s="116"/>
      <c r="J82" s="116"/>
      <c r="K82" s="116"/>
      <c r="L82" s="116"/>
      <c r="M82" s="116"/>
      <c r="N82" s="116"/>
      <c r="O82" s="116"/>
    </row>
    <row r="83" spans="1:15" s="48" customFormat="1" x14ac:dyDescent="0.3">
      <c r="A83" s="14">
        <v>235</v>
      </c>
      <c r="B83" s="32" t="s">
        <v>312</v>
      </c>
      <c r="C83" s="44">
        <v>3863454.4146000012</v>
      </c>
      <c r="D83" s="44">
        <v>0</v>
      </c>
      <c r="E83" s="44">
        <v>1585848.810884</v>
      </c>
      <c r="F83" s="372">
        <v>2277605.6037160009</v>
      </c>
      <c r="G83" s="127"/>
      <c r="H83" s="47"/>
      <c r="I83" s="116"/>
      <c r="J83" s="116"/>
      <c r="K83" s="116"/>
      <c r="L83" s="116"/>
      <c r="M83" s="116"/>
      <c r="N83" s="116"/>
      <c r="O83" s="116"/>
    </row>
    <row r="84" spans="1:15" s="48" customFormat="1" x14ac:dyDescent="0.3">
      <c r="A84" s="14">
        <v>236</v>
      </c>
      <c r="B84" s="32" t="s">
        <v>313</v>
      </c>
      <c r="C84" s="44">
        <v>298237.84440000006</v>
      </c>
      <c r="D84" s="44">
        <v>0</v>
      </c>
      <c r="E84" s="44">
        <v>100783.82328</v>
      </c>
      <c r="F84" s="372">
        <v>197454.02112000005</v>
      </c>
      <c r="G84" s="131"/>
      <c r="H84" s="116"/>
      <c r="I84" s="116"/>
      <c r="J84" s="116"/>
      <c r="K84" s="116"/>
      <c r="L84" s="116"/>
      <c r="M84" s="116"/>
      <c r="N84" s="116"/>
      <c r="O84" s="116"/>
    </row>
    <row r="85" spans="1:15" s="48" customFormat="1" x14ac:dyDescent="0.3">
      <c r="A85" s="14">
        <v>239</v>
      </c>
      <c r="B85" s="32" t="s">
        <v>51</v>
      </c>
      <c r="C85" s="44">
        <v>77577.610199999996</v>
      </c>
      <c r="D85" s="44">
        <v>0</v>
      </c>
      <c r="E85" s="44">
        <v>19375.772000000001</v>
      </c>
      <c r="F85" s="372">
        <v>58201.838199999998</v>
      </c>
      <c r="G85" s="127"/>
      <c r="H85" s="47"/>
      <c r="I85" s="116"/>
      <c r="J85" s="116"/>
      <c r="K85" s="116"/>
      <c r="L85" s="116"/>
      <c r="M85" s="116"/>
      <c r="N85" s="116"/>
      <c r="O85" s="116"/>
    </row>
    <row r="86" spans="1:15" s="48" customFormat="1" x14ac:dyDescent="0.3">
      <c r="A86" s="14">
        <v>240</v>
      </c>
      <c r="B86" s="32" t="s">
        <v>52</v>
      </c>
      <c r="C86" s="44">
        <v>128327.22839999999</v>
      </c>
      <c r="D86" s="44">
        <v>0</v>
      </c>
      <c r="E86" s="44">
        <v>426878.06604000006</v>
      </c>
      <c r="F86" s="372">
        <v>-298550.83764000004</v>
      </c>
      <c r="G86" s="127"/>
      <c r="H86" s="47"/>
      <c r="I86" s="116"/>
      <c r="J86" s="116"/>
      <c r="K86" s="116"/>
      <c r="L86" s="116"/>
      <c r="M86" s="116"/>
      <c r="N86" s="116"/>
      <c r="O86" s="116"/>
    </row>
    <row r="87" spans="1:15" s="48" customFormat="1" x14ac:dyDescent="0.3">
      <c r="A87" s="14">
        <v>241</v>
      </c>
      <c r="B87" s="32" t="s">
        <v>53</v>
      </c>
      <c r="C87" s="44">
        <v>326556.28040000005</v>
      </c>
      <c r="D87" s="44">
        <v>0</v>
      </c>
      <c r="E87" s="44">
        <v>235490.152</v>
      </c>
      <c r="F87" s="372">
        <v>91066.128400000045</v>
      </c>
      <c r="G87" s="127"/>
      <c r="H87" s="47"/>
      <c r="I87" s="116"/>
      <c r="J87" s="116"/>
      <c r="K87" s="116"/>
      <c r="L87" s="116"/>
      <c r="M87" s="116"/>
      <c r="N87" s="116"/>
      <c r="O87" s="116"/>
    </row>
    <row r="88" spans="1:15" s="48" customFormat="1" x14ac:dyDescent="0.3">
      <c r="A88" s="14">
        <v>244</v>
      </c>
      <c r="B88" s="32" t="s">
        <v>54</v>
      </c>
      <c r="C88" s="44">
        <v>480072.01239999995</v>
      </c>
      <c r="D88" s="44">
        <v>0</v>
      </c>
      <c r="E88" s="44">
        <v>685738.37995999993</v>
      </c>
      <c r="F88" s="372">
        <v>-205666.36755999998</v>
      </c>
      <c r="G88" s="127"/>
      <c r="H88" s="47"/>
      <c r="I88" s="116"/>
      <c r="J88" s="116"/>
      <c r="K88" s="116"/>
      <c r="L88" s="116"/>
      <c r="M88" s="116"/>
      <c r="N88" s="116"/>
      <c r="O88" s="116"/>
    </row>
    <row r="89" spans="1:15" s="48" customFormat="1" x14ac:dyDescent="0.3">
      <c r="A89" s="14">
        <v>245</v>
      </c>
      <c r="B89" s="32" t="s">
        <v>314</v>
      </c>
      <c r="C89" s="44">
        <v>656093.44880000013</v>
      </c>
      <c r="D89" s="44">
        <v>0</v>
      </c>
      <c r="E89" s="44">
        <v>1920973.6538399993</v>
      </c>
      <c r="F89" s="372">
        <v>-1264880.2050399992</v>
      </c>
      <c r="G89" s="127"/>
      <c r="H89" s="47"/>
      <c r="I89" s="116"/>
      <c r="J89" s="116"/>
      <c r="K89" s="116"/>
      <c r="L89" s="116"/>
      <c r="M89" s="116"/>
      <c r="N89" s="116"/>
      <c r="O89" s="116"/>
    </row>
    <row r="90" spans="1:15" s="48" customFormat="1" x14ac:dyDescent="0.3">
      <c r="A90" s="14">
        <v>249</v>
      </c>
      <c r="B90" s="32" t="s">
        <v>55</v>
      </c>
      <c r="C90" s="44">
        <v>205681.272</v>
      </c>
      <c r="D90" s="44">
        <v>0</v>
      </c>
      <c r="E90" s="44">
        <v>170134.1826</v>
      </c>
      <c r="F90" s="372">
        <v>35547.089399999997</v>
      </c>
      <c r="G90" s="127"/>
      <c r="H90" s="47"/>
      <c r="I90" s="116"/>
      <c r="J90" s="116"/>
      <c r="K90" s="116"/>
      <c r="L90" s="116"/>
      <c r="M90" s="116"/>
      <c r="N90" s="116"/>
      <c r="O90" s="116"/>
    </row>
    <row r="91" spans="1:15" s="48" customFormat="1" x14ac:dyDescent="0.3">
      <c r="A91" s="14">
        <v>250</v>
      </c>
      <c r="B91" s="32" t="s">
        <v>56</v>
      </c>
      <c r="C91" s="44">
        <v>50675.096000000005</v>
      </c>
      <c r="D91" s="44">
        <v>0</v>
      </c>
      <c r="E91" s="44">
        <v>35770.656000000003</v>
      </c>
      <c r="F91" s="372">
        <v>14904.440000000002</v>
      </c>
      <c r="G91" s="127"/>
      <c r="H91" s="47"/>
      <c r="I91" s="116"/>
      <c r="J91" s="116"/>
      <c r="K91" s="116"/>
      <c r="L91" s="116"/>
      <c r="M91" s="116"/>
      <c r="N91" s="116"/>
      <c r="O91" s="116"/>
    </row>
    <row r="92" spans="1:15" s="48" customFormat="1" x14ac:dyDescent="0.3">
      <c r="A92" s="14">
        <v>256</v>
      </c>
      <c r="B92" s="32" t="s">
        <v>57</v>
      </c>
      <c r="C92" s="44">
        <v>99934.270199999999</v>
      </c>
      <c r="D92" s="44">
        <v>0</v>
      </c>
      <c r="E92" s="44">
        <v>11923.552000000001</v>
      </c>
      <c r="F92" s="372">
        <v>88010.718200000003</v>
      </c>
      <c r="G92" s="127"/>
      <c r="H92" s="47"/>
      <c r="I92" s="116"/>
      <c r="J92" s="116"/>
      <c r="K92" s="116"/>
      <c r="L92" s="116"/>
      <c r="M92" s="116"/>
      <c r="N92" s="116"/>
      <c r="O92" s="116"/>
    </row>
    <row r="93" spans="1:15" s="48" customFormat="1" x14ac:dyDescent="0.3">
      <c r="A93" s="14">
        <v>257</v>
      </c>
      <c r="B93" s="32" t="s">
        <v>315</v>
      </c>
      <c r="C93" s="44">
        <v>1106058.4924000001</v>
      </c>
      <c r="D93" s="44">
        <v>0</v>
      </c>
      <c r="E93" s="44">
        <v>1753480.5380079998</v>
      </c>
      <c r="F93" s="372">
        <v>-647422.04560799967</v>
      </c>
      <c r="G93" s="127"/>
      <c r="H93" s="47"/>
      <c r="I93" s="116"/>
      <c r="J93" s="116"/>
      <c r="K93" s="116"/>
      <c r="L93" s="116"/>
      <c r="M93" s="116"/>
      <c r="N93" s="116"/>
      <c r="O93" s="116"/>
    </row>
    <row r="94" spans="1:15" s="48" customFormat="1" x14ac:dyDescent="0.3">
      <c r="A94" s="14">
        <v>260</v>
      </c>
      <c r="B94" s="32" t="s">
        <v>58</v>
      </c>
      <c r="C94" s="44">
        <v>140176.25820000001</v>
      </c>
      <c r="D94" s="44">
        <v>0</v>
      </c>
      <c r="E94" s="44">
        <v>133499.06908000002</v>
      </c>
      <c r="F94" s="372">
        <v>6677.1891199999955</v>
      </c>
      <c r="G94" s="131"/>
      <c r="H94" s="116"/>
      <c r="I94" s="116"/>
      <c r="J94" s="116"/>
      <c r="K94" s="116"/>
      <c r="L94" s="116"/>
      <c r="M94" s="116"/>
      <c r="N94" s="116"/>
      <c r="O94" s="116"/>
    </row>
    <row r="95" spans="1:15" s="48" customFormat="1" x14ac:dyDescent="0.3">
      <c r="A95" s="14">
        <v>261</v>
      </c>
      <c r="B95" s="32" t="s">
        <v>59</v>
      </c>
      <c r="C95" s="44">
        <v>205755.7942</v>
      </c>
      <c r="D95" s="44">
        <v>0</v>
      </c>
      <c r="E95" s="44">
        <v>162681.96260000003</v>
      </c>
      <c r="F95" s="372">
        <v>43073.831599999976</v>
      </c>
      <c r="G95" s="127"/>
      <c r="H95" s="47"/>
      <c r="I95" s="116"/>
      <c r="J95" s="116"/>
      <c r="K95" s="116"/>
      <c r="L95" s="116"/>
      <c r="M95" s="116"/>
      <c r="N95" s="116"/>
      <c r="O95" s="116"/>
    </row>
    <row r="96" spans="1:15" s="48" customFormat="1" x14ac:dyDescent="0.3">
      <c r="A96" s="14">
        <v>263</v>
      </c>
      <c r="B96" s="32" t="s">
        <v>60</v>
      </c>
      <c r="C96" s="44">
        <v>314483.68400000001</v>
      </c>
      <c r="D96" s="44">
        <v>0</v>
      </c>
      <c r="E96" s="44">
        <v>155289.36035999999</v>
      </c>
      <c r="F96" s="372">
        <v>159194.32364000002</v>
      </c>
      <c r="G96" s="127"/>
      <c r="H96" s="47"/>
      <c r="I96" s="116"/>
      <c r="J96" s="116"/>
      <c r="K96" s="116"/>
      <c r="L96" s="116"/>
      <c r="M96" s="116"/>
      <c r="N96" s="116"/>
      <c r="O96" s="116"/>
    </row>
    <row r="97" spans="1:15" s="48" customFormat="1" x14ac:dyDescent="0.3">
      <c r="A97" s="14">
        <v>265</v>
      </c>
      <c r="B97" s="32" t="s">
        <v>61</v>
      </c>
      <c r="C97" s="44">
        <v>11923.552000000001</v>
      </c>
      <c r="D97" s="44">
        <v>0</v>
      </c>
      <c r="E97" s="44">
        <v>49184.652000000002</v>
      </c>
      <c r="F97" s="372">
        <v>-37261.1</v>
      </c>
      <c r="G97" s="127"/>
      <c r="H97" s="47"/>
      <c r="I97" s="116"/>
      <c r="J97" s="116"/>
      <c r="K97" s="116"/>
      <c r="L97" s="116"/>
      <c r="M97" s="116"/>
      <c r="N97" s="116"/>
      <c r="O97" s="116"/>
    </row>
    <row r="98" spans="1:15" s="48" customFormat="1" x14ac:dyDescent="0.3">
      <c r="A98" s="14">
        <v>271</v>
      </c>
      <c r="B98" s="32" t="s">
        <v>316</v>
      </c>
      <c r="C98" s="44">
        <v>326481.75820000004</v>
      </c>
      <c r="D98" s="44">
        <v>0</v>
      </c>
      <c r="E98" s="44">
        <v>213531.44054800004</v>
      </c>
      <c r="F98" s="372">
        <v>112950.317652</v>
      </c>
      <c r="G98" s="127"/>
      <c r="H98" s="47"/>
      <c r="I98" s="116"/>
      <c r="J98" s="116"/>
      <c r="K98" s="116"/>
      <c r="L98" s="116"/>
      <c r="M98" s="116"/>
      <c r="N98" s="116"/>
      <c r="O98" s="116"/>
    </row>
    <row r="99" spans="1:15" s="48" customFormat="1" x14ac:dyDescent="0.3">
      <c r="A99" s="14">
        <v>272</v>
      </c>
      <c r="B99" s="32" t="s">
        <v>317</v>
      </c>
      <c r="C99" s="44">
        <v>727783.80520000006</v>
      </c>
      <c r="D99" s="44">
        <v>0</v>
      </c>
      <c r="E99" s="44">
        <v>753747.33968000009</v>
      </c>
      <c r="F99" s="372">
        <v>-25963.534480000031</v>
      </c>
      <c r="G99" s="127"/>
      <c r="H99" s="47"/>
      <c r="I99" s="116"/>
      <c r="J99" s="116"/>
      <c r="K99" s="116"/>
      <c r="L99" s="116"/>
      <c r="M99" s="116"/>
      <c r="N99" s="116"/>
      <c r="O99" s="116"/>
    </row>
    <row r="100" spans="1:15" s="48" customFormat="1" x14ac:dyDescent="0.3">
      <c r="A100" s="14">
        <v>273</v>
      </c>
      <c r="B100" s="32" t="s">
        <v>62</v>
      </c>
      <c r="C100" s="44">
        <v>159775.5968</v>
      </c>
      <c r="D100" s="44">
        <v>0</v>
      </c>
      <c r="E100" s="44">
        <v>50302.485000000001</v>
      </c>
      <c r="F100" s="372">
        <v>109473.1118</v>
      </c>
      <c r="G100" s="127"/>
      <c r="H100" s="47"/>
      <c r="I100" s="116"/>
      <c r="J100" s="116"/>
      <c r="K100" s="116"/>
      <c r="L100" s="116"/>
      <c r="M100" s="116"/>
      <c r="N100" s="116"/>
      <c r="O100" s="116"/>
    </row>
    <row r="101" spans="1:15" s="48" customFormat="1" x14ac:dyDescent="0.3">
      <c r="A101" s="14">
        <v>275</v>
      </c>
      <c r="B101" s="32" t="s">
        <v>63</v>
      </c>
      <c r="C101" s="44">
        <v>119310.0422</v>
      </c>
      <c r="D101" s="44">
        <v>0</v>
      </c>
      <c r="E101" s="44">
        <v>46978.794880000009</v>
      </c>
      <c r="F101" s="372">
        <v>72331.247319999995</v>
      </c>
      <c r="G101" s="127"/>
      <c r="H101" s="47"/>
      <c r="I101" s="116"/>
      <c r="J101" s="116"/>
      <c r="K101" s="116"/>
      <c r="L101" s="116"/>
      <c r="M101" s="116"/>
      <c r="N101" s="116"/>
      <c r="O101" s="116"/>
    </row>
    <row r="102" spans="1:15" s="48" customFormat="1" x14ac:dyDescent="0.3">
      <c r="A102" s="14">
        <v>276</v>
      </c>
      <c r="B102" s="32" t="s">
        <v>64</v>
      </c>
      <c r="C102" s="44">
        <v>415982.92040000006</v>
      </c>
      <c r="D102" s="44">
        <v>0</v>
      </c>
      <c r="E102" s="44">
        <v>551266.05094800005</v>
      </c>
      <c r="F102" s="372">
        <v>-135283.13054799999</v>
      </c>
      <c r="G102" s="127"/>
      <c r="H102" s="47"/>
      <c r="I102" s="116"/>
      <c r="J102" s="116"/>
      <c r="K102" s="116"/>
      <c r="L102" s="116"/>
      <c r="M102" s="116"/>
      <c r="N102" s="116"/>
      <c r="O102" s="116"/>
    </row>
    <row r="103" spans="1:15" s="48" customFormat="1" x14ac:dyDescent="0.3">
      <c r="A103" s="14">
        <v>280</v>
      </c>
      <c r="B103" s="32" t="s">
        <v>65</v>
      </c>
      <c r="C103" s="44">
        <v>0</v>
      </c>
      <c r="D103" s="44">
        <v>0</v>
      </c>
      <c r="E103" s="44">
        <v>639400.47600000002</v>
      </c>
      <c r="F103" s="372">
        <v>-639400.47600000002</v>
      </c>
      <c r="G103" s="127"/>
      <c r="H103" s="47"/>
      <c r="I103" s="116"/>
      <c r="J103" s="116"/>
      <c r="K103" s="116"/>
      <c r="L103" s="116"/>
      <c r="M103" s="116"/>
      <c r="N103" s="116"/>
      <c r="O103" s="116"/>
    </row>
    <row r="104" spans="1:15" s="48" customFormat="1" x14ac:dyDescent="0.3">
      <c r="A104" s="14">
        <v>284</v>
      </c>
      <c r="B104" s="32" t="s">
        <v>66</v>
      </c>
      <c r="C104" s="44">
        <v>1211730.9720000001</v>
      </c>
      <c r="D104" s="44">
        <v>0</v>
      </c>
      <c r="E104" s="44">
        <v>29808.880000000001</v>
      </c>
      <c r="F104" s="372">
        <v>1181922.0920000002</v>
      </c>
      <c r="G104" s="127"/>
      <c r="H104" s="47"/>
      <c r="I104" s="116"/>
      <c r="J104" s="116"/>
      <c r="K104" s="116"/>
      <c r="L104" s="116"/>
      <c r="M104" s="116"/>
      <c r="N104" s="116"/>
      <c r="O104" s="116"/>
    </row>
    <row r="105" spans="1:15" s="48" customFormat="1" x14ac:dyDescent="0.3">
      <c r="A105" s="14">
        <v>285</v>
      </c>
      <c r="B105" s="32" t="s">
        <v>67</v>
      </c>
      <c r="C105" s="44">
        <v>616298.59400000004</v>
      </c>
      <c r="D105" s="44">
        <v>0</v>
      </c>
      <c r="E105" s="44">
        <v>1318934.1375880002</v>
      </c>
      <c r="F105" s="372">
        <v>-702635.54358800012</v>
      </c>
      <c r="G105" s="127"/>
      <c r="H105" s="47"/>
      <c r="I105" s="116"/>
      <c r="J105" s="116"/>
      <c r="K105" s="116"/>
      <c r="L105" s="116"/>
      <c r="M105" s="116"/>
      <c r="N105" s="116"/>
      <c r="O105" s="116"/>
    </row>
    <row r="106" spans="1:15" s="48" customFormat="1" x14ac:dyDescent="0.3">
      <c r="A106" s="14">
        <v>286</v>
      </c>
      <c r="B106" s="32" t="s">
        <v>68</v>
      </c>
      <c r="C106" s="44">
        <v>1270603.51</v>
      </c>
      <c r="D106" s="44">
        <v>0</v>
      </c>
      <c r="E106" s="44">
        <v>1429395.4137599997</v>
      </c>
      <c r="F106" s="372">
        <v>-158791.90375999967</v>
      </c>
      <c r="G106" s="127"/>
      <c r="H106" s="47"/>
      <c r="I106" s="116"/>
      <c r="J106" s="116"/>
      <c r="K106" s="116"/>
      <c r="L106" s="116"/>
      <c r="M106" s="116"/>
      <c r="N106" s="116"/>
      <c r="O106" s="116"/>
    </row>
    <row r="107" spans="1:15" s="48" customFormat="1" x14ac:dyDescent="0.3">
      <c r="A107" s="14">
        <v>287</v>
      </c>
      <c r="B107" s="32" t="s">
        <v>318</v>
      </c>
      <c r="C107" s="44">
        <v>824588.14300000004</v>
      </c>
      <c r="D107" s="44">
        <v>0</v>
      </c>
      <c r="E107" s="44">
        <v>99859.748000000007</v>
      </c>
      <c r="F107" s="372">
        <v>724728.39500000002</v>
      </c>
      <c r="G107" s="127"/>
      <c r="H107" s="47"/>
      <c r="I107" s="116"/>
      <c r="J107" s="116"/>
      <c r="K107" s="116"/>
      <c r="L107" s="116"/>
      <c r="M107" s="116"/>
      <c r="N107" s="116"/>
      <c r="O107" s="116"/>
    </row>
    <row r="108" spans="1:15" s="48" customFormat="1" x14ac:dyDescent="0.3">
      <c r="A108" s="14">
        <v>288</v>
      </c>
      <c r="B108" s="32" t="s">
        <v>319</v>
      </c>
      <c r="C108" s="44">
        <v>46203.764000000003</v>
      </c>
      <c r="D108" s="44">
        <v>0</v>
      </c>
      <c r="E108" s="44">
        <v>682921.44079999998</v>
      </c>
      <c r="F108" s="372">
        <v>-636717.67680000002</v>
      </c>
      <c r="G108" s="127"/>
      <c r="H108" s="47"/>
      <c r="I108" s="116"/>
      <c r="J108" s="116"/>
      <c r="K108" s="116"/>
      <c r="L108" s="116"/>
      <c r="M108" s="116"/>
      <c r="N108" s="116"/>
      <c r="O108" s="116"/>
    </row>
    <row r="109" spans="1:15" s="48" customFormat="1" x14ac:dyDescent="0.3">
      <c r="A109" s="14">
        <v>290</v>
      </c>
      <c r="B109" s="32" t="s">
        <v>69</v>
      </c>
      <c r="C109" s="44">
        <v>22356.66</v>
      </c>
      <c r="D109" s="44">
        <v>0</v>
      </c>
      <c r="E109" s="44">
        <v>93897.971999999994</v>
      </c>
      <c r="F109" s="372">
        <v>-71541.311999999991</v>
      </c>
      <c r="G109" s="127"/>
      <c r="H109" s="47"/>
      <c r="I109" s="116"/>
      <c r="J109" s="116"/>
      <c r="K109" s="116"/>
      <c r="L109" s="116"/>
      <c r="M109" s="116"/>
      <c r="N109" s="116"/>
      <c r="O109" s="116"/>
    </row>
    <row r="110" spans="1:15" s="48" customFormat="1" x14ac:dyDescent="0.3">
      <c r="A110" s="14">
        <v>291</v>
      </c>
      <c r="B110" s="32" t="s">
        <v>70</v>
      </c>
      <c r="C110" s="44">
        <v>7452.22</v>
      </c>
      <c r="D110" s="44">
        <v>0</v>
      </c>
      <c r="E110" s="44">
        <v>19375.772000000001</v>
      </c>
      <c r="F110" s="372">
        <v>-11923.552</v>
      </c>
      <c r="G110" s="127"/>
      <c r="H110" s="47"/>
      <c r="I110" s="116"/>
      <c r="J110" s="116"/>
      <c r="K110" s="116"/>
      <c r="L110" s="116"/>
      <c r="M110" s="116"/>
      <c r="N110" s="116"/>
      <c r="O110" s="116"/>
    </row>
    <row r="111" spans="1:15" s="48" customFormat="1" x14ac:dyDescent="0.3">
      <c r="A111" s="14">
        <v>297</v>
      </c>
      <c r="B111" s="32" t="s">
        <v>71</v>
      </c>
      <c r="C111" s="44">
        <v>1410779.7681999998</v>
      </c>
      <c r="D111" s="44">
        <v>0</v>
      </c>
      <c r="E111" s="44">
        <v>4526789.9307960011</v>
      </c>
      <c r="F111" s="372">
        <v>-3116010.1625960013</v>
      </c>
      <c r="G111" s="127"/>
      <c r="H111" s="47"/>
      <c r="I111" s="116"/>
      <c r="J111" s="116"/>
      <c r="K111" s="116"/>
      <c r="L111" s="116"/>
      <c r="M111" s="116"/>
      <c r="N111" s="116"/>
      <c r="O111" s="116"/>
    </row>
    <row r="112" spans="1:15" s="48" customFormat="1" x14ac:dyDescent="0.3">
      <c r="A112" s="14">
        <v>300</v>
      </c>
      <c r="B112" s="32" t="s">
        <v>72</v>
      </c>
      <c r="C112" s="44">
        <v>432377.80440000002</v>
      </c>
      <c r="D112" s="44">
        <v>0</v>
      </c>
      <c r="E112" s="44">
        <v>26827.992000000002</v>
      </c>
      <c r="F112" s="372">
        <v>405549.8124</v>
      </c>
      <c r="G112" s="127"/>
      <c r="H112" s="47"/>
      <c r="I112" s="116"/>
      <c r="J112" s="116"/>
      <c r="K112" s="116"/>
      <c r="L112" s="116"/>
      <c r="M112" s="116"/>
      <c r="N112" s="116"/>
      <c r="O112" s="116"/>
    </row>
    <row r="113" spans="1:19" s="48" customFormat="1" x14ac:dyDescent="0.3">
      <c r="A113" s="14">
        <v>301</v>
      </c>
      <c r="B113" s="32" t="s">
        <v>73</v>
      </c>
      <c r="C113" s="44">
        <v>621813.23680000007</v>
      </c>
      <c r="D113" s="44">
        <v>0</v>
      </c>
      <c r="E113" s="44">
        <v>289175.94487999997</v>
      </c>
      <c r="F113" s="372">
        <v>332637.29192000011</v>
      </c>
      <c r="G113" s="127"/>
      <c r="H113" s="47"/>
      <c r="I113" s="116"/>
      <c r="J113" s="116"/>
      <c r="K113" s="116"/>
      <c r="L113" s="116"/>
      <c r="M113" s="116"/>
      <c r="N113" s="116"/>
      <c r="O113" s="116"/>
    </row>
    <row r="114" spans="1:19" s="48" customFormat="1" x14ac:dyDescent="0.3">
      <c r="A114" s="26">
        <v>304</v>
      </c>
      <c r="B114" s="32" t="s">
        <v>320</v>
      </c>
      <c r="C114" s="44">
        <v>7452.22</v>
      </c>
      <c r="D114" s="44">
        <v>0</v>
      </c>
      <c r="E114" s="44">
        <v>213133.49200000003</v>
      </c>
      <c r="F114" s="372">
        <v>-205681.27200000003</v>
      </c>
      <c r="G114" s="127"/>
      <c r="H114" s="47"/>
      <c r="I114" s="116"/>
      <c r="J114" s="116"/>
      <c r="K114" s="116"/>
      <c r="L114" s="116"/>
      <c r="M114" s="116"/>
      <c r="N114" s="116"/>
      <c r="O114" s="116"/>
    </row>
    <row r="115" spans="1:19" s="48" customFormat="1" x14ac:dyDescent="0.3">
      <c r="A115" s="14">
        <v>305</v>
      </c>
      <c r="B115" s="32" t="s">
        <v>74</v>
      </c>
      <c r="C115" s="44">
        <v>126762.26220000001</v>
      </c>
      <c r="D115" s="44">
        <v>0</v>
      </c>
      <c r="E115" s="44">
        <v>216114.38</v>
      </c>
      <c r="F115" s="372">
        <v>-89352.117799999993</v>
      </c>
      <c r="G115" s="127"/>
      <c r="H115" s="47"/>
      <c r="I115" s="116"/>
      <c r="J115" s="116"/>
      <c r="K115" s="116"/>
      <c r="L115" s="116"/>
      <c r="M115" s="116"/>
      <c r="N115" s="116"/>
      <c r="O115" s="116"/>
    </row>
    <row r="116" spans="1:19" s="48" customFormat="1" x14ac:dyDescent="0.3">
      <c r="A116" s="14">
        <v>309</v>
      </c>
      <c r="B116" s="32" t="s">
        <v>75</v>
      </c>
      <c r="C116" s="44">
        <v>149118.92220000003</v>
      </c>
      <c r="D116" s="44">
        <v>0</v>
      </c>
      <c r="E116" s="44">
        <v>125137.67823999999</v>
      </c>
      <c r="F116" s="372">
        <v>23981.243960000036</v>
      </c>
      <c r="G116" s="127"/>
      <c r="H116" s="47"/>
      <c r="I116" s="116"/>
      <c r="J116" s="116"/>
      <c r="K116" s="116"/>
      <c r="L116" s="116"/>
      <c r="M116" s="116"/>
      <c r="N116" s="116"/>
      <c r="O116" s="116"/>
    </row>
    <row r="117" spans="1:19" s="48" customFormat="1" x14ac:dyDescent="0.3">
      <c r="A117" s="14">
        <v>312</v>
      </c>
      <c r="B117" s="32" t="s">
        <v>76</v>
      </c>
      <c r="C117" s="44">
        <v>70199.912400000001</v>
      </c>
      <c r="D117" s="44">
        <v>0</v>
      </c>
      <c r="E117" s="44">
        <v>7452.22</v>
      </c>
      <c r="F117" s="372">
        <v>62747.6924</v>
      </c>
      <c r="G117" s="127"/>
      <c r="H117" s="47"/>
      <c r="I117" s="116"/>
      <c r="J117" s="116"/>
      <c r="K117" s="116"/>
      <c r="L117" s="116"/>
      <c r="M117" s="116"/>
      <c r="N117" s="116"/>
      <c r="O117" s="116"/>
    </row>
    <row r="118" spans="1:19" s="48" customFormat="1" x14ac:dyDescent="0.3">
      <c r="A118" s="14">
        <v>316</v>
      </c>
      <c r="B118" s="32" t="s">
        <v>77</v>
      </c>
      <c r="C118" s="44">
        <v>149044.40000000002</v>
      </c>
      <c r="D118" s="44">
        <v>0</v>
      </c>
      <c r="E118" s="44">
        <v>391539.63880000007</v>
      </c>
      <c r="F118" s="372">
        <v>-242495.23880000005</v>
      </c>
      <c r="G118" s="127"/>
      <c r="H118" s="47"/>
      <c r="I118" s="116"/>
      <c r="J118" s="116"/>
      <c r="K118" s="116"/>
      <c r="L118" s="116"/>
      <c r="M118" s="116"/>
      <c r="N118" s="116"/>
      <c r="O118" s="116"/>
    </row>
    <row r="119" spans="1:19" s="48" customFormat="1" x14ac:dyDescent="0.3">
      <c r="A119" s="14">
        <v>317</v>
      </c>
      <c r="B119" s="32" t="s">
        <v>78</v>
      </c>
      <c r="C119" s="44">
        <v>19375.772000000001</v>
      </c>
      <c r="D119" s="44">
        <v>0</v>
      </c>
      <c r="E119" s="44">
        <v>49959.682880000008</v>
      </c>
      <c r="F119" s="372">
        <v>-30583.910880000007</v>
      </c>
      <c r="G119" s="127"/>
      <c r="H119" s="47"/>
      <c r="I119" s="116"/>
      <c r="J119" s="116"/>
      <c r="K119" s="116"/>
      <c r="L119" s="116"/>
      <c r="M119" s="116"/>
      <c r="N119" s="116"/>
      <c r="O119" s="116"/>
    </row>
    <row r="120" spans="1:19" s="48" customFormat="1" x14ac:dyDescent="0.3">
      <c r="A120" s="14">
        <v>320</v>
      </c>
      <c r="B120" s="32" t="s">
        <v>79</v>
      </c>
      <c r="C120" s="44">
        <v>381628.1862</v>
      </c>
      <c r="D120" s="44">
        <v>0</v>
      </c>
      <c r="E120" s="44">
        <v>256430.89019999999</v>
      </c>
      <c r="F120" s="372">
        <v>125197.296</v>
      </c>
      <c r="G120" s="127"/>
      <c r="H120" s="47"/>
      <c r="I120" s="116"/>
      <c r="J120" s="116"/>
      <c r="K120" s="116"/>
      <c r="L120" s="116"/>
      <c r="M120" s="116"/>
      <c r="N120" s="116"/>
      <c r="O120" s="116"/>
    </row>
    <row r="121" spans="1:19" s="48" customFormat="1" x14ac:dyDescent="0.3">
      <c r="A121" s="14">
        <v>322</v>
      </c>
      <c r="B121" s="32" t="s">
        <v>321</v>
      </c>
      <c r="C121" s="44">
        <v>268279.92000000004</v>
      </c>
      <c r="D121" s="44">
        <v>0</v>
      </c>
      <c r="E121" s="44">
        <v>114644.95248000001</v>
      </c>
      <c r="F121" s="372">
        <v>153634.96752000003</v>
      </c>
      <c r="G121" s="127"/>
      <c r="H121" s="47"/>
      <c r="I121" s="116"/>
      <c r="J121" s="116"/>
      <c r="K121" s="116"/>
      <c r="L121" s="116"/>
      <c r="M121" s="116"/>
      <c r="N121" s="116"/>
      <c r="O121" s="116"/>
    </row>
    <row r="122" spans="1:19" s="48" customFormat="1" x14ac:dyDescent="0.3">
      <c r="A122" s="14">
        <v>398</v>
      </c>
      <c r="B122" s="32" t="s">
        <v>322</v>
      </c>
      <c r="C122" s="44">
        <v>3296116.9060000009</v>
      </c>
      <c r="D122" s="44">
        <v>0</v>
      </c>
      <c r="E122" s="44">
        <v>10896613.727340005</v>
      </c>
      <c r="F122" s="372">
        <v>-7600496.821340004</v>
      </c>
      <c r="G122" s="127"/>
      <c r="H122" s="47"/>
      <c r="I122" s="116"/>
      <c r="J122" s="116"/>
      <c r="K122" s="116"/>
      <c r="L122" s="116"/>
      <c r="M122" s="116"/>
      <c r="N122" s="116"/>
      <c r="O122" s="116"/>
    </row>
    <row r="123" spans="1:19" s="48" customFormat="1" x14ac:dyDescent="0.3">
      <c r="A123" s="14">
        <v>399</v>
      </c>
      <c r="B123" s="32" t="s">
        <v>323</v>
      </c>
      <c r="C123" s="44">
        <v>104405.60220000001</v>
      </c>
      <c r="D123" s="44">
        <v>0</v>
      </c>
      <c r="E123" s="44">
        <v>163065.006708</v>
      </c>
      <c r="F123" s="372">
        <v>-58659.404507999992</v>
      </c>
      <c r="G123" s="120"/>
      <c r="H123" s="132"/>
      <c r="I123" s="116"/>
      <c r="J123" s="116"/>
      <c r="K123" s="116"/>
      <c r="L123" s="116"/>
      <c r="M123" s="116"/>
      <c r="N123" s="116"/>
      <c r="O123" s="116"/>
      <c r="Q123" s="116"/>
      <c r="R123" s="133"/>
      <c r="S123" s="132"/>
    </row>
    <row r="124" spans="1:19" s="48" customFormat="1" x14ac:dyDescent="0.3">
      <c r="A124" s="14">
        <v>400</v>
      </c>
      <c r="B124" s="32" t="s">
        <v>80</v>
      </c>
      <c r="C124" s="44">
        <v>383044.10799999995</v>
      </c>
      <c r="D124" s="44">
        <v>0</v>
      </c>
      <c r="E124" s="44">
        <v>87295.305080000006</v>
      </c>
      <c r="F124" s="372">
        <v>295748.80291999993</v>
      </c>
      <c r="G124" s="120"/>
      <c r="H124" s="47"/>
      <c r="I124" s="116"/>
      <c r="J124" s="116"/>
      <c r="K124" s="116"/>
      <c r="L124" s="116"/>
      <c r="M124" s="116"/>
      <c r="N124" s="116"/>
      <c r="O124" s="116"/>
      <c r="Q124" s="116"/>
      <c r="R124" s="133"/>
    </row>
    <row r="125" spans="1:19" s="48" customFormat="1" x14ac:dyDescent="0.3">
      <c r="A125" s="14">
        <v>402</v>
      </c>
      <c r="B125" s="32" t="s">
        <v>81</v>
      </c>
      <c r="C125" s="44">
        <v>501012.75059999997</v>
      </c>
      <c r="D125" s="44">
        <v>0</v>
      </c>
      <c r="E125" s="44">
        <v>216054.76224000001</v>
      </c>
      <c r="F125" s="372">
        <v>284957.98835999996</v>
      </c>
      <c r="G125" s="127"/>
      <c r="H125" s="47"/>
      <c r="I125" s="116"/>
      <c r="J125" s="116"/>
      <c r="K125" s="116"/>
      <c r="L125" s="116"/>
      <c r="M125" s="116"/>
      <c r="N125" s="116"/>
      <c r="O125" s="116"/>
    </row>
    <row r="126" spans="1:19" s="48" customFormat="1" x14ac:dyDescent="0.3">
      <c r="A126" s="14">
        <v>403</v>
      </c>
      <c r="B126" s="32" t="s">
        <v>82</v>
      </c>
      <c r="C126" s="44">
        <v>0</v>
      </c>
      <c r="D126" s="44">
        <v>0</v>
      </c>
      <c r="E126" s="44">
        <v>85029.830199999997</v>
      </c>
      <c r="F126" s="372">
        <v>-85029.830199999997</v>
      </c>
      <c r="G126" s="127"/>
      <c r="H126" s="47"/>
      <c r="I126" s="116"/>
      <c r="J126" s="116"/>
      <c r="K126" s="116"/>
      <c r="L126" s="116"/>
      <c r="M126" s="116"/>
      <c r="N126" s="116"/>
      <c r="O126" s="116"/>
    </row>
    <row r="127" spans="1:19" s="48" customFormat="1" x14ac:dyDescent="0.3">
      <c r="A127" s="14">
        <v>405</v>
      </c>
      <c r="B127" s="32" t="s">
        <v>324</v>
      </c>
      <c r="C127" s="44">
        <v>1107623.4586000002</v>
      </c>
      <c r="D127" s="44">
        <v>0</v>
      </c>
      <c r="E127" s="44">
        <v>3111646.1425640001</v>
      </c>
      <c r="F127" s="372">
        <v>-2004022.6839639999</v>
      </c>
      <c r="G127" s="127"/>
      <c r="H127" s="47"/>
      <c r="I127" s="116"/>
      <c r="J127" s="116"/>
      <c r="K127" s="116"/>
      <c r="L127" s="116"/>
      <c r="M127" s="116"/>
      <c r="N127" s="116"/>
      <c r="O127" s="116"/>
    </row>
    <row r="128" spans="1:19" s="48" customFormat="1" x14ac:dyDescent="0.3">
      <c r="A128" s="14">
        <v>407</v>
      </c>
      <c r="B128" s="32" t="s">
        <v>325</v>
      </c>
      <c r="C128" s="44">
        <v>71913.92300000001</v>
      </c>
      <c r="D128" s="44">
        <v>0</v>
      </c>
      <c r="E128" s="44">
        <v>994901.17888000014</v>
      </c>
      <c r="F128" s="372">
        <v>-922987.25588000007</v>
      </c>
      <c r="G128" s="127"/>
      <c r="H128" s="47"/>
      <c r="I128" s="116"/>
      <c r="J128" s="116"/>
      <c r="K128" s="116"/>
      <c r="L128" s="116"/>
      <c r="M128" s="116"/>
      <c r="N128" s="116"/>
      <c r="O128" s="116"/>
    </row>
    <row r="129" spans="1:15" s="48" customFormat="1" x14ac:dyDescent="0.3">
      <c r="A129" s="14">
        <v>408</v>
      </c>
      <c r="B129" s="32" t="s">
        <v>326</v>
      </c>
      <c r="C129" s="44">
        <v>232732.83059999999</v>
      </c>
      <c r="D129" s="44">
        <v>0</v>
      </c>
      <c r="E129" s="44">
        <v>224565.19748000003</v>
      </c>
      <c r="F129" s="372">
        <v>8167.6331199999549</v>
      </c>
      <c r="G129" s="127"/>
      <c r="H129" s="47"/>
      <c r="I129" s="116"/>
      <c r="J129" s="116"/>
      <c r="K129" s="116"/>
      <c r="L129" s="116"/>
      <c r="M129" s="116"/>
      <c r="N129" s="116"/>
      <c r="O129" s="116"/>
    </row>
    <row r="130" spans="1:15" s="48" customFormat="1" x14ac:dyDescent="0.3">
      <c r="A130" s="14">
        <v>410</v>
      </c>
      <c r="B130" s="32" t="s">
        <v>83</v>
      </c>
      <c r="C130" s="44">
        <v>653112.56080000009</v>
      </c>
      <c r="D130" s="44">
        <v>0</v>
      </c>
      <c r="E130" s="44">
        <v>390034.29035999998</v>
      </c>
      <c r="F130" s="372">
        <v>263078.27044000011</v>
      </c>
      <c r="G130" s="127"/>
      <c r="H130" s="47"/>
      <c r="I130" s="116"/>
      <c r="J130" s="116"/>
      <c r="K130" s="116"/>
      <c r="L130" s="116"/>
      <c r="M130" s="116"/>
      <c r="N130" s="116"/>
      <c r="O130" s="116"/>
    </row>
    <row r="131" spans="1:15" s="48" customFormat="1" x14ac:dyDescent="0.3">
      <c r="A131" s="14">
        <v>416</v>
      </c>
      <c r="B131" s="32" t="s">
        <v>84</v>
      </c>
      <c r="C131" s="44">
        <v>70199.912400000001</v>
      </c>
      <c r="D131" s="44">
        <v>0</v>
      </c>
      <c r="E131" s="44">
        <v>69335.454880000005</v>
      </c>
      <c r="F131" s="372">
        <v>864.45751999999629</v>
      </c>
      <c r="G131" s="127"/>
      <c r="H131" s="47"/>
      <c r="I131" s="116"/>
      <c r="J131" s="116"/>
      <c r="K131" s="116"/>
      <c r="L131" s="116"/>
      <c r="M131" s="116"/>
      <c r="N131" s="116"/>
      <c r="O131" s="116"/>
    </row>
    <row r="132" spans="1:15" s="48" customFormat="1" x14ac:dyDescent="0.3">
      <c r="A132" s="14">
        <v>418</v>
      </c>
      <c r="B132" s="32" t="s">
        <v>85</v>
      </c>
      <c r="C132" s="44">
        <v>661906.18040000019</v>
      </c>
      <c r="D132" s="44">
        <v>0</v>
      </c>
      <c r="E132" s="44">
        <v>947530.39722799999</v>
      </c>
      <c r="F132" s="372">
        <v>-285624.2168279998</v>
      </c>
      <c r="G132" s="127"/>
      <c r="H132" s="47"/>
      <c r="I132" s="116"/>
      <c r="J132" s="116"/>
      <c r="K132" s="116"/>
      <c r="L132" s="116"/>
      <c r="M132" s="116"/>
      <c r="N132" s="116"/>
      <c r="O132" s="116"/>
    </row>
    <row r="133" spans="1:15" s="48" customFormat="1" x14ac:dyDescent="0.3">
      <c r="A133" s="14">
        <v>420</v>
      </c>
      <c r="B133" s="32" t="s">
        <v>86</v>
      </c>
      <c r="C133" s="44">
        <v>162458.39600000001</v>
      </c>
      <c r="D133" s="44">
        <v>0</v>
      </c>
      <c r="E133" s="44">
        <v>267639.02908000001</v>
      </c>
      <c r="F133" s="372">
        <v>-105180.63308</v>
      </c>
      <c r="G133" s="127"/>
      <c r="H133" s="47"/>
      <c r="I133" s="116"/>
      <c r="J133" s="116"/>
      <c r="K133" s="116"/>
      <c r="L133" s="116"/>
      <c r="M133" s="116"/>
      <c r="N133" s="116"/>
      <c r="O133" s="116"/>
    </row>
    <row r="134" spans="1:15" s="48" customFormat="1" x14ac:dyDescent="0.3">
      <c r="A134" s="14">
        <v>421</v>
      </c>
      <c r="B134" s="32" t="s">
        <v>87</v>
      </c>
      <c r="C134" s="44">
        <v>0</v>
      </c>
      <c r="D134" s="44">
        <v>0</v>
      </c>
      <c r="E134" s="44">
        <v>0</v>
      </c>
      <c r="F134" s="372">
        <v>0</v>
      </c>
      <c r="G134" s="127"/>
      <c r="H134" s="47"/>
      <c r="I134" s="116"/>
      <c r="J134" s="116"/>
      <c r="K134" s="116"/>
      <c r="L134" s="116"/>
      <c r="M134" s="116"/>
      <c r="N134" s="116"/>
      <c r="O134" s="116"/>
    </row>
    <row r="135" spans="1:15" s="48" customFormat="1" x14ac:dyDescent="0.3">
      <c r="A135" s="14">
        <v>422</v>
      </c>
      <c r="B135" s="32" t="s">
        <v>88</v>
      </c>
      <c r="C135" s="44">
        <v>313067.7622</v>
      </c>
      <c r="D135" s="44">
        <v>0</v>
      </c>
      <c r="E135" s="44">
        <v>166109.98380000002</v>
      </c>
      <c r="F135" s="372">
        <v>146957.77839999998</v>
      </c>
      <c r="G135" s="127"/>
      <c r="H135" s="47"/>
      <c r="I135" s="116"/>
      <c r="J135" s="116"/>
      <c r="K135" s="116"/>
      <c r="L135" s="116"/>
      <c r="M135" s="116"/>
      <c r="N135" s="116"/>
      <c r="O135" s="116"/>
    </row>
    <row r="136" spans="1:15" s="48" customFormat="1" x14ac:dyDescent="0.3">
      <c r="A136" s="14">
        <v>423</v>
      </c>
      <c r="B136" s="32" t="s">
        <v>327</v>
      </c>
      <c r="C136" s="44">
        <v>675618.26520000002</v>
      </c>
      <c r="D136" s="44">
        <v>0</v>
      </c>
      <c r="E136" s="44">
        <v>1395353.6727999996</v>
      </c>
      <c r="F136" s="372">
        <v>-719735.40759999957</v>
      </c>
      <c r="G136" s="127"/>
      <c r="H136" s="47"/>
      <c r="I136" s="116"/>
      <c r="J136" s="116"/>
      <c r="K136" s="116"/>
      <c r="L136" s="116"/>
      <c r="M136" s="116"/>
      <c r="N136" s="116"/>
      <c r="O136" s="116"/>
    </row>
    <row r="137" spans="1:15" s="48" customFormat="1" x14ac:dyDescent="0.3">
      <c r="A137" s="14">
        <v>425</v>
      </c>
      <c r="B137" s="32" t="s">
        <v>328</v>
      </c>
      <c r="C137" s="44">
        <v>311577.31820000004</v>
      </c>
      <c r="D137" s="44">
        <v>0</v>
      </c>
      <c r="E137" s="44">
        <v>145288.48112000001</v>
      </c>
      <c r="F137" s="372">
        <v>166288.83708000003</v>
      </c>
      <c r="G137" s="127"/>
      <c r="H137" s="47"/>
      <c r="I137" s="116"/>
      <c r="J137" s="116"/>
      <c r="K137" s="116"/>
      <c r="L137" s="116"/>
      <c r="M137" s="116"/>
      <c r="N137" s="116"/>
      <c r="O137" s="116"/>
    </row>
    <row r="138" spans="1:15" s="48" customFormat="1" x14ac:dyDescent="0.3">
      <c r="A138" s="14">
        <v>426</v>
      </c>
      <c r="B138" s="32" t="s">
        <v>89</v>
      </c>
      <c r="C138" s="44">
        <v>44713.32</v>
      </c>
      <c r="D138" s="44">
        <v>0</v>
      </c>
      <c r="E138" s="44">
        <v>1237056.5964480001</v>
      </c>
      <c r="F138" s="372">
        <v>-1192343.276448</v>
      </c>
      <c r="G138" s="127"/>
      <c r="H138" s="47"/>
      <c r="I138" s="116"/>
      <c r="J138" s="116"/>
      <c r="K138" s="116"/>
      <c r="L138" s="116"/>
      <c r="M138" s="116"/>
      <c r="N138" s="116"/>
      <c r="O138" s="116"/>
    </row>
    <row r="139" spans="1:15" s="48" customFormat="1" x14ac:dyDescent="0.3">
      <c r="A139" s="14">
        <v>430</v>
      </c>
      <c r="B139" s="32" t="s">
        <v>90</v>
      </c>
      <c r="C139" s="44">
        <v>772199.03639999998</v>
      </c>
      <c r="D139" s="44">
        <v>0</v>
      </c>
      <c r="E139" s="44">
        <v>506110.06908000004</v>
      </c>
      <c r="F139" s="372">
        <v>266088.96731999994</v>
      </c>
      <c r="G139" s="127"/>
      <c r="H139" s="47"/>
      <c r="I139" s="116"/>
      <c r="J139" s="116"/>
      <c r="K139" s="116"/>
      <c r="L139" s="116"/>
      <c r="M139" s="116"/>
      <c r="N139" s="116"/>
      <c r="O139" s="116"/>
    </row>
    <row r="140" spans="1:15" s="48" customFormat="1" x14ac:dyDescent="0.3">
      <c r="A140" s="26">
        <v>433</v>
      </c>
      <c r="B140" s="32" t="s">
        <v>91</v>
      </c>
      <c r="C140" s="44">
        <v>277297.10620000004</v>
      </c>
      <c r="D140" s="44">
        <v>0</v>
      </c>
      <c r="E140" s="44">
        <v>319879.09127999999</v>
      </c>
      <c r="F140" s="372">
        <v>-42581.985079999955</v>
      </c>
      <c r="G140" s="127"/>
      <c r="H140" s="47"/>
      <c r="I140" s="116"/>
      <c r="J140" s="116"/>
      <c r="K140" s="116"/>
      <c r="L140" s="116"/>
      <c r="M140" s="116"/>
      <c r="N140" s="116"/>
      <c r="O140" s="116"/>
    </row>
    <row r="141" spans="1:15" s="48" customFormat="1" x14ac:dyDescent="0.3">
      <c r="A141" s="14">
        <v>434</v>
      </c>
      <c r="B141" s="32" t="s">
        <v>329</v>
      </c>
      <c r="C141" s="44">
        <v>1267100.9666000002</v>
      </c>
      <c r="D141" s="44">
        <v>0</v>
      </c>
      <c r="E141" s="44">
        <v>532192.83908000006</v>
      </c>
      <c r="F141" s="372">
        <v>734908.1275200001</v>
      </c>
      <c r="G141" s="127"/>
      <c r="H141" s="129"/>
      <c r="I141" s="116"/>
      <c r="J141" s="116"/>
      <c r="K141" s="116"/>
      <c r="L141" s="116"/>
      <c r="M141" s="116"/>
      <c r="N141" s="116"/>
      <c r="O141" s="116"/>
    </row>
    <row r="142" spans="1:15" s="48" customFormat="1" x14ac:dyDescent="0.3">
      <c r="A142" s="14">
        <v>435</v>
      </c>
      <c r="B142" s="32" t="s">
        <v>92</v>
      </c>
      <c r="C142" s="44">
        <v>64163.614200000004</v>
      </c>
      <c r="D142" s="44">
        <v>0</v>
      </c>
      <c r="E142" s="44">
        <v>126687.74</v>
      </c>
      <c r="F142" s="372">
        <v>-62524.125800000002</v>
      </c>
      <c r="G142" s="127"/>
      <c r="H142" s="47"/>
      <c r="I142" s="116"/>
      <c r="J142" s="116"/>
      <c r="K142" s="116"/>
      <c r="L142" s="116"/>
      <c r="M142" s="116"/>
      <c r="N142" s="116"/>
      <c r="O142" s="116"/>
    </row>
    <row r="143" spans="1:15" s="48" customFormat="1" x14ac:dyDescent="0.3">
      <c r="A143" s="14">
        <v>436</v>
      </c>
      <c r="B143" s="32" t="s">
        <v>93</v>
      </c>
      <c r="C143" s="44">
        <v>50675.096000000005</v>
      </c>
      <c r="D143" s="44">
        <v>0</v>
      </c>
      <c r="E143" s="44">
        <v>93003.705600000001</v>
      </c>
      <c r="F143" s="372">
        <v>-42328.609599999996</v>
      </c>
      <c r="G143" s="127"/>
      <c r="H143" s="47"/>
      <c r="I143" s="116"/>
      <c r="J143" s="116"/>
      <c r="K143" s="116"/>
      <c r="L143" s="116"/>
      <c r="M143" s="116"/>
      <c r="N143" s="116"/>
      <c r="O143" s="116"/>
    </row>
    <row r="144" spans="1:15" s="48" customFormat="1" x14ac:dyDescent="0.3">
      <c r="A144" s="14">
        <v>440</v>
      </c>
      <c r="B144" s="32" t="s">
        <v>330</v>
      </c>
      <c r="C144" s="44">
        <v>50675.096000000005</v>
      </c>
      <c r="D144" s="44">
        <v>0</v>
      </c>
      <c r="E144" s="44">
        <v>229602.89820000003</v>
      </c>
      <c r="F144" s="372">
        <v>-178927.80220000003</v>
      </c>
      <c r="G144" s="127"/>
      <c r="H144" s="47"/>
      <c r="I144" s="116"/>
      <c r="J144" s="116"/>
      <c r="K144" s="116"/>
      <c r="L144" s="116"/>
      <c r="M144" s="116"/>
      <c r="N144" s="116"/>
      <c r="O144" s="116"/>
    </row>
    <row r="145" spans="1:15" s="48" customFormat="1" x14ac:dyDescent="0.3">
      <c r="A145" s="14">
        <v>441</v>
      </c>
      <c r="B145" s="32" t="s">
        <v>94</v>
      </c>
      <c r="C145" s="44">
        <v>107311.96800000001</v>
      </c>
      <c r="D145" s="44">
        <v>0</v>
      </c>
      <c r="E145" s="44">
        <v>156884.13543999998</v>
      </c>
      <c r="F145" s="372">
        <v>-49572.167439999976</v>
      </c>
      <c r="G145" s="127"/>
      <c r="H145" s="47"/>
      <c r="I145" s="116"/>
      <c r="J145" s="116"/>
      <c r="K145" s="116"/>
      <c r="L145" s="116"/>
      <c r="M145" s="116"/>
      <c r="N145" s="116"/>
      <c r="O145" s="116"/>
    </row>
    <row r="146" spans="1:15" s="48" customFormat="1" x14ac:dyDescent="0.3">
      <c r="A146" s="14">
        <v>444</v>
      </c>
      <c r="B146" s="32" t="s">
        <v>331</v>
      </c>
      <c r="C146" s="44">
        <v>4052740.8026000005</v>
      </c>
      <c r="D146" s="44">
        <v>0</v>
      </c>
      <c r="E146" s="44">
        <v>1365784.7542839998</v>
      </c>
      <c r="F146" s="372">
        <v>2686956.048316001</v>
      </c>
      <c r="G146" s="127"/>
      <c r="H146" s="47"/>
      <c r="I146" s="116"/>
      <c r="J146" s="116"/>
      <c r="K146" s="116"/>
      <c r="L146" s="116"/>
      <c r="M146" s="116"/>
      <c r="N146" s="116"/>
      <c r="O146" s="116"/>
    </row>
    <row r="147" spans="1:15" s="48" customFormat="1" x14ac:dyDescent="0.3">
      <c r="A147" s="14">
        <v>445</v>
      </c>
      <c r="B147" s="32" t="s">
        <v>332</v>
      </c>
      <c r="C147" s="44">
        <v>226622.01019999999</v>
      </c>
      <c r="D147" s="44">
        <v>0</v>
      </c>
      <c r="E147" s="44">
        <v>327197.17132000008</v>
      </c>
      <c r="F147" s="372">
        <v>-100575.16112000009</v>
      </c>
      <c r="G147" s="127"/>
      <c r="H147" s="129"/>
      <c r="I147" s="116"/>
      <c r="J147" s="116"/>
      <c r="K147" s="116"/>
      <c r="L147" s="116"/>
      <c r="M147" s="116"/>
      <c r="N147" s="116"/>
      <c r="O147" s="116"/>
    </row>
    <row r="148" spans="1:15" s="48" customFormat="1" x14ac:dyDescent="0.3">
      <c r="A148" s="14">
        <v>475</v>
      </c>
      <c r="B148" s="32" t="s">
        <v>333</v>
      </c>
      <c r="C148" s="44">
        <v>654304.91599999997</v>
      </c>
      <c r="D148" s="44">
        <v>0</v>
      </c>
      <c r="E148" s="44">
        <v>98697.201679999998</v>
      </c>
      <c r="F148" s="372">
        <v>555607.71432000003</v>
      </c>
      <c r="G148" s="127"/>
      <c r="H148" s="47"/>
      <c r="I148" s="116"/>
      <c r="J148" s="116"/>
      <c r="K148" s="116"/>
      <c r="L148" s="116"/>
      <c r="M148" s="116"/>
      <c r="N148" s="116"/>
      <c r="O148" s="116"/>
    </row>
    <row r="149" spans="1:15" s="48" customFormat="1" x14ac:dyDescent="0.3">
      <c r="A149" s="14">
        <v>480</v>
      </c>
      <c r="B149" s="32" t="s">
        <v>95</v>
      </c>
      <c r="C149" s="44">
        <v>29808.880000000001</v>
      </c>
      <c r="D149" s="44">
        <v>0</v>
      </c>
      <c r="E149" s="44">
        <v>690075.57200000004</v>
      </c>
      <c r="F149" s="372">
        <v>-660266.69200000004</v>
      </c>
      <c r="G149" s="127"/>
      <c r="H149" s="47"/>
      <c r="I149" s="116"/>
      <c r="J149" s="116"/>
      <c r="K149" s="116"/>
      <c r="L149" s="116"/>
      <c r="M149" s="116"/>
      <c r="N149" s="116"/>
      <c r="O149" s="116"/>
    </row>
    <row r="150" spans="1:15" s="48" customFormat="1" x14ac:dyDescent="0.3">
      <c r="A150" s="14">
        <v>481</v>
      </c>
      <c r="B150" s="32" t="s">
        <v>96</v>
      </c>
      <c r="C150" s="44">
        <v>299653.76620000001</v>
      </c>
      <c r="D150" s="44">
        <v>0</v>
      </c>
      <c r="E150" s="44">
        <v>496481.80083999992</v>
      </c>
      <c r="F150" s="372">
        <v>-196828.03463999991</v>
      </c>
      <c r="G150" s="127"/>
      <c r="H150" s="47"/>
      <c r="I150" s="116"/>
      <c r="J150" s="116"/>
      <c r="K150" s="116"/>
      <c r="L150" s="116"/>
      <c r="M150" s="116"/>
      <c r="N150" s="116"/>
      <c r="O150" s="116"/>
    </row>
    <row r="151" spans="1:15" s="48" customFormat="1" x14ac:dyDescent="0.3">
      <c r="A151" s="14">
        <v>483</v>
      </c>
      <c r="B151" s="32" t="s">
        <v>97</v>
      </c>
      <c r="C151" s="44">
        <v>74671.244400000011</v>
      </c>
      <c r="D151" s="44">
        <v>0</v>
      </c>
      <c r="E151" s="44">
        <v>38751.544000000002</v>
      </c>
      <c r="F151" s="372">
        <v>35919.700400000009</v>
      </c>
      <c r="G151" s="127"/>
      <c r="H151" s="47"/>
      <c r="I151" s="116"/>
      <c r="J151" s="116"/>
      <c r="K151" s="116"/>
      <c r="L151" s="116"/>
      <c r="M151" s="116"/>
      <c r="N151" s="116"/>
      <c r="O151" s="116"/>
    </row>
    <row r="152" spans="1:15" s="48" customFormat="1" x14ac:dyDescent="0.3">
      <c r="A152" s="14">
        <v>484</v>
      </c>
      <c r="B152" s="32" t="s">
        <v>334</v>
      </c>
      <c r="C152" s="44">
        <v>159552.03020000001</v>
      </c>
      <c r="D152" s="44">
        <v>0</v>
      </c>
      <c r="E152" s="44">
        <v>96878.860000000015</v>
      </c>
      <c r="F152" s="372">
        <v>62673.170199999993</v>
      </c>
      <c r="G152" s="127"/>
      <c r="H152" s="47"/>
      <c r="I152" s="116"/>
      <c r="J152" s="116"/>
      <c r="K152" s="116"/>
      <c r="L152" s="116"/>
      <c r="M152" s="116"/>
      <c r="N152" s="116"/>
      <c r="O152" s="116"/>
    </row>
    <row r="153" spans="1:15" s="48" customFormat="1" x14ac:dyDescent="0.3">
      <c r="A153" s="14">
        <v>489</v>
      </c>
      <c r="B153" s="32" t="s">
        <v>98</v>
      </c>
      <c r="C153" s="44">
        <v>0</v>
      </c>
      <c r="D153" s="44">
        <v>0</v>
      </c>
      <c r="E153" s="44">
        <v>1425535.1638</v>
      </c>
      <c r="F153" s="372">
        <v>-1425535.1638</v>
      </c>
      <c r="G153" s="127"/>
      <c r="H153" s="47"/>
      <c r="I153" s="116"/>
      <c r="J153" s="116"/>
      <c r="K153" s="116"/>
      <c r="L153" s="116"/>
      <c r="M153" s="116"/>
      <c r="N153" s="116"/>
      <c r="O153" s="116"/>
    </row>
    <row r="154" spans="1:15" s="48" customFormat="1" x14ac:dyDescent="0.3">
      <c r="A154" s="14">
        <v>491</v>
      </c>
      <c r="B154" s="32" t="s">
        <v>335</v>
      </c>
      <c r="C154" s="44">
        <v>826078.58699999994</v>
      </c>
      <c r="D154" s="44">
        <v>0</v>
      </c>
      <c r="E154" s="44">
        <v>641452.81738800008</v>
      </c>
      <c r="F154" s="372">
        <v>184625.76961199986</v>
      </c>
      <c r="G154" s="127"/>
      <c r="H154" s="47"/>
      <c r="I154" s="116"/>
      <c r="J154" s="116"/>
      <c r="K154" s="116"/>
      <c r="L154" s="116"/>
      <c r="M154" s="116"/>
      <c r="N154" s="116"/>
      <c r="O154" s="116"/>
    </row>
    <row r="155" spans="1:15" s="48" customFormat="1" x14ac:dyDescent="0.3">
      <c r="A155" s="14">
        <v>494</v>
      </c>
      <c r="B155" s="32" t="s">
        <v>99</v>
      </c>
      <c r="C155" s="44">
        <v>205755.79419999997</v>
      </c>
      <c r="D155" s="44">
        <v>0</v>
      </c>
      <c r="E155" s="44">
        <v>132630.140228</v>
      </c>
      <c r="F155" s="372">
        <v>73125.653971999971</v>
      </c>
      <c r="G155" s="127"/>
      <c r="H155" s="47"/>
      <c r="I155" s="116"/>
      <c r="J155" s="116"/>
      <c r="K155" s="116"/>
      <c r="L155" s="116"/>
      <c r="M155" s="116"/>
      <c r="N155" s="116"/>
      <c r="O155" s="116"/>
    </row>
    <row r="156" spans="1:15" s="48" customFormat="1" x14ac:dyDescent="0.3">
      <c r="A156" s="14">
        <v>495</v>
      </c>
      <c r="B156" s="32" t="s">
        <v>100</v>
      </c>
      <c r="C156" s="44">
        <v>4545.8541999999998</v>
      </c>
      <c r="D156" s="44">
        <v>0</v>
      </c>
      <c r="E156" s="44">
        <v>162458.39599999998</v>
      </c>
      <c r="F156" s="372">
        <v>-157912.54179999998</v>
      </c>
      <c r="G156" s="127"/>
      <c r="H156" s="47"/>
      <c r="I156" s="116"/>
      <c r="J156" s="116"/>
      <c r="K156" s="116"/>
      <c r="L156" s="116"/>
      <c r="M156" s="116"/>
      <c r="N156" s="116"/>
      <c r="O156" s="116"/>
    </row>
    <row r="157" spans="1:15" s="48" customFormat="1" x14ac:dyDescent="0.3">
      <c r="A157" s="14">
        <v>498</v>
      </c>
      <c r="B157" s="32" t="s">
        <v>101</v>
      </c>
      <c r="C157" s="44">
        <v>131308.1164</v>
      </c>
      <c r="D157" s="44">
        <v>0</v>
      </c>
      <c r="E157" s="44">
        <v>68962.843880000015</v>
      </c>
      <c r="F157" s="372">
        <v>62345.272519999984</v>
      </c>
      <c r="G157" s="127"/>
      <c r="H157" s="47"/>
      <c r="I157" s="116"/>
      <c r="J157" s="116"/>
      <c r="K157" s="116"/>
      <c r="L157" s="116"/>
      <c r="M157" s="116"/>
      <c r="N157" s="116"/>
      <c r="O157" s="116"/>
    </row>
    <row r="158" spans="1:15" s="48" customFormat="1" x14ac:dyDescent="0.3">
      <c r="A158" s="14">
        <v>499</v>
      </c>
      <c r="B158" s="32" t="s">
        <v>336</v>
      </c>
      <c r="C158" s="44">
        <v>1040553.4786</v>
      </c>
      <c r="D158" s="44">
        <v>0</v>
      </c>
      <c r="E158" s="44">
        <v>703444.85468000011</v>
      </c>
      <c r="F158" s="372">
        <v>337108.62391999993</v>
      </c>
      <c r="G158" s="127"/>
      <c r="H158" s="47"/>
      <c r="I158" s="116"/>
      <c r="J158" s="116"/>
      <c r="K158" s="116"/>
      <c r="L158" s="116"/>
      <c r="M158" s="116"/>
      <c r="N158" s="116"/>
      <c r="O158" s="116"/>
    </row>
    <row r="159" spans="1:15" s="48" customFormat="1" x14ac:dyDescent="0.3">
      <c r="A159" s="14">
        <v>500</v>
      </c>
      <c r="B159" s="32" t="s">
        <v>102</v>
      </c>
      <c r="C159" s="44">
        <v>128178.18399999999</v>
      </c>
      <c r="D159" s="44">
        <v>0</v>
      </c>
      <c r="E159" s="44">
        <v>299902.67034800001</v>
      </c>
      <c r="F159" s="372">
        <v>-171724.48634800001</v>
      </c>
      <c r="G159" s="127"/>
      <c r="H159" s="47"/>
      <c r="I159" s="116"/>
      <c r="J159" s="116"/>
      <c r="K159" s="116"/>
      <c r="L159" s="116"/>
      <c r="M159" s="116"/>
      <c r="N159" s="116"/>
      <c r="O159" s="116"/>
    </row>
    <row r="160" spans="1:15" s="48" customFormat="1" x14ac:dyDescent="0.3">
      <c r="A160" s="14">
        <v>503</v>
      </c>
      <c r="B160" s="32" t="s">
        <v>103</v>
      </c>
      <c r="C160" s="44">
        <v>374325.01060000004</v>
      </c>
      <c r="D160" s="44">
        <v>0</v>
      </c>
      <c r="E160" s="44">
        <v>234476.65007999996</v>
      </c>
      <c r="F160" s="372">
        <v>139848.36052000007</v>
      </c>
      <c r="G160" s="127"/>
      <c r="H160" s="47"/>
      <c r="I160" s="116"/>
      <c r="J160" s="116"/>
      <c r="K160" s="116"/>
      <c r="L160" s="116"/>
      <c r="M160" s="116"/>
      <c r="N160" s="116"/>
      <c r="O160" s="116"/>
    </row>
    <row r="161" spans="1:15" s="48" customFormat="1" x14ac:dyDescent="0.3">
      <c r="A161" s="14">
        <v>504</v>
      </c>
      <c r="B161" s="32" t="s">
        <v>337</v>
      </c>
      <c r="C161" s="44">
        <v>53730.506200000003</v>
      </c>
      <c r="D161" s="44">
        <v>0</v>
      </c>
      <c r="E161" s="44">
        <v>986822.97240000009</v>
      </c>
      <c r="F161" s="372">
        <v>-933092.46620000014</v>
      </c>
      <c r="G161" s="127"/>
      <c r="H161" s="47"/>
      <c r="I161" s="116"/>
      <c r="J161" s="116"/>
      <c r="K161" s="116"/>
      <c r="L161" s="116"/>
      <c r="M161" s="116"/>
      <c r="N161" s="116"/>
      <c r="O161" s="116"/>
    </row>
    <row r="162" spans="1:15" s="48" customFormat="1" x14ac:dyDescent="0.3">
      <c r="A162" s="14">
        <v>505</v>
      </c>
      <c r="B162" s="32" t="s">
        <v>104</v>
      </c>
      <c r="C162" s="44">
        <v>892850.47820000013</v>
      </c>
      <c r="D162" s="44">
        <v>0</v>
      </c>
      <c r="E162" s="44">
        <v>2313865.1253479999</v>
      </c>
      <c r="F162" s="372">
        <v>-1421014.6471479996</v>
      </c>
      <c r="G162" s="127"/>
      <c r="H162" s="47"/>
      <c r="I162" s="116"/>
      <c r="J162" s="116"/>
      <c r="K162" s="116"/>
      <c r="L162" s="116"/>
      <c r="M162" s="116"/>
      <c r="N162" s="116"/>
      <c r="O162" s="116"/>
    </row>
    <row r="163" spans="1:15" s="48" customFormat="1" x14ac:dyDescent="0.3">
      <c r="A163" s="14">
        <v>507</v>
      </c>
      <c r="B163" s="32" t="s">
        <v>105</v>
      </c>
      <c r="C163" s="44">
        <v>260976.7444</v>
      </c>
      <c r="D163" s="44">
        <v>0</v>
      </c>
      <c r="E163" s="44">
        <v>142769.63076</v>
      </c>
      <c r="F163" s="372">
        <v>118207.11364</v>
      </c>
      <c r="G163" s="127"/>
      <c r="H163" s="47"/>
      <c r="I163" s="116"/>
      <c r="J163" s="116"/>
      <c r="K163" s="116"/>
      <c r="L163" s="116"/>
      <c r="M163" s="116"/>
      <c r="N163" s="116"/>
      <c r="O163" s="116"/>
    </row>
    <row r="164" spans="1:15" s="48" customFormat="1" x14ac:dyDescent="0.3">
      <c r="A164" s="14">
        <v>508</v>
      </c>
      <c r="B164" s="32" t="s">
        <v>106</v>
      </c>
      <c r="C164" s="44">
        <v>365158.77999999991</v>
      </c>
      <c r="D164" s="44">
        <v>0</v>
      </c>
      <c r="E164" s="44">
        <v>96953.382199999993</v>
      </c>
      <c r="F164" s="372">
        <v>268205.39779999992</v>
      </c>
      <c r="G164" s="127"/>
      <c r="H164" s="47"/>
      <c r="I164" s="116"/>
      <c r="J164" s="116"/>
      <c r="K164" s="116"/>
      <c r="L164" s="116"/>
      <c r="M164" s="116"/>
      <c r="N164" s="116"/>
      <c r="O164" s="116"/>
    </row>
    <row r="165" spans="1:15" s="48" customFormat="1" x14ac:dyDescent="0.3">
      <c r="A165" s="14">
        <v>529</v>
      </c>
      <c r="B165" s="32" t="s">
        <v>338</v>
      </c>
      <c r="C165" s="44">
        <v>327972.2022</v>
      </c>
      <c r="D165" s="44">
        <v>0</v>
      </c>
      <c r="E165" s="44">
        <v>530568.2551200001</v>
      </c>
      <c r="F165" s="372">
        <v>-202596.0529200001</v>
      </c>
      <c r="G165" s="127"/>
      <c r="H165" s="47"/>
      <c r="I165" s="116"/>
      <c r="J165" s="116"/>
      <c r="K165" s="116"/>
      <c r="L165" s="116"/>
      <c r="M165" s="116"/>
      <c r="N165" s="116"/>
      <c r="O165" s="116"/>
    </row>
    <row r="166" spans="1:15" s="48" customFormat="1" x14ac:dyDescent="0.3">
      <c r="A166" s="14">
        <v>531</v>
      </c>
      <c r="B166" s="32" t="s">
        <v>107</v>
      </c>
      <c r="C166" s="44">
        <v>108876.9342</v>
      </c>
      <c r="D166" s="44">
        <v>0</v>
      </c>
      <c r="E166" s="44">
        <v>174858.89008000001</v>
      </c>
      <c r="F166" s="372">
        <v>-65981.955880000009</v>
      </c>
      <c r="G166" s="127"/>
      <c r="H166" s="47"/>
      <c r="I166" s="116"/>
      <c r="J166" s="116"/>
      <c r="K166" s="116"/>
      <c r="L166" s="116"/>
      <c r="M166" s="116"/>
      <c r="N166" s="116"/>
      <c r="O166" s="116"/>
    </row>
    <row r="167" spans="1:15" s="48" customFormat="1" x14ac:dyDescent="0.3">
      <c r="A167" s="14">
        <v>535</v>
      </c>
      <c r="B167" s="32" t="s">
        <v>108</v>
      </c>
      <c r="C167" s="44">
        <v>255089.49059999996</v>
      </c>
      <c r="D167" s="44">
        <v>0</v>
      </c>
      <c r="E167" s="44">
        <v>340119.32080000004</v>
      </c>
      <c r="F167" s="372">
        <v>-85029.830200000084</v>
      </c>
      <c r="G167" s="127"/>
      <c r="H167" s="47"/>
      <c r="I167" s="116"/>
      <c r="J167" s="116"/>
      <c r="K167" s="116"/>
      <c r="L167" s="116"/>
      <c r="M167" s="116"/>
      <c r="N167" s="116"/>
      <c r="O167" s="116"/>
    </row>
    <row r="168" spans="1:15" s="48" customFormat="1" x14ac:dyDescent="0.3">
      <c r="A168" s="14">
        <v>536</v>
      </c>
      <c r="B168" s="32" t="s">
        <v>109</v>
      </c>
      <c r="C168" s="44">
        <v>849776.64660000009</v>
      </c>
      <c r="D168" s="44">
        <v>0</v>
      </c>
      <c r="E168" s="44">
        <v>1068809.3159519997</v>
      </c>
      <c r="F168" s="372">
        <v>-219032.66935199965</v>
      </c>
      <c r="G168" s="127"/>
      <c r="H168" s="47"/>
      <c r="I168" s="116"/>
      <c r="J168" s="116"/>
      <c r="K168" s="116"/>
      <c r="L168" s="116"/>
      <c r="M168" s="116"/>
      <c r="N168" s="116"/>
      <c r="O168" s="116"/>
    </row>
    <row r="169" spans="1:15" s="48" customFormat="1" x14ac:dyDescent="0.3">
      <c r="A169" s="14">
        <v>538</v>
      </c>
      <c r="B169" s="32" t="s">
        <v>339</v>
      </c>
      <c r="C169" s="44">
        <v>152174.33240000001</v>
      </c>
      <c r="D169" s="44">
        <v>0</v>
      </c>
      <c r="E169" s="44">
        <v>138238.68100000001</v>
      </c>
      <c r="F169" s="372">
        <v>13935.651400000002</v>
      </c>
      <c r="G169" s="127"/>
      <c r="H169" s="47"/>
      <c r="I169" s="116"/>
      <c r="J169" s="116"/>
      <c r="K169" s="116"/>
      <c r="L169" s="116"/>
      <c r="M169" s="116"/>
      <c r="N169" s="116"/>
      <c r="O169" s="116"/>
    </row>
    <row r="170" spans="1:15" s="48" customFormat="1" x14ac:dyDescent="0.3">
      <c r="A170" s="14">
        <v>541</v>
      </c>
      <c r="B170" s="32" t="s">
        <v>110</v>
      </c>
      <c r="C170" s="44">
        <v>73106.278200000001</v>
      </c>
      <c r="D170" s="44">
        <v>0</v>
      </c>
      <c r="E170" s="44">
        <v>143857.65487999999</v>
      </c>
      <c r="F170" s="372">
        <v>-70751.376679999987</v>
      </c>
      <c r="G170" s="127"/>
      <c r="H170" s="47"/>
      <c r="I170" s="116"/>
      <c r="J170" s="116"/>
      <c r="K170" s="116"/>
      <c r="L170" s="116"/>
      <c r="M170" s="116"/>
      <c r="N170" s="116"/>
      <c r="O170" s="116"/>
    </row>
    <row r="171" spans="1:15" s="48" customFormat="1" x14ac:dyDescent="0.3">
      <c r="A171" s="14">
        <v>543</v>
      </c>
      <c r="B171" s="32" t="s">
        <v>111</v>
      </c>
      <c r="C171" s="44">
        <v>700657.72440000006</v>
      </c>
      <c r="D171" s="44">
        <v>0</v>
      </c>
      <c r="E171" s="44">
        <v>973926.1604680001</v>
      </c>
      <c r="F171" s="372">
        <v>-273268.43606800004</v>
      </c>
      <c r="G171" s="127"/>
      <c r="H171" s="47"/>
      <c r="I171" s="116"/>
      <c r="J171" s="116"/>
      <c r="K171" s="116"/>
      <c r="L171" s="116"/>
      <c r="M171" s="116"/>
      <c r="N171" s="116"/>
      <c r="O171" s="116"/>
    </row>
    <row r="172" spans="1:15" s="48" customFormat="1" x14ac:dyDescent="0.3">
      <c r="A172" s="14">
        <v>545</v>
      </c>
      <c r="B172" s="32" t="s">
        <v>340</v>
      </c>
      <c r="C172" s="44">
        <v>235490.15200000003</v>
      </c>
      <c r="D172" s="44">
        <v>0</v>
      </c>
      <c r="E172" s="44">
        <v>126762.2622</v>
      </c>
      <c r="F172" s="372">
        <v>108727.88980000003</v>
      </c>
      <c r="G172" s="127"/>
      <c r="H172" s="47"/>
      <c r="I172" s="116"/>
      <c r="J172" s="116"/>
      <c r="K172" s="116"/>
      <c r="L172" s="116"/>
      <c r="M172" s="116"/>
      <c r="N172" s="116"/>
      <c r="O172" s="116"/>
    </row>
    <row r="173" spans="1:15" s="48" customFormat="1" x14ac:dyDescent="0.3">
      <c r="A173" s="14">
        <v>560</v>
      </c>
      <c r="B173" s="32" t="s">
        <v>112</v>
      </c>
      <c r="C173" s="44">
        <v>1220971.7248000002</v>
      </c>
      <c r="D173" s="44">
        <v>0</v>
      </c>
      <c r="E173" s="44">
        <v>953019.70248000009</v>
      </c>
      <c r="F173" s="372">
        <v>267952.02232000011</v>
      </c>
      <c r="G173" s="127"/>
      <c r="H173" s="47"/>
      <c r="I173" s="116"/>
      <c r="J173" s="116"/>
      <c r="K173" s="116"/>
      <c r="L173" s="116"/>
      <c r="M173" s="116"/>
      <c r="N173" s="116"/>
      <c r="O173" s="116"/>
    </row>
    <row r="174" spans="1:15" s="48" customFormat="1" x14ac:dyDescent="0.3">
      <c r="A174" s="14">
        <v>561</v>
      </c>
      <c r="B174" s="32" t="s">
        <v>113</v>
      </c>
      <c r="C174" s="44">
        <v>14904.44</v>
      </c>
      <c r="D174" s="44">
        <v>0</v>
      </c>
      <c r="E174" s="44">
        <v>570914.57419999992</v>
      </c>
      <c r="F174" s="372">
        <v>-556010.13419999997</v>
      </c>
      <c r="G174" s="127"/>
      <c r="H174" s="47"/>
      <c r="I174" s="116"/>
      <c r="J174" s="116"/>
      <c r="K174" s="116"/>
      <c r="L174" s="116"/>
      <c r="M174" s="116"/>
      <c r="N174" s="116"/>
      <c r="O174" s="116"/>
    </row>
    <row r="175" spans="1:15" s="48" customFormat="1" x14ac:dyDescent="0.3">
      <c r="A175" s="14">
        <v>562</v>
      </c>
      <c r="B175" s="32" t="s">
        <v>114</v>
      </c>
      <c r="C175" s="44">
        <v>302634.65419999999</v>
      </c>
      <c r="D175" s="44">
        <v>0</v>
      </c>
      <c r="E175" s="44">
        <v>296802.54682799999</v>
      </c>
      <c r="F175" s="372">
        <v>5832.1073719999986</v>
      </c>
      <c r="G175" s="127"/>
      <c r="H175" s="47"/>
      <c r="I175" s="116"/>
      <c r="J175" s="116"/>
      <c r="K175" s="116"/>
      <c r="L175" s="116"/>
      <c r="M175" s="116"/>
      <c r="N175" s="116"/>
      <c r="O175" s="116"/>
    </row>
    <row r="176" spans="1:15" s="48" customFormat="1" x14ac:dyDescent="0.3">
      <c r="A176" s="14">
        <v>563</v>
      </c>
      <c r="B176" s="32" t="s">
        <v>115</v>
      </c>
      <c r="C176" s="44">
        <v>274241.69600000005</v>
      </c>
      <c r="D176" s="44">
        <v>0</v>
      </c>
      <c r="E176" s="44">
        <v>121113.47944000001</v>
      </c>
      <c r="F176" s="372">
        <v>153128.21656000003</v>
      </c>
      <c r="G176" s="127"/>
      <c r="H176" s="47"/>
      <c r="I176" s="116"/>
      <c r="J176" s="116"/>
      <c r="K176" s="116"/>
      <c r="L176" s="116"/>
      <c r="M176" s="116"/>
      <c r="N176" s="116"/>
      <c r="O176" s="116"/>
    </row>
    <row r="177" spans="1:15" s="48" customFormat="1" x14ac:dyDescent="0.3">
      <c r="A177" s="14">
        <v>564</v>
      </c>
      <c r="B177" s="32" t="s">
        <v>341</v>
      </c>
      <c r="C177" s="44">
        <v>1518166.2584000002</v>
      </c>
      <c r="D177" s="44">
        <v>0</v>
      </c>
      <c r="E177" s="44">
        <v>13964735.924215995</v>
      </c>
      <c r="F177" s="372">
        <v>-12446569.665815994</v>
      </c>
      <c r="G177" s="127"/>
      <c r="H177" s="47"/>
      <c r="I177" s="116"/>
      <c r="J177" s="116"/>
      <c r="K177" s="116"/>
      <c r="L177" s="116"/>
      <c r="M177" s="116"/>
      <c r="N177" s="116"/>
      <c r="O177" s="116"/>
    </row>
    <row r="178" spans="1:15" s="48" customFormat="1" x14ac:dyDescent="0.3">
      <c r="A178" s="14">
        <v>576</v>
      </c>
      <c r="B178" s="32" t="s">
        <v>116</v>
      </c>
      <c r="C178" s="44">
        <v>31299.324000000001</v>
      </c>
      <c r="D178" s="44">
        <v>0</v>
      </c>
      <c r="E178" s="44">
        <v>93257.081080000004</v>
      </c>
      <c r="F178" s="372">
        <v>-61957.757080000003</v>
      </c>
      <c r="G178" s="127"/>
      <c r="H178" s="47"/>
      <c r="I178" s="116"/>
      <c r="J178" s="116"/>
      <c r="K178" s="116"/>
      <c r="L178" s="116"/>
      <c r="M178" s="116"/>
      <c r="N178" s="116"/>
      <c r="O178" s="116"/>
    </row>
    <row r="179" spans="1:15" s="48" customFormat="1" x14ac:dyDescent="0.3">
      <c r="A179" s="14">
        <v>577</v>
      </c>
      <c r="B179" s="32" t="s">
        <v>342</v>
      </c>
      <c r="C179" s="44">
        <v>504142.68300000014</v>
      </c>
      <c r="D179" s="44">
        <v>0</v>
      </c>
      <c r="E179" s="44">
        <v>258393.804948</v>
      </c>
      <c r="F179" s="372">
        <v>245748.87805200013</v>
      </c>
      <c r="G179" s="127"/>
      <c r="H179" s="47"/>
      <c r="I179" s="116"/>
      <c r="J179" s="116"/>
      <c r="K179" s="116"/>
      <c r="L179" s="116"/>
      <c r="M179" s="116"/>
      <c r="N179" s="116"/>
      <c r="O179" s="116"/>
    </row>
    <row r="180" spans="1:15" s="48" customFormat="1" x14ac:dyDescent="0.3">
      <c r="A180" s="14">
        <v>578</v>
      </c>
      <c r="B180" s="32" t="s">
        <v>117</v>
      </c>
      <c r="C180" s="44">
        <v>370449.85619999998</v>
      </c>
      <c r="D180" s="44">
        <v>0</v>
      </c>
      <c r="E180" s="44">
        <v>96878.86</v>
      </c>
      <c r="F180" s="372">
        <v>273570.99619999999</v>
      </c>
      <c r="G180" s="127"/>
      <c r="H180" s="47"/>
      <c r="I180" s="116"/>
      <c r="J180" s="116"/>
      <c r="K180" s="116"/>
      <c r="L180" s="116"/>
      <c r="M180" s="116"/>
      <c r="N180" s="116"/>
      <c r="O180" s="116"/>
    </row>
    <row r="181" spans="1:15" s="48" customFormat="1" x14ac:dyDescent="0.3">
      <c r="A181" s="14">
        <v>580</v>
      </c>
      <c r="B181" s="32" t="s">
        <v>118</v>
      </c>
      <c r="C181" s="44">
        <v>62598.648000000008</v>
      </c>
      <c r="D181" s="44">
        <v>0</v>
      </c>
      <c r="E181" s="44">
        <v>47694.208000000006</v>
      </c>
      <c r="F181" s="372">
        <v>14904.440000000002</v>
      </c>
      <c r="G181" s="127"/>
      <c r="H181" s="47"/>
      <c r="I181" s="116"/>
      <c r="J181" s="116"/>
      <c r="K181" s="116"/>
      <c r="L181" s="116"/>
      <c r="M181" s="116"/>
      <c r="N181" s="116"/>
      <c r="O181" s="116"/>
    </row>
    <row r="182" spans="1:15" s="48" customFormat="1" x14ac:dyDescent="0.3">
      <c r="A182" s="14">
        <v>581</v>
      </c>
      <c r="B182" s="32" t="s">
        <v>119</v>
      </c>
      <c r="C182" s="44">
        <v>175946.9142</v>
      </c>
      <c r="D182" s="44">
        <v>0</v>
      </c>
      <c r="E182" s="44">
        <v>74075.066800000015</v>
      </c>
      <c r="F182" s="372">
        <v>101871.84739999998</v>
      </c>
      <c r="G182" s="127"/>
      <c r="H182" s="47"/>
      <c r="I182" s="116"/>
      <c r="J182" s="116"/>
      <c r="K182" s="116"/>
      <c r="L182" s="116"/>
      <c r="M182" s="116"/>
      <c r="N182" s="116"/>
      <c r="O182" s="116"/>
    </row>
    <row r="183" spans="1:15" s="48" customFormat="1" x14ac:dyDescent="0.3">
      <c r="A183" s="14">
        <v>583</v>
      </c>
      <c r="B183" s="32" t="s">
        <v>120</v>
      </c>
      <c r="C183" s="44">
        <v>96953.382200000007</v>
      </c>
      <c r="D183" s="44">
        <v>0</v>
      </c>
      <c r="E183" s="44">
        <v>7452.22</v>
      </c>
      <c r="F183" s="372">
        <v>89501.162200000006</v>
      </c>
      <c r="G183" s="127"/>
      <c r="H183" s="47"/>
      <c r="I183" s="116"/>
      <c r="J183" s="116"/>
      <c r="K183" s="116"/>
      <c r="L183" s="116"/>
      <c r="M183" s="116"/>
      <c r="N183" s="116"/>
      <c r="O183" s="116"/>
    </row>
    <row r="184" spans="1:15" s="48" customFormat="1" x14ac:dyDescent="0.3">
      <c r="A184" s="14">
        <v>584</v>
      </c>
      <c r="B184" s="32" t="s">
        <v>121</v>
      </c>
      <c r="C184" s="44">
        <v>50675.096000000005</v>
      </c>
      <c r="D184" s="44">
        <v>0</v>
      </c>
      <c r="E184" s="44">
        <v>0</v>
      </c>
      <c r="F184" s="372">
        <v>50675.096000000005</v>
      </c>
      <c r="G184" s="127"/>
      <c r="H184" s="47"/>
      <c r="I184" s="116"/>
      <c r="J184" s="116"/>
      <c r="K184" s="116"/>
      <c r="L184" s="116"/>
      <c r="M184" s="116"/>
      <c r="N184" s="116"/>
      <c r="O184" s="116"/>
    </row>
    <row r="185" spans="1:15" s="48" customFormat="1" x14ac:dyDescent="0.3">
      <c r="A185" s="14">
        <v>588</v>
      </c>
      <c r="B185" s="32" t="s">
        <v>122</v>
      </c>
      <c r="C185" s="44">
        <v>41732.432000000001</v>
      </c>
      <c r="D185" s="44">
        <v>0</v>
      </c>
      <c r="E185" s="44">
        <v>90857.466239999994</v>
      </c>
      <c r="F185" s="372">
        <v>-49125.034239999994</v>
      </c>
      <c r="G185" s="127"/>
      <c r="H185" s="47"/>
      <c r="I185" s="116"/>
      <c r="J185" s="116"/>
      <c r="K185" s="116"/>
      <c r="L185" s="116"/>
      <c r="M185" s="116"/>
      <c r="N185" s="116"/>
      <c r="O185" s="116"/>
    </row>
    <row r="186" spans="1:15" s="48" customFormat="1" x14ac:dyDescent="0.3">
      <c r="A186" s="14">
        <v>592</v>
      </c>
      <c r="B186" s="32" t="s">
        <v>123</v>
      </c>
      <c r="C186" s="44">
        <v>177586.40260000003</v>
      </c>
      <c r="D186" s="44">
        <v>0</v>
      </c>
      <c r="E186" s="44">
        <v>68044.730376000007</v>
      </c>
      <c r="F186" s="372">
        <v>109541.67222400002</v>
      </c>
      <c r="G186" s="127"/>
      <c r="H186" s="47"/>
      <c r="I186" s="116"/>
      <c r="J186" s="116"/>
      <c r="K186" s="116"/>
      <c r="L186" s="116"/>
      <c r="M186" s="116"/>
      <c r="N186" s="116"/>
      <c r="O186" s="116"/>
    </row>
    <row r="187" spans="1:15" s="48" customFormat="1" x14ac:dyDescent="0.3">
      <c r="A187" s="14">
        <v>593</v>
      </c>
      <c r="B187" s="32" t="s">
        <v>124</v>
      </c>
      <c r="C187" s="44">
        <v>255014.96839999995</v>
      </c>
      <c r="D187" s="44">
        <v>0</v>
      </c>
      <c r="E187" s="44">
        <v>405564.71684000001</v>
      </c>
      <c r="F187" s="372">
        <v>-150549.74844000005</v>
      </c>
      <c r="G187" s="127"/>
      <c r="H187" s="47"/>
      <c r="I187" s="116"/>
      <c r="J187" s="116"/>
      <c r="K187" s="116"/>
      <c r="L187" s="116"/>
      <c r="M187" s="116"/>
      <c r="N187" s="116"/>
      <c r="O187" s="116"/>
    </row>
    <row r="188" spans="1:15" s="48" customFormat="1" x14ac:dyDescent="0.3">
      <c r="A188" s="14">
        <v>595</v>
      </c>
      <c r="B188" s="32" t="s">
        <v>125</v>
      </c>
      <c r="C188" s="44">
        <v>272825.77420000004</v>
      </c>
      <c r="D188" s="44">
        <v>0</v>
      </c>
      <c r="E188" s="44">
        <v>73881.309080000006</v>
      </c>
      <c r="F188" s="372">
        <v>198944.46512000004</v>
      </c>
      <c r="G188" s="127"/>
      <c r="H188" s="47"/>
      <c r="I188" s="116"/>
      <c r="J188" s="116"/>
      <c r="K188" s="116"/>
      <c r="L188" s="116"/>
      <c r="M188" s="116"/>
      <c r="N188" s="116"/>
      <c r="O188" s="116"/>
    </row>
    <row r="189" spans="1:15" s="48" customFormat="1" x14ac:dyDescent="0.3">
      <c r="A189" s="14">
        <v>598</v>
      </c>
      <c r="B189" s="32" t="s">
        <v>343</v>
      </c>
      <c r="C189" s="44">
        <v>1152336.7786000003</v>
      </c>
      <c r="D189" s="44">
        <v>0</v>
      </c>
      <c r="E189" s="44">
        <v>341460.72039999999</v>
      </c>
      <c r="F189" s="372">
        <v>810876.05820000032</v>
      </c>
      <c r="G189" s="127"/>
      <c r="H189" s="47"/>
      <c r="I189" s="116"/>
      <c r="J189" s="116"/>
      <c r="K189" s="116"/>
      <c r="L189" s="116"/>
      <c r="M189" s="116"/>
      <c r="N189" s="116"/>
      <c r="O189" s="116"/>
    </row>
    <row r="190" spans="1:15" s="48" customFormat="1" x14ac:dyDescent="0.3">
      <c r="A190" s="14">
        <v>599</v>
      </c>
      <c r="B190" s="32" t="s">
        <v>126</v>
      </c>
      <c r="C190" s="44">
        <v>253524.52439999999</v>
      </c>
      <c r="D190" s="44">
        <v>0</v>
      </c>
      <c r="E190" s="44">
        <v>547216.51460000011</v>
      </c>
      <c r="F190" s="372">
        <v>-293691.99020000012</v>
      </c>
      <c r="G190" s="127"/>
      <c r="H190" s="47"/>
      <c r="I190" s="116"/>
      <c r="J190" s="116"/>
      <c r="K190" s="116"/>
      <c r="L190" s="116"/>
      <c r="M190" s="116"/>
      <c r="N190" s="116"/>
      <c r="O190" s="116"/>
    </row>
    <row r="191" spans="1:15" s="48" customFormat="1" x14ac:dyDescent="0.3">
      <c r="A191" s="14">
        <v>601</v>
      </c>
      <c r="B191" s="32" t="s">
        <v>127</v>
      </c>
      <c r="C191" s="44">
        <v>47917.774600000004</v>
      </c>
      <c r="D191" s="44">
        <v>0</v>
      </c>
      <c r="E191" s="44">
        <v>76787.674880000006</v>
      </c>
      <c r="F191" s="372">
        <v>-28869.900280000002</v>
      </c>
      <c r="G191" s="127"/>
      <c r="H191" s="47"/>
      <c r="I191" s="116"/>
      <c r="J191" s="116"/>
      <c r="K191" s="116"/>
      <c r="L191" s="116"/>
      <c r="M191" s="116"/>
      <c r="N191" s="116"/>
      <c r="O191" s="116"/>
    </row>
    <row r="192" spans="1:15" s="48" customFormat="1" x14ac:dyDescent="0.3">
      <c r="A192" s="14">
        <v>604</v>
      </c>
      <c r="B192" s="32" t="s">
        <v>344</v>
      </c>
      <c r="C192" s="44">
        <v>302709.1764</v>
      </c>
      <c r="D192" s="44">
        <v>0</v>
      </c>
      <c r="E192" s="44">
        <v>1225423.6810280001</v>
      </c>
      <c r="F192" s="372">
        <v>-922714.50462800008</v>
      </c>
      <c r="G192" s="127"/>
      <c r="H192" s="47"/>
      <c r="I192" s="116"/>
      <c r="J192" s="116"/>
      <c r="K192" s="116"/>
      <c r="L192" s="116"/>
      <c r="M192" s="116"/>
      <c r="N192" s="116"/>
      <c r="O192" s="116"/>
    </row>
    <row r="193" spans="1:15" s="48" customFormat="1" x14ac:dyDescent="0.3">
      <c r="A193" s="14">
        <v>607</v>
      </c>
      <c r="B193" s="32" t="s">
        <v>128</v>
      </c>
      <c r="C193" s="44">
        <v>26827.992000000002</v>
      </c>
      <c r="D193" s="44">
        <v>0</v>
      </c>
      <c r="E193" s="44">
        <v>70885.516640000002</v>
      </c>
      <c r="F193" s="372">
        <v>-44057.524640000003</v>
      </c>
      <c r="G193" s="127"/>
      <c r="H193" s="47"/>
      <c r="I193" s="116"/>
      <c r="J193" s="116"/>
      <c r="K193" s="116"/>
      <c r="L193" s="116"/>
      <c r="M193" s="116"/>
      <c r="N193" s="116"/>
      <c r="O193" s="116"/>
    </row>
    <row r="194" spans="1:15" s="48" customFormat="1" x14ac:dyDescent="0.3">
      <c r="A194" s="14">
        <v>608</v>
      </c>
      <c r="B194" s="32" t="s">
        <v>345</v>
      </c>
      <c r="C194" s="44">
        <v>62598.648000000008</v>
      </c>
      <c r="D194" s="44">
        <v>0</v>
      </c>
      <c r="E194" s="44">
        <v>98369.304000000004</v>
      </c>
      <c r="F194" s="372">
        <v>-35770.655999999995</v>
      </c>
      <c r="G194" s="127"/>
      <c r="H194" s="47"/>
      <c r="I194" s="116"/>
      <c r="J194" s="116"/>
      <c r="K194" s="116"/>
      <c r="L194" s="116"/>
      <c r="M194" s="116"/>
      <c r="N194" s="116"/>
      <c r="O194" s="116"/>
    </row>
    <row r="195" spans="1:15" s="48" customFormat="1" x14ac:dyDescent="0.3">
      <c r="A195" s="14">
        <v>609</v>
      </c>
      <c r="B195" s="32" t="s">
        <v>346</v>
      </c>
      <c r="C195" s="44">
        <v>1362712.9491999988</v>
      </c>
      <c r="D195" s="44">
        <v>0</v>
      </c>
      <c r="E195" s="44">
        <v>4315930.8563400032</v>
      </c>
      <c r="F195" s="372">
        <v>-2953217.9071400044</v>
      </c>
      <c r="G195" s="127"/>
      <c r="H195" s="47"/>
      <c r="I195" s="116"/>
      <c r="J195" s="116"/>
      <c r="K195" s="116"/>
      <c r="L195" s="116"/>
      <c r="M195" s="116"/>
      <c r="N195" s="116"/>
      <c r="O195" s="116"/>
    </row>
    <row r="196" spans="1:15" s="48" customFormat="1" x14ac:dyDescent="0.3">
      <c r="A196" s="14">
        <v>611</v>
      </c>
      <c r="B196" s="32" t="s">
        <v>347</v>
      </c>
      <c r="C196" s="44">
        <v>213282.53640000001</v>
      </c>
      <c r="D196" s="44">
        <v>0</v>
      </c>
      <c r="E196" s="44">
        <v>262392.66619999998</v>
      </c>
      <c r="F196" s="372">
        <v>-49110.129799999966</v>
      </c>
      <c r="G196" s="127"/>
      <c r="H196" s="129"/>
      <c r="I196" s="116"/>
      <c r="J196" s="116"/>
      <c r="K196" s="116"/>
      <c r="L196" s="116"/>
      <c r="M196" s="116"/>
      <c r="N196" s="116"/>
      <c r="O196" s="116"/>
    </row>
    <row r="197" spans="1:15" s="48" customFormat="1" x14ac:dyDescent="0.3">
      <c r="A197" s="14">
        <v>614</v>
      </c>
      <c r="B197" s="32" t="s">
        <v>129</v>
      </c>
      <c r="C197" s="44">
        <v>7452.22</v>
      </c>
      <c r="D197" s="44">
        <v>0</v>
      </c>
      <c r="E197" s="44">
        <v>54431.01488000001</v>
      </c>
      <c r="F197" s="372">
        <v>-46978.794880000009</v>
      </c>
      <c r="G197" s="127"/>
      <c r="H197" s="47"/>
      <c r="I197" s="116"/>
      <c r="J197" s="116"/>
      <c r="K197" s="116"/>
      <c r="L197" s="116"/>
      <c r="M197" s="116"/>
      <c r="N197" s="116"/>
      <c r="O197" s="116"/>
    </row>
    <row r="198" spans="1:15" s="48" customFormat="1" x14ac:dyDescent="0.3">
      <c r="A198" s="14">
        <v>615</v>
      </c>
      <c r="B198" s="32" t="s">
        <v>130</v>
      </c>
      <c r="C198" s="44">
        <v>125420.86259999999</v>
      </c>
      <c r="D198" s="44">
        <v>0</v>
      </c>
      <c r="E198" s="44">
        <v>61957.757079999996</v>
      </c>
      <c r="F198" s="372">
        <v>63463.105519999997</v>
      </c>
      <c r="G198" s="127"/>
      <c r="H198" s="47"/>
      <c r="I198" s="116"/>
      <c r="J198" s="116"/>
      <c r="K198" s="116"/>
      <c r="L198" s="116"/>
      <c r="M198" s="116"/>
      <c r="N198" s="116"/>
      <c r="O198" s="116"/>
    </row>
    <row r="199" spans="1:15" s="48" customFormat="1" x14ac:dyDescent="0.3">
      <c r="A199" s="14">
        <v>616</v>
      </c>
      <c r="B199" s="32" t="s">
        <v>131</v>
      </c>
      <c r="C199" s="44">
        <v>52165.54</v>
      </c>
      <c r="D199" s="44">
        <v>0</v>
      </c>
      <c r="E199" s="44">
        <v>884608.32288000023</v>
      </c>
      <c r="F199" s="372">
        <v>-832442.78288000019</v>
      </c>
      <c r="G199" s="127"/>
      <c r="H199" s="47"/>
      <c r="I199" s="116"/>
      <c r="J199" s="116"/>
      <c r="K199" s="116"/>
      <c r="L199" s="116"/>
      <c r="M199" s="116"/>
      <c r="N199" s="116"/>
      <c r="O199" s="116"/>
    </row>
    <row r="200" spans="1:15" s="48" customFormat="1" x14ac:dyDescent="0.3">
      <c r="A200" s="26">
        <v>619</v>
      </c>
      <c r="B200" s="32" t="s">
        <v>132</v>
      </c>
      <c r="C200" s="44">
        <v>284972.89280000003</v>
      </c>
      <c r="D200" s="44">
        <v>0</v>
      </c>
      <c r="E200" s="44">
        <v>94673.00288</v>
      </c>
      <c r="F200" s="372">
        <v>190299.88992000005</v>
      </c>
      <c r="G200" s="127"/>
      <c r="H200" s="47"/>
      <c r="I200" s="116"/>
      <c r="J200" s="116"/>
      <c r="K200" s="116"/>
      <c r="L200" s="116"/>
      <c r="M200" s="116"/>
      <c r="N200" s="116"/>
      <c r="O200" s="116"/>
    </row>
    <row r="201" spans="1:15" s="48" customFormat="1" x14ac:dyDescent="0.3">
      <c r="A201" s="14">
        <v>620</v>
      </c>
      <c r="B201" s="32" t="s">
        <v>133</v>
      </c>
      <c r="C201" s="44">
        <v>26827.992000000002</v>
      </c>
      <c r="D201" s="44">
        <v>0</v>
      </c>
      <c r="E201" s="44">
        <v>65579.536000000007</v>
      </c>
      <c r="F201" s="372">
        <v>-38751.544000000009</v>
      </c>
      <c r="G201" s="127"/>
      <c r="H201" s="47"/>
      <c r="I201" s="116"/>
      <c r="J201" s="116"/>
      <c r="K201" s="116"/>
      <c r="L201" s="116"/>
      <c r="M201" s="116"/>
      <c r="N201" s="116"/>
      <c r="O201" s="116"/>
    </row>
    <row r="202" spans="1:15" s="48" customFormat="1" x14ac:dyDescent="0.3">
      <c r="A202" s="14">
        <v>623</v>
      </c>
      <c r="B202" s="32" t="s">
        <v>134</v>
      </c>
      <c r="C202" s="44">
        <v>0</v>
      </c>
      <c r="D202" s="44">
        <v>0</v>
      </c>
      <c r="E202" s="44">
        <v>127880.09520000001</v>
      </c>
      <c r="F202" s="372">
        <v>-127880.09520000001</v>
      </c>
      <c r="G202" s="127"/>
      <c r="H202" s="47"/>
      <c r="I202" s="116"/>
      <c r="J202" s="116"/>
      <c r="K202" s="116"/>
      <c r="L202" s="116"/>
      <c r="M202" s="116"/>
      <c r="N202" s="116"/>
      <c r="O202" s="116"/>
    </row>
    <row r="203" spans="1:15" s="48" customFormat="1" x14ac:dyDescent="0.3">
      <c r="A203" s="14">
        <v>624</v>
      </c>
      <c r="B203" s="32" t="s">
        <v>348</v>
      </c>
      <c r="C203" s="44">
        <v>153515.73200000002</v>
      </c>
      <c r="D203" s="44">
        <v>0</v>
      </c>
      <c r="E203" s="44">
        <v>341073.20496000006</v>
      </c>
      <c r="F203" s="372">
        <v>-187557.47296000004</v>
      </c>
      <c r="G203" s="127"/>
      <c r="H203" s="47"/>
      <c r="I203" s="116"/>
      <c r="J203" s="116"/>
      <c r="K203" s="116"/>
      <c r="L203" s="116"/>
      <c r="M203" s="116"/>
      <c r="N203" s="116"/>
      <c r="O203" s="116"/>
    </row>
    <row r="204" spans="1:15" s="48" customFormat="1" x14ac:dyDescent="0.3">
      <c r="A204" s="14">
        <v>625</v>
      </c>
      <c r="B204" s="32" t="s">
        <v>135</v>
      </c>
      <c r="C204" s="44">
        <v>271260.80800000002</v>
      </c>
      <c r="D204" s="44">
        <v>0</v>
      </c>
      <c r="E204" s="44">
        <v>104480.1244</v>
      </c>
      <c r="F204" s="372">
        <v>166780.68360000002</v>
      </c>
      <c r="G204" s="127"/>
      <c r="H204" s="47"/>
      <c r="I204" s="116"/>
      <c r="J204" s="116"/>
      <c r="K204" s="116"/>
      <c r="L204" s="116"/>
      <c r="M204" s="116"/>
      <c r="N204" s="116"/>
      <c r="O204" s="116"/>
    </row>
    <row r="205" spans="1:15" s="48" customFormat="1" x14ac:dyDescent="0.3">
      <c r="A205" s="14">
        <v>626</v>
      </c>
      <c r="B205" s="32" t="s">
        <v>136</v>
      </c>
      <c r="C205" s="44">
        <v>53730.506200000003</v>
      </c>
      <c r="D205" s="44">
        <v>0</v>
      </c>
      <c r="E205" s="44">
        <v>47694.208000000006</v>
      </c>
      <c r="F205" s="372">
        <v>6036.2981999999975</v>
      </c>
      <c r="G205" s="127"/>
      <c r="H205" s="47"/>
      <c r="I205" s="116"/>
      <c r="J205" s="116"/>
      <c r="K205" s="116"/>
      <c r="L205" s="116"/>
      <c r="M205" s="116"/>
      <c r="N205" s="116"/>
      <c r="O205" s="116"/>
    </row>
    <row r="206" spans="1:15" s="48" customFormat="1" x14ac:dyDescent="0.3">
      <c r="A206" s="14">
        <v>630</v>
      </c>
      <c r="B206" s="32" t="s">
        <v>137</v>
      </c>
      <c r="C206" s="44">
        <v>208811.20440000002</v>
      </c>
      <c r="D206" s="44">
        <v>0</v>
      </c>
      <c r="E206" s="44">
        <v>11923.552000000001</v>
      </c>
      <c r="F206" s="372">
        <v>196887.65240000002</v>
      </c>
      <c r="G206" s="127"/>
      <c r="H206" s="47"/>
      <c r="I206" s="116"/>
      <c r="J206" s="116"/>
      <c r="K206" s="116"/>
      <c r="L206" s="116"/>
      <c r="M206" s="116"/>
      <c r="N206" s="116"/>
      <c r="O206" s="116"/>
    </row>
    <row r="207" spans="1:15" s="48" customFormat="1" x14ac:dyDescent="0.3">
      <c r="A207" s="14">
        <v>631</v>
      </c>
      <c r="B207" s="32" t="s">
        <v>138</v>
      </c>
      <c r="C207" s="44">
        <v>14904.44</v>
      </c>
      <c r="D207" s="44">
        <v>0</v>
      </c>
      <c r="E207" s="44">
        <v>692609.32680000004</v>
      </c>
      <c r="F207" s="372">
        <v>-677704.88680000009</v>
      </c>
      <c r="G207" s="127"/>
      <c r="H207" s="47"/>
      <c r="I207" s="116"/>
      <c r="J207" s="116"/>
      <c r="K207" s="116"/>
      <c r="L207" s="116"/>
      <c r="M207" s="116"/>
      <c r="N207" s="116"/>
      <c r="O207" s="116"/>
    </row>
    <row r="208" spans="1:15" s="48" customFormat="1" x14ac:dyDescent="0.3">
      <c r="A208" s="14">
        <v>635</v>
      </c>
      <c r="B208" s="32" t="s">
        <v>139</v>
      </c>
      <c r="C208" s="44">
        <v>247413.70399999997</v>
      </c>
      <c r="D208" s="44">
        <v>0</v>
      </c>
      <c r="E208" s="44">
        <v>707141.15579999995</v>
      </c>
      <c r="F208" s="372">
        <v>-459727.45179999998</v>
      </c>
      <c r="G208" s="127"/>
      <c r="H208" s="47"/>
      <c r="I208" s="116"/>
      <c r="J208" s="116"/>
      <c r="K208" s="116"/>
      <c r="L208" s="116"/>
      <c r="M208" s="116"/>
      <c r="N208" s="116"/>
      <c r="O208" s="116"/>
    </row>
    <row r="209" spans="1:15" s="48" customFormat="1" x14ac:dyDescent="0.3">
      <c r="A209" s="14">
        <v>636</v>
      </c>
      <c r="B209" s="32" t="s">
        <v>140</v>
      </c>
      <c r="C209" s="44">
        <v>463602.6062000001</v>
      </c>
      <c r="D209" s="44">
        <v>0</v>
      </c>
      <c r="E209" s="44">
        <v>130339.3278</v>
      </c>
      <c r="F209" s="372">
        <v>333263.27840000007</v>
      </c>
      <c r="G209" s="127"/>
      <c r="H209" s="47"/>
      <c r="I209" s="116"/>
      <c r="J209" s="116"/>
      <c r="K209" s="116"/>
      <c r="L209" s="116"/>
      <c r="M209" s="116"/>
      <c r="N209" s="116"/>
      <c r="O209" s="116"/>
    </row>
    <row r="210" spans="1:15" s="48" customFormat="1" x14ac:dyDescent="0.3">
      <c r="A210" s="14">
        <v>638</v>
      </c>
      <c r="B210" s="32" t="s">
        <v>349</v>
      </c>
      <c r="C210" s="44">
        <v>1057022.8848000001</v>
      </c>
      <c r="D210" s="44">
        <v>0</v>
      </c>
      <c r="E210" s="44">
        <v>1242538.4494799997</v>
      </c>
      <c r="F210" s="372">
        <v>-185515.5646799996</v>
      </c>
      <c r="G210" s="127"/>
      <c r="H210" s="47"/>
      <c r="I210" s="116"/>
      <c r="J210" s="116"/>
      <c r="K210" s="116"/>
      <c r="L210" s="116"/>
      <c r="M210" s="116"/>
      <c r="N210" s="116"/>
      <c r="O210" s="116"/>
    </row>
    <row r="211" spans="1:15" s="48" customFormat="1" x14ac:dyDescent="0.3">
      <c r="A211" s="14">
        <v>678</v>
      </c>
      <c r="B211" s="32" t="s">
        <v>350</v>
      </c>
      <c r="C211" s="44">
        <v>250767.20299999998</v>
      </c>
      <c r="D211" s="44">
        <v>0</v>
      </c>
      <c r="E211" s="44">
        <v>608235.29195999994</v>
      </c>
      <c r="F211" s="372">
        <v>-357468.08895999996</v>
      </c>
      <c r="G211" s="127"/>
      <c r="H211" s="47"/>
      <c r="I211" s="116"/>
      <c r="J211" s="116"/>
      <c r="K211" s="116"/>
      <c r="L211" s="116"/>
      <c r="M211" s="116"/>
      <c r="N211" s="116"/>
      <c r="O211" s="116"/>
    </row>
    <row r="212" spans="1:15" s="48" customFormat="1" x14ac:dyDescent="0.3">
      <c r="A212" s="14">
        <v>680</v>
      </c>
      <c r="B212" s="32" t="s">
        <v>351</v>
      </c>
      <c r="C212" s="44">
        <v>667793.4341999999</v>
      </c>
      <c r="D212" s="44">
        <v>0</v>
      </c>
      <c r="E212" s="44">
        <v>1952615.77996</v>
      </c>
      <c r="F212" s="372">
        <v>-1284822.3457599999</v>
      </c>
      <c r="G212" s="127"/>
      <c r="H212" s="47"/>
      <c r="I212" s="116"/>
      <c r="J212" s="116"/>
      <c r="K212" s="116"/>
      <c r="L212" s="116"/>
      <c r="M212" s="116"/>
      <c r="N212" s="116"/>
      <c r="O212" s="116"/>
    </row>
    <row r="213" spans="1:15" s="48" customFormat="1" x14ac:dyDescent="0.3">
      <c r="A213" s="14">
        <v>681</v>
      </c>
      <c r="B213" s="32" t="s">
        <v>141</v>
      </c>
      <c r="C213" s="44">
        <v>55146.428000000007</v>
      </c>
      <c r="D213" s="44">
        <v>0</v>
      </c>
      <c r="E213" s="44">
        <v>68560.423999999999</v>
      </c>
      <c r="F213" s="372">
        <v>-13413.995999999992</v>
      </c>
      <c r="G213" s="127"/>
      <c r="H213" s="47"/>
      <c r="I213" s="116"/>
      <c r="J213" s="116"/>
      <c r="K213" s="116"/>
      <c r="L213" s="116"/>
      <c r="M213" s="116"/>
      <c r="N213" s="116"/>
      <c r="O213" s="116"/>
    </row>
    <row r="214" spans="1:15" s="48" customFormat="1" x14ac:dyDescent="0.3">
      <c r="A214" s="14">
        <v>683</v>
      </c>
      <c r="B214" s="32" t="s">
        <v>142</v>
      </c>
      <c r="C214" s="44">
        <v>211643.04800000001</v>
      </c>
      <c r="D214" s="44">
        <v>0</v>
      </c>
      <c r="E214" s="44">
        <v>169910.61600000001</v>
      </c>
      <c r="F214" s="372">
        <v>41732.432000000001</v>
      </c>
      <c r="G214" s="127"/>
      <c r="H214" s="47"/>
      <c r="I214" s="116"/>
      <c r="J214" s="116"/>
      <c r="K214" s="116"/>
      <c r="L214" s="116"/>
      <c r="M214" s="116"/>
      <c r="N214" s="116"/>
      <c r="O214" s="116"/>
    </row>
    <row r="215" spans="1:15" s="48" customFormat="1" x14ac:dyDescent="0.3">
      <c r="A215" s="14">
        <v>684</v>
      </c>
      <c r="B215" s="32" t="s">
        <v>352</v>
      </c>
      <c r="C215" s="44">
        <v>934955.52120000008</v>
      </c>
      <c r="D215" s="44">
        <v>0</v>
      </c>
      <c r="E215" s="44">
        <v>4172375.7615919998</v>
      </c>
      <c r="F215" s="372">
        <v>-3237420.2403919995</v>
      </c>
      <c r="G215" s="127"/>
      <c r="H215" s="47"/>
      <c r="I215" s="116"/>
      <c r="J215" s="116"/>
      <c r="K215" s="116"/>
      <c r="L215" s="116"/>
      <c r="M215" s="116"/>
      <c r="N215" s="116"/>
      <c r="O215" s="116"/>
    </row>
    <row r="216" spans="1:15" s="48" customFormat="1" x14ac:dyDescent="0.3">
      <c r="A216" s="14">
        <v>686</v>
      </c>
      <c r="B216" s="32" t="s">
        <v>143</v>
      </c>
      <c r="C216" s="44">
        <v>76012.644</v>
      </c>
      <c r="D216" s="44">
        <v>0</v>
      </c>
      <c r="E216" s="44">
        <v>81527.286800000002</v>
      </c>
      <c r="F216" s="372">
        <v>-5514.6428000000014</v>
      </c>
      <c r="G216" s="127"/>
      <c r="H216" s="129"/>
      <c r="I216" s="116"/>
      <c r="J216" s="116"/>
      <c r="K216" s="116"/>
      <c r="L216" s="116"/>
      <c r="M216" s="116"/>
      <c r="N216" s="116"/>
      <c r="O216" s="116"/>
    </row>
    <row r="217" spans="1:15" s="48" customFormat="1" x14ac:dyDescent="0.3">
      <c r="A217" s="14">
        <v>687</v>
      </c>
      <c r="B217" s="32" t="s">
        <v>144</v>
      </c>
      <c r="C217" s="44">
        <v>207246.23819999999</v>
      </c>
      <c r="D217" s="44">
        <v>0</v>
      </c>
      <c r="E217" s="44">
        <v>19375.772000000001</v>
      </c>
      <c r="F217" s="372">
        <v>187870.4662</v>
      </c>
      <c r="G217" s="127"/>
      <c r="H217" s="47"/>
      <c r="I217" s="116"/>
      <c r="J217" s="116"/>
      <c r="K217" s="116"/>
      <c r="L217" s="116"/>
      <c r="M217" s="116"/>
      <c r="N217" s="116"/>
      <c r="O217" s="116"/>
    </row>
    <row r="218" spans="1:15" s="48" customFormat="1" x14ac:dyDescent="0.3">
      <c r="A218" s="14">
        <v>689</v>
      </c>
      <c r="B218" s="32" t="s">
        <v>145</v>
      </c>
      <c r="C218" s="44">
        <v>70050.868000000002</v>
      </c>
      <c r="D218" s="44">
        <v>0</v>
      </c>
      <c r="E218" s="44">
        <v>93003.705600000001</v>
      </c>
      <c r="F218" s="372">
        <v>-22952.837599999999</v>
      </c>
      <c r="G218" s="127"/>
      <c r="H218" s="47"/>
      <c r="I218" s="116"/>
      <c r="J218" s="116"/>
      <c r="K218" s="116"/>
      <c r="L218" s="116"/>
      <c r="M218" s="116"/>
      <c r="N218" s="116"/>
      <c r="O218" s="116"/>
    </row>
    <row r="219" spans="1:15" s="48" customFormat="1" x14ac:dyDescent="0.3">
      <c r="A219" s="14">
        <v>691</v>
      </c>
      <c r="B219" s="32" t="s">
        <v>146</v>
      </c>
      <c r="C219" s="44">
        <v>114764.18800000001</v>
      </c>
      <c r="D219" s="44">
        <v>0</v>
      </c>
      <c r="E219" s="44">
        <v>162532.91820000001</v>
      </c>
      <c r="F219" s="372">
        <v>-47768.730200000005</v>
      </c>
      <c r="G219" s="127"/>
      <c r="H219" s="47"/>
      <c r="I219" s="116"/>
      <c r="J219" s="116"/>
      <c r="K219" s="116"/>
      <c r="L219" s="116"/>
      <c r="M219" s="116"/>
      <c r="N219" s="116"/>
      <c r="O219" s="116"/>
    </row>
    <row r="220" spans="1:15" s="48" customFormat="1" x14ac:dyDescent="0.3">
      <c r="A220" s="14">
        <v>694</v>
      </c>
      <c r="B220" s="32" t="s">
        <v>147</v>
      </c>
      <c r="C220" s="44">
        <v>1200105.5088</v>
      </c>
      <c r="D220" s="44">
        <v>0</v>
      </c>
      <c r="E220" s="44">
        <v>651100.46139999991</v>
      </c>
      <c r="F220" s="372">
        <v>549005.04740000004</v>
      </c>
      <c r="G220" s="127"/>
      <c r="H220" s="47"/>
      <c r="I220" s="116"/>
      <c r="J220" s="116"/>
      <c r="K220" s="116"/>
      <c r="L220" s="116"/>
      <c r="M220" s="116"/>
      <c r="N220" s="116"/>
      <c r="O220" s="116"/>
    </row>
    <row r="221" spans="1:15" s="48" customFormat="1" x14ac:dyDescent="0.3">
      <c r="A221" s="14">
        <v>697</v>
      </c>
      <c r="B221" s="32" t="s">
        <v>148</v>
      </c>
      <c r="C221" s="44">
        <v>46203.764000000003</v>
      </c>
      <c r="D221" s="44">
        <v>0</v>
      </c>
      <c r="E221" s="44">
        <v>35770.656000000003</v>
      </c>
      <c r="F221" s="372">
        <v>10433.108</v>
      </c>
      <c r="G221" s="127"/>
      <c r="H221" s="47"/>
      <c r="I221" s="116"/>
      <c r="J221" s="116"/>
      <c r="K221" s="116"/>
      <c r="L221" s="116"/>
      <c r="M221" s="116"/>
      <c r="N221" s="116"/>
      <c r="O221" s="116"/>
    </row>
    <row r="222" spans="1:15" s="48" customFormat="1" x14ac:dyDescent="0.3">
      <c r="A222" s="14">
        <v>698</v>
      </c>
      <c r="B222" s="32" t="s">
        <v>149</v>
      </c>
      <c r="C222" s="44">
        <v>971098.78819999995</v>
      </c>
      <c r="D222" s="44">
        <v>0</v>
      </c>
      <c r="E222" s="44">
        <v>6977166.3125479994</v>
      </c>
      <c r="F222" s="372">
        <v>-6006067.5243479991</v>
      </c>
      <c r="G222" s="127"/>
      <c r="H222" s="47"/>
      <c r="I222" s="116"/>
      <c r="J222" s="116"/>
      <c r="K222" s="116"/>
      <c r="L222" s="116"/>
      <c r="M222" s="116"/>
      <c r="N222" s="116"/>
      <c r="O222" s="116"/>
    </row>
    <row r="223" spans="1:15" s="48" customFormat="1" x14ac:dyDescent="0.3">
      <c r="A223" s="14">
        <v>700</v>
      </c>
      <c r="B223" s="32" t="s">
        <v>150</v>
      </c>
      <c r="C223" s="44">
        <v>107311.96799999999</v>
      </c>
      <c r="D223" s="44">
        <v>0</v>
      </c>
      <c r="E223" s="44">
        <v>191253.77408000003</v>
      </c>
      <c r="F223" s="372">
        <v>-83941.806080000038</v>
      </c>
      <c r="G223" s="127"/>
      <c r="H223" s="47"/>
      <c r="I223" s="116"/>
      <c r="J223" s="116"/>
      <c r="K223" s="116"/>
      <c r="L223" s="116"/>
      <c r="M223" s="116"/>
      <c r="N223" s="116"/>
      <c r="O223" s="116"/>
    </row>
    <row r="224" spans="1:15" s="48" customFormat="1" x14ac:dyDescent="0.3">
      <c r="A224" s="14">
        <v>702</v>
      </c>
      <c r="B224" s="32" t="s">
        <v>151</v>
      </c>
      <c r="C224" s="44">
        <v>29808.880000000001</v>
      </c>
      <c r="D224" s="44">
        <v>0</v>
      </c>
      <c r="E224" s="44">
        <v>104927.25760000003</v>
      </c>
      <c r="F224" s="372">
        <v>-75118.377600000022</v>
      </c>
      <c r="G224" s="127"/>
      <c r="H224" s="47"/>
      <c r="I224" s="116"/>
      <c r="J224" s="116"/>
      <c r="K224" s="116"/>
      <c r="L224" s="116"/>
      <c r="M224" s="116"/>
      <c r="N224" s="116"/>
      <c r="O224" s="116"/>
    </row>
    <row r="225" spans="1:15" s="48" customFormat="1" x14ac:dyDescent="0.3">
      <c r="A225" s="14">
        <v>704</v>
      </c>
      <c r="B225" s="32" t="s">
        <v>152</v>
      </c>
      <c r="C225" s="44">
        <v>342876.6422</v>
      </c>
      <c r="D225" s="44">
        <v>0</v>
      </c>
      <c r="E225" s="44">
        <v>301218.73240000004</v>
      </c>
      <c r="F225" s="372">
        <v>41657.909799999965</v>
      </c>
      <c r="G225" s="127"/>
      <c r="H225" s="47"/>
      <c r="I225" s="116"/>
      <c r="J225" s="116"/>
      <c r="K225" s="116"/>
      <c r="L225" s="116"/>
      <c r="M225" s="116"/>
      <c r="N225" s="116"/>
      <c r="O225" s="116"/>
    </row>
    <row r="226" spans="1:15" s="48" customFormat="1" x14ac:dyDescent="0.3">
      <c r="A226" s="14">
        <v>707</v>
      </c>
      <c r="B226" s="32" t="s">
        <v>153</v>
      </c>
      <c r="C226" s="44">
        <v>19375.772000000001</v>
      </c>
      <c r="D226" s="44">
        <v>0</v>
      </c>
      <c r="E226" s="44">
        <v>32938.812400000003</v>
      </c>
      <c r="F226" s="372">
        <v>-13563.040400000002</v>
      </c>
      <c r="G226" s="127"/>
      <c r="H226" s="47"/>
      <c r="I226" s="116"/>
      <c r="J226" s="116"/>
      <c r="K226" s="116"/>
      <c r="L226" s="116"/>
      <c r="M226" s="116"/>
      <c r="N226" s="116"/>
      <c r="O226" s="116"/>
    </row>
    <row r="227" spans="1:15" s="48" customFormat="1" x14ac:dyDescent="0.3">
      <c r="A227" s="14">
        <v>710</v>
      </c>
      <c r="B227" s="32" t="s">
        <v>353</v>
      </c>
      <c r="C227" s="44">
        <v>469787.94879999995</v>
      </c>
      <c r="D227" s="44">
        <v>0</v>
      </c>
      <c r="E227" s="44">
        <v>1541880.7128839998</v>
      </c>
      <c r="F227" s="372">
        <v>-1072092.7640839999</v>
      </c>
      <c r="G227" s="127"/>
      <c r="H227" s="47"/>
      <c r="I227" s="116"/>
      <c r="J227" s="116"/>
      <c r="K227" s="116"/>
      <c r="L227" s="116"/>
      <c r="M227" s="116"/>
      <c r="N227" s="116"/>
      <c r="O227" s="116"/>
    </row>
    <row r="228" spans="1:15" s="48" customFormat="1" x14ac:dyDescent="0.3">
      <c r="A228" s="14">
        <v>729</v>
      </c>
      <c r="B228" s="32" t="s">
        <v>154</v>
      </c>
      <c r="C228" s="44">
        <v>165588.3284</v>
      </c>
      <c r="D228" s="44">
        <v>0</v>
      </c>
      <c r="E228" s="44">
        <v>236533.46279999998</v>
      </c>
      <c r="F228" s="372">
        <v>-70945.134399999981</v>
      </c>
      <c r="G228" s="127"/>
      <c r="H228" s="47"/>
      <c r="I228" s="116"/>
      <c r="J228" s="116"/>
      <c r="K228" s="116"/>
      <c r="L228" s="116"/>
      <c r="M228" s="116"/>
      <c r="N228" s="116"/>
      <c r="O228" s="116"/>
    </row>
    <row r="229" spans="1:15" s="48" customFormat="1" x14ac:dyDescent="0.3">
      <c r="A229" s="14">
        <v>732</v>
      </c>
      <c r="B229" s="32" t="s">
        <v>155</v>
      </c>
      <c r="C229" s="44">
        <v>34280.212</v>
      </c>
      <c r="D229" s="44">
        <v>0</v>
      </c>
      <c r="E229" s="44">
        <v>101469.42752</v>
      </c>
      <c r="F229" s="372">
        <v>-67189.215519999998</v>
      </c>
      <c r="G229" s="127"/>
      <c r="H229" s="47"/>
      <c r="I229" s="116"/>
      <c r="J229" s="116"/>
      <c r="K229" s="116"/>
      <c r="L229" s="116"/>
      <c r="M229" s="116"/>
      <c r="N229" s="116"/>
      <c r="O229" s="116"/>
    </row>
    <row r="230" spans="1:15" s="48" customFormat="1" x14ac:dyDescent="0.3">
      <c r="A230" s="14">
        <v>734</v>
      </c>
      <c r="B230" s="32" t="s">
        <v>156</v>
      </c>
      <c r="C230" s="44">
        <v>805212.37100000016</v>
      </c>
      <c r="D230" s="44">
        <v>0</v>
      </c>
      <c r="E230" s="44">
        <v>1289293.6777599999</v>
      </c>
      <c r="F230" s="372">
        <v>-484081.30675999972</v>
      </c>
      <c r="G230" s="127"/>
      <c r="H230" s="47"/>
      <c r="I230" s="116"/>
      <c r="J230" s="116"/>
      <c r="K230" s="116"/>
      <c r="L230" s="116"/>
      <c r="M230" s="116"/>
      <c r="N230" s="116"/>
      <c r="O230" s="116"/>
    </row>
    <row r="231" spans="1:15" s="48" customFormat="1" x14ac:dyDescent="0.3">
      <c r="A231" s="14">
        <v>738</v>
      </c>
      <c r="B231" s="32" t="s">
        <v>354</v>
      </c>
      <c r="C231" s="44">
        <v>196813.13020000001</v>
      </c>
      <c r="D231" s="44">
        <v>0</v>
      </c>
      <c r="E231" s="44">
        <v>257459.29655999999</v>
      </c>
      <c r="F231" s="372">
        <v>-60646.166359999974</v>
      </c>
      <c r="G231" s="127"/>
      <c r="H231" s="47"/>
      <c r="I231" s="116"/>
      <c r="J231" s="116"/>
      <c r="K231" s="116"/>
      <c r="L231" s="116"/>
      <c r="M231" s="116"/>
      <c r="N231" s="116"/>
      <c r="O231" s="116"/>
    </row>
    <row r="232" spans="1:15" s="48" customFormat="1" x14ac:dyDescent="0.3">
      <c r="A232" s="14">
        <v>739</v>
      </c>
      <c r="B232" s="32" t="s">
        <v>157</v>
      </c>
      <c r="C232" s="44">
        <v>144573.068</v>
      </c>
      <c r="D232" s="44">
        <v>0</v>
      </c>
      <c r="E232" s="44">
        <v>25218.312480000001</v>
      </c>
      <c r="F232" s="372">
        <v>119354.75552000001</v>
      </c>
      <c r="G232" s="127"/>
      <c r="H232" s="47"/>
      <c r="I232" s="116"/>
      <c r="J232" s="116"/>
      <c r="K232" s="116"/>
      <c r="L232" s="116"/>
      <c r="M232" s="116"/>
      <c r="N232" s="116"/>
      <c r="O232" s="116"/>
    </row>
    <row r="233" spans="1:15" s="48" customFormat="1" x14ac:dyDescent="0.3">
      <c r="A233" s="14">
        <v>740</v>
      </c>
      <c r="B233" s="32" t="s">
        <v>355</v>
      </c>
      <c r="C233" s="44">
        <v>485884.74400000012</v>
      </c>
      <c r="D233" s="44">
        <v>0</v>
      </c>
      <c r="E233" s="44">
        <v>604613.51303999999</v>
      </c>
      <c r="F233" s="372">
        <v>-118728.76903999987</v>
      </c>
      <c r="G233" s="127"/>
      <c r="H233" s="47"/>
      <c r="I233" s="116"/>
      <c r="J233" s="116"/>
      <c r="K233" s="116"/>
      <c r="L233" s="116"/>
      <c r="M233" s="116"/>
      <c r="N233" s="116"/>
      <c r="O233" s="116"/>
    </row>
    <row r="234" spans="1:15" s="48" customFormat="1" x14ac:dyDescent="0.3">
      <c r="A234" s="14">
        <v>742</v>
      </c>
      <c r="B234" s="32" t="s">
        <v>158</v>
      </c>
      <c r="C234" s="44">
        <v>11998.074199999999</v>
      </c>
      <c r="D234" s="44">
        <v>0</v>
      </c>
      <c r="E234" s="44">
        <v>11923.552000000001</v>
      </c>
      <c r="F234" s="372">
        <v>74.522199999997611</v>
      </c>
      <c r="G234" s="127"/>
      <c r="H234" s="47"/>
      <c r="I234" s="116"/>
      <c r="J234" s="116"/>
      <c r="K234" s="116"/>
      <c r="L234" s="116"/>
      <c r="M234" s="116"/>
      <c r="N234" s="116"/>
      <c r="O234" s="116"/>
    </row>
    <row r="235" spans="1:15" s="48" customFormat="1" x14ac:dyDescent="0.3">
      <c r="A235" s="14">
        <v>743</v>
      </c>
      <c r="B235" s="32" t="s">
        <v>159</v>
      </c>
      <c r="C235" s="44">
        <v>1147641.8800000001</v>
      </c>
      <c r="D235" s="44">
        <v>0</v>
      </c>
      <c r="E235" s="44">
        <v>1381477.63916</v>
      </c>
      <c r="F235" s="372">
        <v>-233835.7591599999</v>
      </c>
      <c r="G235" s="127"/>
      <c r="H235" s="47"/>
      <c r="I235" s="116"/>
      <c r="J235" s="116"/>
      <c r="K235" s="116"/>
      <c r="L235" s="116"/>
      <c r="M235" s="116"/>
      <c r="N235" s="116"/>
      <c r="O235" s="116"/>
    </row>
    <row r="236" spans="1:15" s="48" customFormat="1" x14ac:dyDescent="0.3">
      <c r="A236" s="14">
        <v>746</v>
      </c>
      <c r="B236" s="32" t="s">
        <v>160</v>
      </c>
      <c r="C236" s="44">
        <v>97102.426600000006</v>
      </c>
      <c r="D236" s="44">
        <v>0</v>
      </c>
      <c r="E236" s="44">
        <v>110367.37820000001</v>
      </c>
      <c r="F236" s="372">
        <v>-13264.9516</v>
      </c>
      <c r="G236" s="127"/>
      <c r="H236" s="47"/>
      <c r="I236" s="116"/>
      <c r="J236" s="116"/>
      <c r="K236" s="116"/>
      <c r="L236" s="116"/>
      <c r="M236" s="116"/>
      <c r="N236" s="116"/>
      <c r="O236" s="116"/>
    </row>
    <row r="237" spans="1:15" s="48" customFormat="1" x14ac:dyDescent="0.3">
      <c r="A237" s="14">
        <v>747</v>
      </c>
      <c r="B237" s="32" t="s">
        <v>161</v>
      </c>
      <c r="C237" s="44">
        <v>147703.00040000002</v>
      </c>
      <c r="D237" s="44">
        <v>0</v>
      </c>
      <c r="E237" s="44">
        <v>132724.03820000001</v>
      </c>
      <c r="F237" s="372">
        <v>14978.962200000009</v>
      </c>
      <c r="G237" s="127"/>
      <c r="H237" s="47"/>
      <c r="I237" s="116"/>
      <c r="J237" s="116"/>
      <c r="K237" s="116"/>
      <c r="L237" s="116"/>
      <c r="M237" s="116"/>
      <c r="N237" s="116"/>
      <c r="O237" s="116"/>
    </row>
    <row r="238" spans="1:15" s="48" customFormat="1" x14ac:dyDescent="0.3">
      <c r="A238" s="14">
        <v>748</v>
      </c>
      <c r="B238" s="32" t="s">
        <v>162</v>
      </c>
      <c r="C238" s="44">
        <v>448698.16620000009</v>
      </c>
      <c r="D238" s="44">
        <v>0</v>
      </c>
      <c r="E238" s="44">
        <v>73031.756000000008</v>
      </c>
      <c r="F238" s="372">
        <v>375666.4102000001</v>
      </c>
      <c r="G238" s="127"/>
      <c r="H238" s="47"/>
      <c r="I238" s="116"/>
      <c r="J238" s="116"/>
      <c r="K238" s="116"/>
      <c r="L238" s="116"/>
      <c r="M238" s="116"/>
      <c r="N238" s="116"/>
      <c r="O238" s="116"/>
    </row>
    <row r="239" spans="1:15" s="48" customFormat="1" x14ac:dyDescent="0.3">
      <c r="A239" s="14">
        <v>749</v>
      </c>
      <c r="B239" s="32" t="s">
        <v>163</v>
      </c>
      <c r="C239" s="44">
        <v>591929.83460000018</v>
      </c>
      <c r="D239" s="44">
        <v>0</v>
      </c>
      <c r="E239" s="44">
        <v>507163.81298799993</v>
      </c>
      <c r="F239" s="372">
        <v>84766.021612000244</v>
      </c>
      <c r="G239" s="127"/>
      <c r="H239" s="47"/>
      <c r="I239" s="116"/>
      <c r="J239" s="116"/>
      <c r="K239" s="116"/>
      <c r="L239" s="116"/>
      <c r="M239" s="116"/>
      <c r="N239" s="116"/>
      <c r="O239" s="116"/>
    </row>
    <row r="240" spans="1:15" s="48" customFormat="1" x14ac:dyDescent="0.3">
      <c r="A240" s="14">
        <v>751</v>
      </c>
      <c r="B240" s="32" t="s">
        <v>164</v>
      </c>
      <c r="C240" s="44">
        <v>62747.6924</v>
      </c>
      <c r="D240" s="44">
        <v>0</v>
      </c>
      <c r="E240" s="44">
        <v>71541.312000000005</v>
      </c>
      <c r="F240" s="372">
        <v>-8793.6196000000054</v>
      </c>
      <c r="G240" s="127"/>
      <c r="H240" s="47"/>
      <c r="I240" s="116"/>
      <c r="J240" s="116"/>
      <c r="K240" s="116"/>
      <c r="L240" s="116"/>
      <c r="M240" s="116"/>
      <c r="N240" s="116"/>
      <c r="O240" s="116"/>
    </row>
    <row r="241" spans="1:15" s="48" customFormat="1" x14ac:dyDescent="0.3">
      <c r="A241" s="14">
        <v>753</v>
      </c>
      <c r="B241" s="32" t="s">
        <v>356</v>
      </c>
      <c r="C241" s="44">
        <v>1262853.2011999998</v>
      </c>
      <c r="D241" s="44">
        <v>0</v>
      </c>
      <c r="E241" s="44">
        <v>1479857.3762679999</v>
      </c>
      <c r="F241" s="372">
        <v>-217004.1750680001</v>
      </c>
      <c r="G241" s="127"/>
      <c r="H241" s="47"/>
      <c r="I241" s="116"/>
      <c r="J241" s="116"/>
      <c r="K241" s="116"/>
      <c r="L241" s="116"/>
      <c r="M241" s="116"/>
      <c r="N241" s="116"/>
      <c r="O241" s="116"/>
    </row>
    <row r="242" spans="1:15" s="48" customFormat="1" x14ac:dyDescent="0.3">
      <c r="A242" s="14">
        <v>755</v>
      </c>
      <c r="B242" s="32" t="s">
        <v>357</v>
      </c>
      <c r="C242" s="44">
        <v>302634.65419999999</v>
      </c>
      <c r="D242" s="44">
        <v>0</v>
      </c>
      <c r="E242" s="44">
        <v>1409602.3174400001</v>
      </c>
      <c r="F242" s="372">
        <v>-1106967.6632400001</v>
      </c>
      <c r="G242" s="131"/>
      <c r="H242" s="116"/>
      <c r="I242" s="116"/>
      <c r="J242" s="116"/>
      <c r="K242" s="116"/>
      <c r="L242" s="116"/>
      <c r="M242" s="116"/>
      <c r="N242" s="116"/>
      <c r="O242" s="116"/>
    </row>
    <row r="243" spans="1:15" s="48" customFormat="1" x14ac:dyDescent="0.3">
      <c r="A243" s="14">
        <v>758</v>
      </c>
      <c r="B243" s="32" t="s">
        <v>165</v>
      </c>
      <c r="C243" s="44">
        <v>52463.628800000006</v>
      </c>
      <c r="D243" s="44">
        <v>0</v>
      </c>
      <c r="E243" s="44">
        <v>189241.67468000003</v>
      </c>
      <c r="F243" s="372">
        <v>-136778.04588000002</v>
      </c>
      <c r="G243" s="127"/>
      <c r="H243" s="47"/>
      <c r="I243" s="116"/>
      <c r="J243" s="116"/>
      <c r="K243" s="116"/>
      <c r="L243" s="116"/>
      <c r="M243" s="116"/>
      <c r="N243" s="116"/>
      <c r="O243" s="116"/>
    </row>
    <row r="244" spans="1:15" s="48" customFormat="1" x14ac:dyDescent="0.3">
      <c r="A244" s="14">
        <v>759</v>
      </c>
      <c r="B244" s="32" t="s">
        <v>166</v>
      </c>
      <c r="C244" s="44">
        <v>377156.85420000006</v>
      </c>
      <c r="D244" s="44">
        <v>0</v>
      </c>
      <c r="E244" s="44">
        <v>23847.104000000003</v>
      </c>
      <c r="F244" s="372">
        <v>353309.75020000007</v>
      </c>
      <c r="G244" s="127"/>
      <c r="H244" s="47"/>
      <c r="I244" s="116"/>
      <c r="J244" s="116"/>
      <c r="K244" s="116"/>
      <c r="L244" s="116"/>
      <c r="M244" s="116"/>
      <c r="N244" s="116"/>
      <c r="O244" s="116"/>
    </row>
    <row r="245" spans="1:15" s="48" customFormat="1" x14ac:dyDescent="0.3">
      <c r="A245" s="14">
        <v>761</v>
      </c>
      <c r="B245" s="32" t="s">
        <v>167</v>
      </c>
      <c r="C245" s="44">
        <v>533802.51860000007</v>
      </c>
      <c r="D245" s="44">
        <v>0</v>
      </c>
      <c r="E245" s="44">
        <v>194666.89084000001</v>
      </c>
      <c r="F245" s="372">
        <v>339135.62776000006</v>
      </c>
      <c r="G245" s="127"/>
      <c r="H245" s="47"/>
      <c r="I245" s="116"/>
      <c r="J245" s="116"/>
      <c r="K245" s="116"/>
      <c r="L245" s="116"/>
      <c r="M245" s="116"/>
      <c r="N245" s="116"/>
      <c r="O245" s="116"/>
    </row>
    <row r="246" spans="1:15" s="48" customFormat="1" x14ac:dyDescent="0.3">
      <c r="A246" s="14">
        <v>762</v>
      </c>
      <c r="B246" s="32" t="s">
        <v>168</v>
      </c>
      <c r="C246" s="44">
        <v>125197.296</v>
      </c>
      <c r="D246" s="44">
        <v>0</v>
      </c>
      <c r="E246" s="44">
        <v>93257.081080000004</v>
      </c>
      <c r="F246" s="372">
        <v>31940.214919999999</v>
      </c>
      <c r="G246" s="127"/>
      <c r="H246" s="47"/>
      <c r="I246" s="116"/>
      <c r="J246" s="116"/>
      <c r="K246" s="116"/>
      <c r="L246" s="116"/>
      <c r="M246" s="116"/>
      <c r="N246" s="116"/>
      <c r="O246" s="116"/>
    </row>
    <row r="247" spans="1:15" s="48" customFormat="1" x14ac:dyDescent="0.3">
      <c r="A247" s="14">
        <v>765</v>
      </c>
      <c r="B247" s="32" t="s">
        <v>169</v>
      </c>
      <c r="C247" s="44">
        <v>187795.94400000002</v>
      </c>
      <c r="D247" s="44">
        <v>0</v>
      </c>
      <c r="E247" s="44">
        <v>226249.39919999999</v>
      </c>
      <c r="F247" s="372">
        <v>-38453.455199999968</v>
      </c>
      <c r="G247" s="127"/>
      <c r="H247" s="47"/>
      <c r="I247" s="116"/>
      <c r="J247" s="116"/>
      <c r="K247" s="116"/>
      <c r="L247" s="116"/>
      <c r="M247" s="116"/>
      <c r="N247" s="116"/>
      <c r="O247" s="116"/>
    </row>
    <row r="248" spans="1:15" s="48" customFormat="1" x14ac:dyDescent="0.3">
      <c r="A248" s="14">
        <v>768</v>
      </c>
      <c r="B248" s="32" t="s">
        <v>170</v>
      </c>
      <c r="C248" s="44">
        <v>150609.36619999999</v>
      </c>
      <c r="D248" s="44">
        <v>0</v>
      </c>
      <c r="E248" s="44">
        <v>98518.348400000003</v>
      </c>
      <c r="F248" s="372">
        <v>52091.017799999987</v>
      </c>
      <c r="G248" s="127"/>
      <c r="H248" s="47"/>
      <c r="I248" s="116"/>
      <c r="J248" s="116"/>
      <c r="K248" s="116"/>
      <c r="L248" s="116"/>
      <c r="M248" s="116"/>
      <c r="N248" s="116"/>
      <c r="O248" s="116"/>
    </row>
    <row r="249" spans="1:15" s="48" customFormat="1" x14ac:dyDescent="0.3">
      <c r="A249" s="14">
        <v>777</v>
      </c>
      <c r="B249" s="32" t="s">
        <v>171</v>
      </c>
      <c r="C249" s="44">
        <v>178853.28</v>
      </c>
      <c r="D249" s="44">
        <v>0</v>
      </c>
      <c r="E249" s="44">
        <v>126315.12900000002</v>
      </c>
      <c r="F249" s="372">
        <v>52538.150999999983</v>
      </c>
      <c r="G249" s="127"/>
      <c r="H249" s="47"/>
      <c r="I249" s="116"/>
      <c r="J249" s="116"/>
      <c r="K249" s="116"/>
      <c r="L249" s="116"/>
      <c r="M249" s="116"/>
      <c r="N249" s="116"/>
      <c r="O249" s="116"/>
    </row>
    <row r="250" spans="1:15" s="48" customFormat="1" x14ac:dyDescent="0.3">
      <c r="A250" s="14">
        <v>778</v>
      </c>
      <c r="B250" s="32" t="s">
        <v>172</v>
      </c>
      <c r="C250" s="44">
        <v>259337.25599999996</v>
      </c>
      <c r="D250" s="44">
        <v>0</v>
      </c>
      <c r="E250" s="44">
        <v>141528.09090800001</v>
      </c>
      <c r="F250" s="372">
        <v>117809.16509199995</v>
      </c>
      <c r="G250" s="127"/>
      <c r="H250" s="47"/>
      <c r="I250" s="116"/>
      <c r="J250" s="116"/>
      <c r="K250" s="116"/>
      <c r="L250" s="116"/>
      <c r="M250" s="116"/>
      <c r="N250" s="116"/>
      <c r="O250" s="116"/>
    </row>
    <row r="251" spans="1:15" s="48" customFormat="1" x14ac:dyDescent="0.3">
      <c r="A251" s="14">
        <v>781</v>
      </c>
      <c r="B251" s="32" t="s">
        <v>173</v>
      </c>
      <c r="C251" s="44">
        <v>70050.868000000002</v>
      </c>
      <c r="D251" s="44">
        <v>0</v>
      </c>
      <c r="E251" s="44">
        <v>119295.13776</v>
      </c>
      <c r="F251" s="372">
        <v>-49244.269759999996</v>
      </c>
      <c r="G251" s="127"/>
      <c r="H251" s="47"/>
      <c r="I251" s="116"/>
      <c r="J251" s="116"/>
      <c r="K251" s="116"/>
      <c r="L251" s="116"/>
      <c r="M251" s="116"/>
      <c r="N251" s="116"/>
      <c r="O251" s="116"/>
    </row>
    <row r="252" spans="1:15" s="48" customFormat="1" x14ac:dyDescent="0.3">
      <c r="A252" s="14">
        <v>783</v>
      </c>
      <c r="B252" s="32" t="s">
        <v>174</v>
      </c>
      <c r="C252" s="44">
        <v>99934.270199999999</v>
      </c>
      <c r="D252" s="44">
        <v>0</v>
      </c>
      <c r="E252" s="44">
        <v>177124.36496000001</v>
      </c>
      <c r="F252" s="372">
        <v>-77190.094760000007</v>
      </c>
      <c r="G252" s="127"/>
      <c r="H252" s="47"/>
      <c r="I252" s="116"/>
      <c r="J252" s="116"/>
      <c r="K252" s="116"/>
      <c r="L252" s="116"/>
      <c r="M252" s="116"/>
      <c r="N252" s="116"/>
      <c r="O252" s="116"/>
    </row>
    <row r="253" spans="1:15" s="48" customFormat="1" x14ac:dyDescent="0.3">
      <c r="A253" s="14">
        <v>785</v>
      </c>
      <c r="B253" s="32" t="s">
        <v>175</v>
      </c>
      <c r="C253" s="44">
        <v>23847.104000000003</v>
      </c>
      <c r="D253" s="44">
        <v>0</v>
      </c>
      <c r="E253" s="44">
        <v>62673.1702</v>
      </c>
      <c r="F253" s="372">
        <v>-38826.066200000001</v>
      </c>
      <c r="G253" s="127"/>
      <c r="H253" s="47"/>
      <c r="I253" s="116"/>
      <c r="J253" s="116"/>
      <c r="K253" s="116"/>
      <c r="L253" s="116"/>
      <c r="M253" s="116"/>
      <c r="N253" s="116"/>
      <c r="O253" s="116"/>
    </row>
    <row r="254" spans="1:15" s="48" customFormat="1" x14ac:dyDescent="0.3">
      <c r="A254" s="14">
        <v>790</v>
      </c>
      <c r="B254" s="32" t="s">
        <v>176</v>
      </c>
      <c r="C254" s="44">
        <v>683070.4852</v>
      </c>
      <c r="D254" s="44">
        <v>0</v>
      </c>
      <c r="E254" s="44">
        <v>392970.46504000004</v>
      </c>
      <c r="F254" s="372">
        <v>290100.02015999996</v>
      </c>
      <c r="G254" s="127"/>
      <c r="H254" s="47"/>
      <c r="I254" s="116"/>
      <c r="J254" s="116"/>
      <c r="K254" s="116"/>
      <c r="L254" s="116"/>
      <c r="M254" s="116"/>
      <c r="N254" s="116"/>
      <c r="O254" s="116"/>
    </row>
    <row r="255" spans="1:15" s="48" customFormat="1" x14ac:dyDescent="0.3">
      <c r="A255" s="14">
        <v>791</v>
      </c>
      <c r="B255" s="32" t="s">
        <v>177</v>
      </c>
      <c r="C255" s="44">
        <v>188019.51060000001</v>
      </c>
      <c r="D255" s="44">
        <v>0</v>
      </c>
      <c r="E255" s="44">
        <v>243940.96948</v>
      </c>
      <c r="F255" s="372">
        <v>-55921.458879999991</v>
      </c>
      <c r="G255" s="127"/>
      <c r="H255" s="47"/>
      <c r="I255" s="116"/>
      <c r="J255" s="116"/>
      <c r="K255" s="116"/>
      <c r="L255" s="116"/>
      <c r="M255" s="116"/>
      <c r="N255" s="116"/>
      <c r="O255" s="116"/>
    </row>
    <row r="256" spans="1:15" s="48" customFormat="1" x14ac:dyDescent="0.3">
      <c r="A256" s="14">
        <v>831</v>
      </c>
      <c r="B256" s="32" t="s">
        <v>178</v>
      </c>
      <c r="C256" s="44">
        <v>176021.43640000001</v>
      </c>
      <c r="D256" s="44">
        <v>0</v>
      </c>
      <c r="E256" s="44">
        <v>367081.45276000001</v>
      </c>
      <c r="F256" s="372">
        <v>-191060.01636000001</v>
      </c>
      <c r="G256" s="127"/>
      <c r="H256" s="47"/>
      <c r="I256" s="116"/>
      <c r="J256" s="116"/>
      <c r="K256" s="116"/>
      <c r="L256" s="116"/>
      <c r="M256" s="116"/>
      <c r="N256" s="116"/>
      <c r="O256" s="116"/>
    </row>
    <row r="257" spans="1:15" s="48" customFormat="1" x14ac:dyDescent="0.3">
      <c r="A257" s="14">
        <v>832</v>
      </c>
      <c r="B257" s="32" t="s">
        <v>179</v>
      </c>
      <c r="C257" s="44">
        <v>14904.44</v>
      </c>
      <c r="D257" s="44">
        <v>0</v>
      </c>
      <c r="E257" s="44">
        <v>55146.428</v>
      </c>
      <c r="F257" s="372">
        <v>-40241.987999999998</v>
      </c>
      <c r="G257" s="127"/>
      <c r="H257" s="47"/>
      <c r="I257" s="116"/>
      <c r="J257" s="116"/>
      <c r="K257" s="116"/>
      <c r="L257" s="116"/>
      <c r="M257" s="116"/>
      <c r="N257" s="116"/>
      <c r="O257" s="116"/>
    </row>
    <row r="258" spans="1:15" s="48" customFormat="1" x14ac:dyDescent="0.3">
      <c r="A258" s="14">
        <v>833</v>
      </c>
      <c r="B258" s="32" t="s">
        <v>358</v>
      </c>
      <c r="C258" s="44">
        <v>183399.13420000003</v>
      </c>
      <c r="D258" s="44">
        <v>0</v>
      </c>
      <c r="E258" s="44">
        <v>16469.406200000001</v>
      </c>
      <c r="F258" s="372">
        <v>166929.72800000003</v>
      </c>
      <c r="G258" s="127"/>
      <c r="H258" s="47"/>
      <c r="I258" s="116"/>
      <c r="J258" s="116"/>
      <c r="K258" s="116"/>
      <c r="L258" s="116"/>
      <c r="M258" s="116"/>
      <c r="N258" s="116"/>
      <c r="O258" s="116"/>
    </row>
    <row r="259" spans="1:15" s="48" customFormat="1" x14ac:dyDescent="0.3">
      <c r="A259" s="14">
        <v>834</v>
      </c>
      <c r="B259" s="32" t="s">
        <v>180</v>
      </c>
      <c r="C259" s="44">
        <v>74745.766600000003</v>
      </c>
      <c r="D259" s="44">
        <v>0</v>
      </c>
      <c r="E259" s="44">
        <v>500282.43304000003</v>
      </c>
      <c r="F259" s="372">
        <v>-425536.66644000006</v>
      </c>
      <c r="G259" s="127"/>
      <c r="H259" s="47"/>
      <c r="I259" s="116"/>
      <c r="J259" s="116"/>
      <c r="K259" s="116"/>
      <c r="L259" s="116"/>
      <c r="M259" s="116"/>
      <c r="N259" s="116"/>
      <c r="O259" s="116"/>
    </row>
    <row r="260" spans="1:15" s="48" customFormat="1" x14ac:dyDescent="0.3">
      <c r="A260" s="14">
        <v>837</v>
      </c>
      <c r="B260" s="32" t="s">
        <v>359</v>
      </c>
      <c r="C260" s="44">
        <v>5208878.2134000007</v>
      </c>
      <c r="D260" s="44">
        <v>0</v>
      </c>
      <c r="E260" s="44">
        <v>16143335.804343993</v>
      </c>
      <c r="F260" s="372">
        <v>-10934457.590943992</v>
      </c>
      <c r="G260" s="127"/>
      <c r="H260" s="47"/>
      <c r="I260" s="116"/>
      <c r="J260" s="116"/>
      <c r="K260" s="116"/>
      <c r="L260" s="116"/>
      <c r="M260" s="116"/>
      <c r="N260" s="116"/>
      <c r="O260" s="116"/>
    </row>
    <row r="261" spans="1:15" s="48" customFormat="1" x14ac:dyDescent="0.3">
      <c r="A261" s="14">
        <v>844</v>
      </c>
      <c r="B261" s="32" t="s">
        <v>181</v>
      </c>
      <c r="C261" s="44">
        <v>11998.074199999999</v>
      </c>
      <c r="D261" s="44">
        <v>0</v>
      </c>
      <c r="E261" s="44">
        <v>86445.752000000008</v>
      </c>
      <c r="F261" s="372">
        <v>-74447.677800000005</v>
      </c>
      <c r="G261" s="127"/>
      <c r="H261" s="47"/>
      <c r="I261" s="116"/>
      <c r="J261" s="116"/>
      <c r="K261" s="116"/>
      <c r="L261" s="116"/>
      <c r="M261" s="116"/>
      <c r="N261" s="116"/>
      <c r="O261" s="116"/>
    </row>
    <row r="262" spans="1:15" s="48" customFormat="1" x14ac:dyDescent="0.3">
      <c r="A262" s="14">
        <v>845</v>
      </c>
      <c r="B262" s="32" t="s">
        <v>182</v>
      </c>
      <c r="C262" s="44">
        <v>68560.423999999999</v>
      </c>
      <c r="D262" s="44">
        <v>0</v>
      </c>
      <c r="E262" s="44">
        <v>70185.007960000003</v>
      </c>
      <c r="F262" s="372">
        <v>-1624.5839600000036</v>
      </c>
      <c r="G262" s="127"/>
      <c r="H262" s="47"/>
      <c r="I262" s="116"/>
      <c r="J262" s="116"/>
      <c r="K262" s="116"/>
      <c r="L262" s="116"/>
      <c r="M262" s="116"/>
      <c r="N262" s="116"/>
      <c r="O262" s="116"/>
    </row>
    <row r="263" spans="1:15" s="48" customFormat="1" x14ac:dyDescent="0.3">
      <c r="A263" s="14">
        <v>846</v>
      </c>
      <c r="B263" s="32" t="s">
        <v>360</v>
      </c>
      <c r="C263" s="44">
        <v>159477.508</v>
      </c>
      <c r="D263" s="44">
        <v>0</v>
      </c>
      <c r="E263" s="44">
        <v>224758.9552</v>
      </c>
      <c r="F263" s="372">
        <v>-65281.447199999995</v>
      </c>
      <c r="G263" s="127"/>
      <c r="H263" s="47"/>
      <c r="I263" s="116"/>
      <c r="J263" s="116"/>
      <c r="K263" s="116"/>
      <c r="L263" s="116"/>
      <c r="M263" s="116"/>
      <c r="N263" s="116"/>
      <c r="O263" s="116"/>
    </row>
    <row r="264" spans="1:15" s="48" customFormat="1" x14ac:dyDescent="0.3">
      <c r="A264" s="14">
        <v>848</v>
      </c>
      <c r="B264" s="32" t="s">
        <v>183</v>
      </c>
      <c r="C264" s="44">
        <v>280203.47200000001</v>
      </c>
      <c r="D264" s="44">
        <v>0</v>
      </c>
      <c r="E264" s="44">
        <v>172056.85536000002</v>
      </c>
      <c r="F264" s="372">
        <v>108146.61663999999</v>
      </c>
      <c r="G264" s="127"/>
      <c r="H264" s="47"/>
      <c r="I264" s="116"/>
      <c r="J264" s="116"/>
      <c r="K264" s="116"/>
      <c r="L264" s="116"/>
      <c r="M264" s="116"/>
      <c r="N264" s="116"/>
      <c r="O264" s="116"/>
    </row>
    <row r="265" spans="1:15" s="48" customFormat="1" x14ac:dyDescent="0.3">
      <c r="A265" s="14">
        <v>849</v>
      </c>
      <c r="B265" s="32" t="s">
        <v>184</v>
      </c>
      <c r="C265" s="44">
        <v>314483.68400000007</v>
      </c>
      <c r="D265" s="44">
        <v>0</v>
      </c>
      <c r="E265" s="44">
        <v>11923.552000000001</v>
      </c>
      <c r="F265" s="372">
        <v>302560.13200000004</v>
      </c>
      <c r="G265" s="127"/>
      <c r="H265" s="47"/>
      <c r="I265" s="116"/>
      <c r="J265" s="116"/>
      <c r="K265" s="116"/>
      <c r="L265" s="116"/>
      <c r="M265" s="116"/>
      <c r="N265" s="116"/>
      <c r="O265" s="116"/>
    </row>
    <row r="266" spans="1:15" s="48" customFormat="1" x14ac:dyDescent="0.3">
      <c r="A266" s="14">
        <v>850</v>
      </c>
      <c r="B266" s="32" t="s">
        <v>185</v>
      </c>
      <c r="C266" s="44">
        <v>320669.02659999998</v>
      </c>
      <c r="D266" s="44">
        <v>0</v>
      </c>
      <c r="E266" s="44">
        <v>145348.09888000001</v>
      </c>
      <c r="F266" s="372">
        <v>175320.92771999998</v>
      </c>
      <c r="G266" s="127"/>
      <c r="H266" s="47"/>
      <c r="I266" s="116"/>
      <c r="J266" s="116"/>
      <c r="K266" s="116"/>
      <c r="L266" s="116"/>
      <c r="M266" s="116"/>
      <c r="N266" s="116"/>
      <c r="O266" s="116"/>
    </row>
    <row r="267" spans="1:15" s="48" customFormat="1" x14ac:dyDescent="0.3">
      <c r="A267" s="14">
        <v>851</v>
      </c>
      <c r="B267" s="32" t="s">
        <v>361</v>
      </c>
      <c r="C267" s="44">
        <v>420305.20799999998</v>
      </c>
      <c r="D267" s="44">
        <v>0</v>
      </c>
      <c r="E267" s="44">
        <v>308879.61456000002</v>
      </c>
      <c r="F267" s="372">
        <v>111425.59343999997</v>
      </c>
      <c r="G267" s="127"/>
      <c r="H267" s="47"/>
      <c r="I267" s="116"/>
      <c r="J267" s="116"/>
      <c r="K267" s="116"/>
      <c r="L267" s="116"/>
      <c r="M267" s="116"/>
      <c r="N267" s="116"/>
      <c r="O267" s="116"/>
    </row>
    <row r="268" spans="1:15" s="48" customFormat="1" x14ac:dyDescent="0.3">
      <c r="A268" s="14">
        <v>853</v>
      </c>
      <c r="B268" s="32" t="s">
        <v>362</v>
      </c>
      <c r="C268" s="44">
        <v>7235062.3092000028</v>
      </c>
      <c r="D268" s="44">
        <v>0</v>
      </c>
      <c r="E268" s="44">
        <v>9870355.0971440058</v>
      </c>
      <c r="F268" s="372">
        <v>-2635292.787944003</v>
      </c>
      <c r="G268" s="127"/>
      <c r="H268" s="47"/>
      <c r="I268" s="116"/>
      <c r="J268" s="116"/>
      <c r="K268" s="116"/>
      <c r="L268" s="116"/>
      <c r="M268" s="116"/>
      <c r="N268" s="116"/>
      <c r="O268" s="116"/>
    </row>
    <row r="269" spans="1:15" s="48" customFormat="1" x14ac:dyDescent="0.3">
      <c r="A269" s="14">
        <v>854</v>
      </c>
      <c r="B269" s="32" t="s">
        <v>186</v>
      </c>
      <c r="C269" s="44">
        <v>11923.552000000001</v>
      </c>
      <c r="D269" s="44">
        <v>0</v>
      </c>
      <c r="E269" s="44">
        <v>85029.830199999997</v>
      </c>
      <c r="F269" s="372">
        <v>-73106.278200000001</v>
      </c>
      <c r="G269" s="127"/>
      <c r="H269" s="47"/>
      <c r="I269" s="116"/>
      <c r="J269" s="116"/>
      <c r="K269" s="116"/>
      <c r="L269" s="116"/>
      <c r="M269" s="116"/>
      <c r="N269" s="116"/>
      <c r="O269" s="116"/>
    </row>
    <row r="270" spans="1:15" s="48" customFormat="1" x14ac:dyDescent="0.3">
      <c r="A270" s="14">
        <v>857</v>
      </c>
      <c r="B270" s="32" t="s">
        <v>187</v>
      </c>
      <c r="C270" s="44">
        <v>1024084.0724000002</v>
      </c>
      <c r="D270" s="44">
        <v>0</v>
      </c>
      <c r="E270" s="44">
        <v>102199.74508000001</v>
      </c>
      <c r="F270" s="372">
        <v>921884.32732000016</v>
      </c>
      <c r="G270" s="127"/>
      <c r="H270" s="47"/>
      <c r="I270" s="116"/>
      <c r="J270" s="116"/>
      <c r="K270" s="116"/>
      <c r="L270" s="116"/>
      <c r="M270" s="116"/>
      <c r="N270" s="116"/>
      <c r="O270" s="116"/>
    </row>
    <row r="271" spans="1:15" s="48" customFormat="1" x14ac:dyDescent="0.3">
      <c r="A271" s="14">
        <v>858</v>
      </c>
      <c r="B271" s="32" t="s">
        <v>363</v>
      </c>
      <c r="C271" s="44">
        <v>3679161.014</v>
      </c>
      <c r="D271" s="44">
        <v>0</v>
      </c>
      <c r="E271" s="44">
        <v>1433921.8921880003</v>
      </c>
      <c r="F271" s="372">
        <v>2245239.1218119999</v>
      </c>
      <c r="G271" s="127"/>
      <c r="H271" s="47"/>
      <c r="I271" s="116"/>
      <c r="J271" s="116"/>
      <c r="K271" s="116"/>
      <c r="L271" s="116"/>
      <c r="M271" s="116"/>
      <c r="N271" s="116"/>
      <c r="O271" s="116"/>
    </row>
    <row r="272" spans="1:15" s="48" customFormat="1" x14ac:dyDescent="0.3">
      <c r="A272" s="14">
        <v>859</v>
      </c>
      <c r="B272" s="32" t="s">
        <v>188</v>
      </c>
      <c r="C272" s="44">
        <v>211792.09240000002</v>
      </c>
      <c r="D272" s="44">
        <v>0</v>
      </c>
      <c r="E272" s="44">
        <v>199153.12728000002</v>
      </c>
      <c r="F272" s="372">
        <v>12638.965120000008</v>
      </c>
      <c r="G272" s="127"/>
      <c r="H272" s="47"/>
      <c r="I272" s="116"/>
      <c r="J272" s="116"/>
      <c r="K272" s="116"/>
      <c r="L272" s="116"/>
      <c r="M272" s="116"/>
      <c r="N272" s="116"/>
      <c r="O272" s="116"/>
    </row>
    <row r="273" spans="1:15" s="48" customFormat="1" x14ac:dyDescent="0.3">
      <c r="A273" s="14">
        <v>886</v>
      </c>
      <c r="B273" s="32" t="s">
        <v>364</v>
      </c>
      <c r="C273" s="44">
        <v>751407.34260000021</v>
      </c>
      <c r="D273" s="44">
        <v>0</v>
      </c>
      <c r="E273" s="44">
        <v>620056.00332400005</v>
      </c>
      <c r="F273" s="372">
        <v>131351.33927600016</v>
      </c>
      <c r="G273" s="127"/>
      <c r="H273" s="47"/>
      <c r="I273" s="116"/>
      <c r="J273" s="116"/>
      <c r="K273" s="116"/>
      <c r="L273" s="116"/>
      <c r="M273" s="116"/>
      <c r="N273" s="116"/>
      <c r="O273" s="116"/>
    </row>
    <row r="274" spans="1:15" s="48" customFormat="1" x14ac:dyDescent="0.3">
      <c r="A274" s="14">
        <v>887</v>
      </c>
      <c r="B274" s="32" t="s">
        <v>189</v>
      </c>
      <c r="C274" s="44">
        <v>651398.55020000006</v>
      </c>
      <c r="D274" s="44">
        <v>0</v>
      </c>
      <c r="E274" s="44">
        <v>349047.08035999996</v>
      </c>
      <c r="F274" s="372">
        <v>302351.46984000009</v>
      </c>
      <c r="G274" s="127"/>
      <c r="H274" s="47"/>
      <c r="I274" s="116"/>
      <c r="J274" s="116"/>
      <c r="K274" s="116"/>
      <c r="L274" s="116"/>
      <c r="M274" s="116"/>
      <c r="N274" s="116"/>
      <c r="O274" s="116"/>
    </row>
    <row r="275" spans="1:15" s="48" customFormat="1" x14ac:dyDescent="0.3">
      <c r="A275" s="14">
        <v>889</v>
      </c>
      <c r="B275" s="32" t="s">
        <v>190</v>
      </c>
      <c r="C275" s="44">
        <v>229826.46479999999</v>
      </c>
      <c r="D275" s="44">
        <v>0</v>
      </c>
      <c r="E275" s="44">
        <v>56070.503280000004</v>
      </c>
      <c r="F275" s="372">
        <v>173755.96151999998</v>
      </c>
      <c r="G275" s="127"/>
      <c r="H275" s="47"/>
      <c r="I275" s="116"/>
      <c r="J275" s="116"/>
      <c r="K275" s="116"/>
      <c r="L275" s="116"/>
      <c r="M275" s="116"/>
      <c r="N275" s="116"/>
      <c r="O275" s="116"/>
    </row>
    <row r="276" spans="1:15" s="48" customFormat="1" x14ac:dyDescent="0.3">
      <c r="A276" s="14">
        <v>890</v>
      </c>
      <c r="B276" s="32" t="s">
        <v>191</v>
      </c>
      <c r="C276" s="44">
        <v>77503.088000000003</v>
      </c>
      <c r="D276" s="44">
        <v>0</v>
      </c>
      <c r="E276" s="44">
        <v>14904.44</v>
      </c>
      <c r="F276" s="372">
        <v>62598.648000000001</v>
      </c>
      <c r="G276" s="127"/>
      <c r="H276" s="47"/>
      <c r="I276" s="116"/>
      <c r="J276" s="116"/>
      <c r="K276" s="116"/>
      <c r="L276" s="116"/>
      <c r="M276" s="116"/>
      <c r="N276" s="116"/>
      <c r="O276" s="116"/>
    </row>
    <row r="277" spans="1:15" s="48" customFormat="1" x14ac:dyDescent="0.3">
      <c r="A277" s="14">
        <v>892</v>
      </c>
      <c r="B277" s="32" t="s">
        <v>192</v>
      </c>
      <c r="C277" s="44">
        <v>76087.166200000007</v>
      </c>
      <c r="D277" s="44">
        <v>0</v>
      </c>
      <c r="E277" s="44">
        <v>62151.514800000004</v>
      </c>
      <c r="F277" s="372">
        <v>13935.651400000002</v>
      </c>
      <c r="G277" s="127"/>
      <c r="H277" s="47"/>
      <c r="I277" s="116"/>
      <c r="J277" s="116"/>
      <c r="K277" s="116"/>
      <c r="L277" s="116"/>
      <c r="M277" s="116"/>
      <c r="N277" s="116"/>
      <c r="O277" s="116"/>
    </row>
    <row r="278" spans="1:15" s="48" customFormat="1" x14ac:dyDescent="0.3">
      <c r="A278" s="14">
        <v>893</v>
      </c>
      <c r="B278" s="32" t="s">
        <v>365</v>
      </c>
      <c r="C278" s="44">
        <v>147553.95600000001</v>
      </c>
      <c r="D278" s="44">
        <v>0</v>
      </c>
      <c r="E278" s="44">
        <v>254865.92400000003</v>
      </c>
      <c r="F278" s="372">
        <v>-107311.96800000002</v>
      </c>
      <c r="G278" s="127"/>
      <c r="H278" s="47"/>
      <c r="I278" s="116"/>
      <c r="J278" s="116"/>
      <c r="K278" s="116"/>
      <c r="L278" s="116"/>
      <c r="M278" s="116"/>
      <c r="N278" s="116"/>
      <c r="O278" s="116"/>
    </row>
    <row r="279" spans="1:15" s="48" customFormat="1" x14ac:dyDescent="0.3">
      <c r="A279" s="14">
        <v>895</v>
      </c>
      <c r="B279" s="32" t="s">
        <v>366</v>
      </c>
      <c r="C279" s="44">
        <v>314558.20620000007</v>
      </c>
      <c r="D279" s="44">
        <v>0</v>
      </c>
      <c r="E279" s="44">
        <v>229528.37600000002</v>
      </c>
      <c r="F279" s="372">
        <v>85029.830200000055</v>
      </c>
      <c r="G279" s="127"/>
      <c r="H279" s="47"/>
      <c r="I279" s="116"/>
      <c r="J279" s="116"/>
      <c r="K279" s="116"/>
      <c r="L279" s="116"/>
      <c r="M279" s="116"/>
      <c r="N279" s="116"/>
      <c r="O279" s="116"/>
    </row>
    <row r="280" spans="1:15" s="48" customFormat="1" x14ac:dyDescent="0.3">
      <c r="A280" s="14">
        <v>905</v>
      </c>
      <c r="B280" s="32" t="s">
        <v>367</v>
      </c>
      <c r="C280" s="44">
        <v>1393714.1843999994</v>
      </c>
      <c r="D280" s="44">
        <v>0</v>
      </c>
      <c r="E280" s="44">
        <v>7141454.9737799997</v>
      </c>
      <c r="F280" s="372">
        <v>-5747740.78938</v>
      </c>
      <c r="G280" s="127"/>
      <c r="H280" s="47"/>
      <c r="I280" s="116"/>
      <c r="J280" s="116"/>
      <c r="K280" s="116"/>
      <c r="L280" s="116"/>
      <c r="M280" s="116"/>
      <c r="N280" s="116"/>
      <c r="O280" s="116"/>
    </row>
    <row r="281" spans="1:15" s="48" customFormat="1" x14ac:dyDescent="0.3">
      <c r="A281" s="14">
        <v>908</v>
      </c>
      <c r="B281" s="32" t="s">
        <v>193</v>
      </c>
      <c r="C281" s="44">
        <v>503919.11640000006</v>
      </c>
      <c r="D281" s="44">
        <v>0</v>
      </c>
      <c r="E281" s="44">
        <v>733462.39684000006</v>
      </c>
      <c r="F281" s="372">
        <v>-229543.28044</v>
      </c>
      <c r="G281" s="127"/>
      <c r="H281" s="47"/>
      <c r="I281" s="116"/>
      <c r="J281" s="116"/>
      <c r="K281" s="116"/>
      <c r="L281" s="116"/>
      <c r="M281" s="116"/>
      <c r="N281" s="116"/>
      <c r="O281" s="116"/>
    </row>
    <row r="282" spans="1:15" s="48" customFormat="1" x14ac:dyDescent="0.3">
      <c r="A282" s="14">
        <v>915</v>
      </c>
      <c r="B282" s="32" t="s">
        <v>194</v>
      </c>
      <c r="C282" s="44">
        <v>508315.92619999999</v>
      </c>
      <c r="D282" s="44">
        <v>0</v>
      </c>
      <c r="E282" s="44">
        <v>290249.06456000003</v>
      </c>
      <c r="F282" s="372">
        <v>218066.86163999996</v>
      </c>
      <c r="G282" s="127"/>
      <c r="H282" s="47"/>
      <c r="I282" s="116"/>
      <c r="J282" s="116"/>
      <c r="K282" s="116"/>
      <c r="L282" s="116"/>
      <c r="M282" s="116"/>
      <c r="N282" s="116"/>
      <c r="O282" s="116"/>
    </row>
    <row r="283" spans="1:15" s="48" customFormat="1" x14ac:dyDescent="0.3">
      <c r="A283" s="14">
        <v>918</v>
      </c>
      <c r="B283" s="32" t="s">
        <v>195</v>
      </c>
      <c r="C283" s="44">
        <v>31299.324000000001</v>
      </c>
      <c r="D283" s="44">
        <v>0</v>
      </c>
      <c r="E283" s="44">
        <v>70900.42108</v>
      </c>
      <c r="F283" s="372">
        <v>-39601.09708</v>
      </c>
      <c r="G283" s="127"/>
      <c r="H283" s="47"/>
      <c r="I283" s="116"/>
      <c r="J283" s="116"/>
      <c r="K283" s="116"/>
      <c r="L283" s="116"/>
      <c r="M283" s="116"/>
      <c r="N283" s="116"/>
      <c r="O283" s="116"/>
    </row>
    <row r="284" spans="1:15" s="48" customFormat="1" x14ac:dyDescent="0.3">
      <c r="A284" s="14">
        <v>921</v>
      </c>
      <c r="B284" s="32" t="s">
        <v>196</v>
      </c>
      <c r="C284" s="44">
        <v>238545.56220000004</v>
      </c>
      <c r="D284" s="44">
        <v>0</v>
      </c>
      <c r="E284" s="44">
        <v>73806.78688</v>
      </c>
      <c r="F284" s="372">
        <v>164738.77532000004</v>
      </c>
      <c r="G284" s="127"/>
      <c r="H284" s="47"/>
      <c r="I284" s="116"/>
      <c r="J284" s="116"/>
      <c r="K284" s="116"/>
      <c r="L284" s="116"/>
      <c r="M284" s="116"/>
      <c r="N284" s="116"/>
      <c r="O284" s="116"/>
    </row>
    <row r="285" spans="1:15" s="48" customFormat="1" x14ac:dyDescent="0.3">
      <c r="A285" s="14">
        <v>922</v>
      </c>
      <c r="B285" s="32" t="s">
        <v>197</v>
      </c>
      <c r="C285" s="44">
        <v>165513.80620000002</v>
      </c>
      <c r="D285" s="44">
        <v>0</v>
      </c>
      <c r="E285" s="44">
        <v>222806.47356000004</v>
      </c>
      <c r="F285" s="372">
        <v>-57292.667360000021</v>
      </c>
      <c r="G285" s="127"/>
      <c r="H285" s="47"/>
      <c r="I285" s="116"/>
      <c r="J285" s="116"/>
      <c r="K285" s="116"/>
      <c r="L285" s="116"/>
      <c r="M285" s="116"/>
      <c r="N285" s="116"/>
      <c r="O285" s="116"/>
    </row>
    <row r="286" spans="1:15" s="48" customFormat="1" x14ac:dyDescent="0.3">
      <c r="A286" s="14">
        <v>924</v>
      </c>
      <c r="B286" s="32" t="s">
        <v>368</v>
      </c>
      <c r="C286" s="44">
        <v>58127.316000000006</v>
      </c>
      <c r="D286" s="44">
        <v>0</v>
      </c>
      <c r="E286" s="44">
        <v>61182.726200000005</v>
      </c>
      <c r="F286" s="372">
        <v>-3055.4101999999984</v>
      </c>
      <c r="G286" s="127"/>
      <c r="H286" s="47"/>
      <c r="I286" s="116"/>
      <c r="J286" s="116"/>
      <c r="K286" s="116"/>
      <c r="L286" s="116"/>
      <c r="M286" s="116"/>
      <c r="N286" s="116"/>
      <c r="O286" s="116"/>
    </row>
    <row r="287" spans="1:15" s="48" customFormat="1" x14ac:dyDescent="0.3">
      <c r="A287" s="14">
        <v>925</v>
      </c>
      <c r="B287" s="32" t="s">
        <v>198</v>
      </c>
      <c r="C287" s="44">
        <v>117745.076</v>
      </c>
      <c r="D287" s="44">
        <v>0</v>
      </c>
      <c r="E287" s="44">
        <v>85730.33888000001</v>
      </c>
      <c r="F287" s="372">
        <v>32014.737119999991</v>
      </c>
      <c r="G287" s="127"/>
      <c r="H287" s="47"/>
      <c r="I287" s="116"/>
      <c r="J287" s="116"/>
      <c r="K287" s="116"/>
      <c r="L287" s="116"/>
      <c r="M287" s="116"/>
      <c r="N287" s="116"/>
      <c r="O287" s="116"/>
    </row>
    <row r="288" spans="1:15" s="48" customFormat="1" x14ac:dyDescent="0.3">
      <c r="A288" s="14">
        <v>927</v>
      </c>
      <c r="B288" s="32" t="s">
        <v>369</v>
      </c>
      <c r="C288" s="44">
        <v>1069393.5699999998</v>
      </c>
      <c r="D288" s="44">
        <v>0</v>
      </c>
      <c r="E288" s="44">
        <v>941807.09226800024</v>
      </c>
      <c r="F288" s="372">
        <v>127586.47773199959</v>
      </c>
      <c r="G288" s="127"/>
      <c r="H288" s="47"/>
      <c r="I288" s="116"/>
      <c r="J288" s="116"/>
      <c r="K288" s="116"/>
      <c r="L288" s="116"/>
      <c r="M288" s="116"/>
      <c r="N288" s="116"/>
      <c r="O288" s="116"/>
    </row>
    <row r="289" spans="1:15" s="48" customFormat="1" x14ac:dyDescent="0.3">
      <c r="A289" s="14">
        <v>931</v>
      </c>
      <c r="B289" s="32" t="s">
        <v>199</v>
      </c>
      <c r="C289" s="44">
        <v>111932.3444</v>
      </c>
      <c r="D289" s="44">
        <v>0</v>
      </c>
      <c r="E289" s="44">
        <v>180343.72399999999</v>
      </c>
      <c r="F289" s="372">
        <v>-68411.379599999986</v>
      </c>
      <c r="G289" s="127"/>
      <c r="H289" s="47"/>
      <c r="I289" s="116"/>
      <c r="J289" s="116"/>
      <c r="K289" s="116"/>
      <c r="L289" s="116"/>
      <c r="M289" s="116"/>
      <c r="N289" s="116"/>
      <c r="O289" s="116"/>
    </row>
    <row r="290" spans="1:15" s="48" customFormat="1" x14ac:dyDescent="0.3">
      <c r="A290" s="14">
        <v>934</v>
      </c>
      <c r="B290" s="32" t="s">
        <v>200</v>
      </c>
      <c r="C290" s="44">
        <v>0</v>
      </c>
      <c r="D290" s="44">
        <v>0</v>
      </c>
      <c r="E290" s="44">
        <v>2923133.2949999999</v>
      </c>
      <c r="F290" s="372">
        <v>-2923133.2949999999</v>
      </c>
      <c r="G290" s="127"/>
      <c r="H290" s="47"/>
      <c r="I290" s="116"/>
      <c r="J290" s="116"/>
      <c r="K290" s="116"/>
      <c r="L290" s="116"/>
      <c r="M290" s="116"/>
      <c r="N290" s="116"/>
      <c r="O290" s="116"/>
    </row>
    <row r="291" spans="1:15" s="48" customFormat="1" x14ac:dyDescent="0.3">
      <c r="A291" s="14">
        <v>935</v>
      </c>
      <c r="B291" s="32" t="s">
        <v>201</v>
      </c>
      <c r="C291" s="44">
        <v>1541789.7958</v>
      </c>
      <c r="D291" s="44">
        <v>0</v>
      </c>
      <c r="E291" s="44">
        <v>70050.868000000002</v>
      </c>
      <c r="F291" s="372">
        <v>1471738.9277999999</v>
      </c>
      <c r="G291" s="127"/>
      <c r="H291" s="47"/>
      <c r="I291" s="116"/>
      <c r="J291" s="116"/>
      <c r="K291" s="116"/>
      <c r="L291" s="116"/>
      <c r="M291" s="116"/>
      <c r="N291" s="116"/>
      <c r="O291" s="116"/>
    </row>
    <row r="292" spans="1:15" s="48" customFormat="1" x14ac:dyDescent="0.3">
      <c r="A292" s="14">
        <v>936</v>
      </c>
      <c r="B292" s="32" t="s">
        <v>370</v>
      </c>
      <c r="C292" s="44">
        <v>162607.44039999999</v>
      </c>
      <c r="D292" s="44">
        <v>0</v>
      </c>
      <c r="E292" s="44">
        <v>89426.64</v>
      </c>
      <c r="F292" s="372">
        <v>73180.800399999993</v>
      </c>
      <c r="G292" s="127"/>
      <c r="H292" s="47"/>
      <c r="I292" s="116"/>
      <c r="J292" s="116"/>
      <c r="K292" s="116"/>
      <c r="L292" s="116"/>
      <c r="M292" s="116"/>
      <c r="N292" s="116"/>
      <c r="O292" s="116"/>
    </row>
    <row r="293" spans="1:15" s="48" customFormat="1" x14ac:dyDescent="0.3">
      <c r="A293" s="14">
        <v>946</v>
      </c>
      <c r="B293" s="32" t="s">
        <v>371</v>
      </c>
      <c r="C293" s="44">
        <v>137269.89240000001</v>
      </c>
      <c r="D293" s="44">
        <v>0</v>
      </c>
      <c r="E293" s="44">
        <v>292276.06840000005</v>
      </c>
      <c r="F293" s="372">
        <v>-155006.17600000004</v>
      </c>
      <c r="G293" s="127"/>
      <c r="H293" s="47"/>
      <c r="I293" s="116"/>
      <c r="J293" s="116"/>
      <c r="K293" s="116"/>
      <c r="L293" s="116"/>
      <c r="M293" s="116"/>
      <c r="N293" s="116"/>
      <c r="O293" s="116"/>
    </row>
    <row r="294" spans="1:15" s="48" customFormat="1" x14ac:dyDescent="0.3">
      <c r="A294" s="14">
        <v>976</v>
      </c>
      <c r="B294" s="32" t="s">
        <v>372</v>
      </c>
      <c r="C294" s="44">
        <v>119235.52</v>
      </c>
      <c r="D294" s="44">
        <v>0</v>
      </c>
      <c r="E294" s="44">
        <v>177362.83600000001</v>
      </c>
      <c r="F294" s="372">
        <v>-58127.316000000006</v>
      </c>
      <c r="G294" s="127"/>
      <c r="H294" s="47"/>
      <c r="I294" s="116"/>
      <c r="J294" s="116"/>
      <c r="K294" s="116"/>
      <c r="L294" s="116"/>
      <c r="M294" s="116"/>
      <c r="N294" s="116"/>
      <c r="O294" s="116"/>
    </row>
    <row r="295" spans="1:15" s="48" customFormat="1" x14ac:dyDescent="0.3">
      <c r="A295" s="14">
        <v>977</v>
      </c>
      <c r="B295" s="32" t="s">
        <v>202</v>
      </c>
      <c r="C295" s="44">
        <v>567933.68620000023</v>
      </c>
      <c r="D295" s="44">
        <v>0</v>
      </c>
      <c r="E295" s="44">
        <v>330386.72148000007</v>
      </c>
      <c r="F295" s="372">
        <v>237546.96472000016</v>
      </c>
      <c r="G295" s="127"/>
      <c r="H295" s="47"/>
      <c r="I295" s="116"/>
      <c r="J295" s="116"/>
      <c r="K295" s="116"/>
      <c r="L295" s="116"/>
      <c r="M295" s="116"/>
      <c r="N295" s="116"/>
      <c r="O295" s="116"/>
    </row>
    <row r="296" spans="1:15" s="48" customFormat="1" x14ac:dyDescent="0.3">
      <c r="A296" s="14">
        <v>980</v>
      </c>
      <c r="B296" s="32" t="s">
        <v>203</v>
      </c>
      <c r="C296" s="44">
        <v>867587.45240000018</v>
      </c>
      <c r="D296" s="44">
        <v>0</v>
      </c>
      <c r="E296" s="44">
        <v>1897913.5042719997</v>
      </c>
      <c r="F296" s="372">
        <v>-1030326.0518719995</v>
      </c>
      <c r="G296" s="127"/>
      <c r="H296" s="47"/>
      <c r="I296" s="116"/>
      <c r="J296" s="116"/>
      <c r="K296" s="116"/>
      <c r="L296" s="116"/>
      <c r="M296" s="116"/>
      <c r="N296" s="116"/>
      <c r="O296" s="116"/>
    </row>
    <row r="297" spans="1:15" s="48" customFormat="1" x14ac:dyDescent="0.3">
      <c r="A297" s="14">
        <v>981</v>
      </c>
      <c r="B297" s="32" t="s">
        <v>204</v>
      </c>
      <c r="C297" s="44">
        <v>7452.22</v>
      </c>
      <c r="D297" s="44">
        <v>0</v>
      </c>
      <c r="E297" s="44">
        <v>117745.076</v>
      </c>
      <c r="F297" s="372">
        <v>-110292.856</v>
      </c>
      <c r="G297" s="127"/>
      <c r="H297" s="47"/>
      <c r="I297" s="116"/>
      <c r="J297" s="116"/>
      <c r="K297" s="116"/>
      <c r="L297" s="116"/>
      <c r="M297" s="116"/>
      <c r="N297" s="116"/>
      <c r="O297" s="116"/>
    </row>
    <row r="298" spans="1:15" x14ac:dyDescent="0.3">
      <c r="A298" s="14">
        <v>989</v>
      </c>
      <c r="B298" s="32" t="s">
        <v>373</v>
      </c>
      <c r="C298" s="44">
        <v>228112.45419999998</v>
      </c>
      <c r="D298" s="44">
        <v>0</v>
      </c>
      <c r="E298" s="44">
        <v>50675.096000000005</v>
      </c>
      <c r="F298" s="372">
        <v>177437.35819999996</v>
      </c>
    </row>
    <row r="299" spans="1:15" x14ac:dyDescent="0.3">
      <c r="A299" s="14">
        <v>992</v>
      </c>
      <c r="B299" s="32" t="s">
        <v>205</v>
      </c>
      <c r="C299" s="44">
        <v>260976.7444</v>
      </c>
      <c r="D299" s="44">
        <v>0</v>
      </c>
      <c r="E299" s="44">
        <v>388841.93515999999</v>
      </c>
      <c r="F299" s="372">
        <v>-127865.19076</v>
      </c>
    </row>
    <row r="300" spans="1:15" x14ac:dyDescent="0.3">
      <c r="A300" s="14">
        <v>90000231</v>
      </c>
      <c r="B300" s="37" t="s">
        <v>206</v>
      </c>
      <c r="C300" s="44">
        <v>1720729.521552</v>
      </c>
      <c r="D300" s="44">
        <v>65731.867723286399</v>
      </c>
      <c r="E300" s="44">
        <v>0</v>
      </c>
      <c r="F300" s="372">
        <v>1786461.3892752863</v>
      </c>
    </row>
    <row r="301" spans="1:15" x14ac:dyDescent="0.3">
      <c r="A301" s="14">
        <v>90000281</v>
      </c>
      <c r="B301" s="37" t="s">
        <v>207</v>
      </c>
      <c r="C301" s="44">
        <v>2454582.4147199988</v>
      </c>
      <c r="D301" s="44">
        <v>93765.04824230395</v>
      </c>
      <c r="E301" s="44">
        <v>0</v>
      </c>
      <c r="F301" s="372">
        <v>2548347.4629623028</v>
      </c>
    </row>
    <row r="302" spans="1:15" x14ac:dyDescent="0.3">
      <c r="A302" s="14">
        <v>90000381</v>
      </c>
      <c r="B302" s="37" t="s">
        <v>208</v>
      </c>
      <c r="C302" s="44">
        <v>1075350.874668</v>
      </c>
      <c r="D302" s="44">
        <v>41078.403412317602</v>
      </c>
      <c r="E302" s="44">
        <v>0</v>
      </c>
      <c r="F302" s="372">
        <v>1116429.2780803177</v>
      </c>
    </row>
    <row r="303" spans="1:15" x14ac:dyDescent="0.3">
      <c r="A303" s="14">
        <v>90000691</v>
      </c>
      <c r="B303" s="37" t="s">
        <v>209</v>
      </c>
      <c r="C303" s="44">
        <v>2130457.0484840004</v>
      </c>
      <c r="D303" s="44">
        <v>81383.459252088811</v>
      </c>
      <c r="E303" s="44">
        <v>0</v>
      </c>
      <c r="F303" s="372">
        <v>2211840.5077360892</v>
      </c>
    </row>
    <row r="304" spans="1:15" x14ac:dyDescent="0.3">
      <c r="A304" s="14">
        <v>90000851</v>
      </c>
      <c r="B304" s="37" t="s">
        <v>210</v>
      </c>
      <c r="C304" s="44">
        <v>4805093.0568871191</v>
      </c>
      <c r="D304" s="44">
        <v>183554.55477308793</v>
      </c>
      <c r="E304" s="44">
        <v>0</v>
      </c>
      <c r="F304" s="372">
        <v>4988647.6116602067</v>
      </c>
    </row>
    <row r="305" spans="1:15" x14ac:dyDescent="0.3">
      <c r="A305" s="14">
        <v>90000901</v>
      </c>
      <c r="B305" s="37" t="s">
        <v>211</v>
      </c>
      <c r="C305" s="44">
        <v>3638442.0839200001</v>
      </c>
      <c r="D305" s="44">
        <v>138988.48760574398</v>
      </c>
      <c r="E305" s="44">
        <v>0</v>
      </c>
      <c r="F305" s="372">
        <v>3777430.5715257442</v>
      </c>
    </row>
    <row r="306" spans="1:15" x14ac:dyDescent="0.3">
      <c r="A306" s="49">
        <v>90001171</v>
      </c>
      <c r="B306" s="41" t="s">
        <v>212</v>
      </c>
      <c r="C306" s="44">
        <v>1097627.050692</v>
      </c>
      <c r="D306" s="44">
        <v>41929.353336434397</v>
      </c>
      <c r="E306" s="44">
        <v>0</v>
      </c>
      <c r="F306" s="372">
        <v>1139556.4040284343</v>
      </c>
    </row>
    <row r="307" spans="1:15" x14ac:dyDescent="0.3">
      <c r="A307" s="49">
        <v>90001361</v>
      </c>
      <c r="B307" s="41" t="s">
        <v>213</v>
      </c>
      <c r="C307" s="44">
        <v>2925324.2476800005</v>
      </c>
      <c r="D307" s="44">
        <v>111747.38626137601</v>
      </c>
      <c r="E307" s="44">
        <v>0</v>
      </c>
      <c r="F307" s="372">
        <v>3037071.6339413766</v>
      </c>
    </row>
    <row r="308" spans="1:15" x14ac:dyDescent="0.3">
      <c r="A308" s="49">
        <v>90001481</v>
      </c>
      <c r="B308" s="41" t="s">
        <v>214</v>
      </c>
      <c r="C308" s="44">
        <v>6562365.3142400021</v>
      </c>
      <c r="D308" s="44">
        <v>250682.35500396806</v>
      </c>
      <c r="E308" s="44">
        <v>0</v>
      </c>
      <c r="F308" s="372">
        <v>6813047.66924397</v>
      </c>
    </row>
    <row r="309" spans="1:15" x14ac:dyDescent="0.3">
      <c r="A309" s="49">
        <v>90001791</v>
      </c>
      <c r="B309" s="41" t="s">
        <v>215</v>
      </c>
      <c r="C309" s="44">
        <v>5570445.0233600009</v>
      </c>
      <c r="D309" s="44">
        <v>212790.99989235203</v>
      </c>
      <c r="E309" s="44">
        <v>0</v>
      </c>
      <c r="F309" s="372">
        <v>5783236.0232523531</v>
      </c>
    </row>
    <row r="310" spans="1:15" x14ac:dyDescent="0.3">
      <c r="A310" s="49">
        <v>90001801</v>
      </c>
      <c r="B310" s="41" t="s">
        <v>216</v>
      </c>
      <c r="C310" s="44">
        <v>4423011.8055200009</v>
      </c>
      <c r="D310" s="44">
        <v>168959.05097086402</v>
      </c>
      <c r="E310" s="44">
        <v>0</v>
      </c>
      <c r="F310" s="372">
        <v>4591970.8564908653</v>
      </c>
    </row>
    <row r="311" spans="1:15" x14ac:dyDescent="0.3">
      <c r="A311" s="49">
        <v>90002401</v>
      </c>
      <c r="B311" s="41" t="s">
        <v>217</v>
      </c>
      <c r="C311" s="44">
        <v>4741042.7462400012</v>
      </c>
      <c r="D311" s="44">
        <v>181107.83290636804</v>
      </c>
      <c r="E311" s="44">
        <v>0</v>
      </c>
      <c r="F311" s="372">
        <v>4922150.5791463694</v>
      </c>
    </row>
    <row r="312" spans="1:15" x14ac:dyDescent="0.3">
      <c r="A312" s="49">
        <v>90003031</v>
      </c>
      <c r="B312" s="41" t="s">
        <v>218</v>
      </c>
      <c r="C312" s="44">
        <v>5158545.9195200019</v>
      </c>
      <c r="D312" s="44">
        <v>197056.45412566405</v>
      </c>
      <c r="E312" s="44">
        <v>0</v>
      </c>
      <c r="F312" s="372">
        <v>5355602.3736456661</v>
      </c>
    </row>
    <row r="313" spans="1:15" x14ac:dyDescent="0.3">
      <c r="A313" s="49">
        <v>90003241</v>
      </c>
      <c r="B313" s="41" t="s">
        <v>219</v>
      </c>
      <c r="C313" s="44">
        <v>5734364.0544800013</v>
      </c>
      <c r="D313" s="44">
        <v>219052.70688113605</v>
      </c>
      <c r="E313" s="44">
        <v>0</v>
      </c>
      <c r="F313" s="372">
        <v>5953416.761361137</v>
      </c>
    </row>
    <row r="314" spans="1:15" x14ac:dyDescent="0.3">
      <c r="A314" s="49">
        <v>90003941</v>
      </c>
      <c r="B314" s="41" t="s">
        <v>220</v>
      </c>
      <c r="C314" s="44">
        <v>3800189.5381319998</v>
      </c>
      <c r="D314" s="44">
        <v>145167.24035664237</v>
      </c>
      <c r="E314" s="44">
        <v>0</v>
      </c>
      <c r="F314" s="372">
        <v>3945356.7784886421</v>
      </c>
    </row>
    <row r="315" spans="1:15" x14ac:dyDescent="0.3">
      <c r="A315" s="49">
        <v>90004041</v>
      </c>
      <c r="B315" s="41" t="s">
        <v>221</v>
      </c>
      <c r="C315" s="44">
        <v>7169005.8311200021</v>
      </c>
      <c r="D315" s="44">
        <v>273856.02274878405</v>
      </c>
      <c r="E315" s="44">
        <v>0</v>
      </c>
      <c r="F315" s="372">
        <v>7442861.8538687862</v>
      </c>
    </row>
    <row r="316" spans="1:15" s="48" customFormat="1" x14ac:dyDescent="0.3">
      <c r="A316" s="49">
        <v>90004201</v>
      </c>
      <c r="B316" s="41" t="s">
        <v>222</v>
      </c>
      <c r="C316" s="44">
        <v>5241205.9437600002</v>
      </c>
      <c r="D316" s="44">
        <v>200214.06705163201</v>
      </c>
      <c r="E316" s="44">
        <v>0</v>
      </c>
      <c r="F316" s="372">
        <v>5441420.0108116325</v>
      </c>
      <c r="G316" s="120"/>
      <c r="H316" s="116"/>
      <c r="I316" s="64"/>
      <c r="J316" s="116"/>
      <c r="K316" s="116"/>
      <c r="L316" s="116"/>
      <c r="M316" s="116"/>
      <c r="N316" s="116"/>
      <c r="O316" s="116"/>
    </row>
    <row r="317" spans="1:15" s="48" customFormat="1" x14ac:dyDescent="0.3">
      <c r="A317" s="49">
        <v>90004951</v>
      </c>
      <c r="B317" s="41" t="s">
        <v>223</v>
      </c>
      <c r="C317" s="44">
        <v>1787768.2022279999</v>
      </c>
      <c r="D317" s="44">
        <v>68292.745325109587</v>
      </c>
      <c r="E317" s="44">
        <v>0</v>
      </c>
      <c r="F317" s="372">
        <v>1856060.9475531096</v>
      </c>
      <c r="G317" s="120"/>
      <c r="H317" s="116"/>
      <c r="I317" s="134"/>
      <c r="J317" s="116"/>
      <c r="K317" s="116"/>
      <c r="L317" s="116"/>
      <c r="M317" s="116"/>
      <c r="N317" s="116"/>
      <c r="O317" s="116"/>
    </row>
    <row r="318" spans="1:15" x14ac:dyDescent="0.3">
      <c r="A318" s="49">
        <v>90004961</v>
      </c>
      <c r="B318" s="41" t="s">
        <v>224</v>
      </c>
      <c r="C318" s="44">
        <v>3996261.9176640008</v>
      </c>
      <c r="D318" s="44">
        <v>152657.20525476482</v>
      </c>
      <c r="E318" s="44">
        <v>0</v>
      </c>
      <c r="F318" s="372">
        <v>4148919.1229187655</v>
      </c>
      <c r="H318" s="116"/>
    </row>
    <row r="319" spans="1:15" x14ac:dyDescent="0.3">
      <c r="A319" s="49">
        <v>90006471</v>
      </c>
      <c r="B319" s="41" t="s">
        <v>225</v>
      </c>
      <c r="C319" s="44">
        <v>4848921.0829600012</v>
      </c>
      <c r="D319" s="44">
        <v>185228.78536907202</v>
      </c>
      <c r="E319" s="44">
        <v>0</v>
      </c>
      <c r="F319" s="372">
        <v>5034149.8683290733</v>
      </c>
    </row>
    <row r="320" spans="1:15" x14ac:dyDescent="0.3">
      <c r="A320" s="49">
        <v>90007291</v>
      </c>
      <c r="B320" s="41" t="s">
        <v>226</v>
      </c>
      <c r="C320" s="44">
        <v>4652848.7034279993</v>
      </c>
      <c r="D320" s="44">
        <v>177738.82047094958</v>
      </c>
      <c r="E320" s="44">
        <v>0</v>
      </c>
      <c r="F320" s="372">
        <v>4830587.5238989489</v>
      </c>
    </row>
    <row r="321" spans="1:6" x14ac:dyDescent="0.3">
      <c r="A321" s="49">
        <v>90008441</v>
      </c>
      <c r="B321" s="41" t="s">
        <v>227</v>
      </c>
      <c r="C321" s="44">
        <v>3578198.3374399999</v>
      </c>
      <c r="D321" s="44">
        <v>136687.17649020799</v>
      </c>
      <c r="E321" s="44">
        <v>0</v>
      </c>
      <c r="F321" s="372">
        <v>3714885.513930208</v>
      </c>
    </row>
    <row r="322" spans="1:6" x14ac:dyDescent="0.3">
      <c r="A322" s="49">
        <v>90031161</v>
      </c>
      <c r="B322" s="41" t="s">
        <v>228</v>
      </c>
      <c r="C322" s="44">
        <v>796338.26742400008</v>
      </c>
      <c r="D322" s="44">
        <v>30420.121815596802</v>
      </c>
      <c r="E322" s="44">
        <v>0</v>
      </c>
      <c r="F322" s="372">
        <v>826758.3892395969</v>
      </c>
    </row>
    <row r="323" spans="1:6" x14ac:dyDescent="0.3">
      <c r="A323" s="49">
        <v>90032731</v>
      </c>
      <c r="B323" s="41" t="s">
        <v>229</v>
      </c>
      <c r="C323" s="44">
        <v>446994.58870800008</v>
      </c>
      <c r="D323" s="44">
        <v>17075.193288645602</v>
      </c>
      <c r="E323" s="44">
        <v>0</v>
      </c>
      <c r="F323" s="372">
        <v>464069.78199664567</v>
      </c>
    </row>
    <row r="324" spans="1:6" x14ac:dyDescent="0.3">
      <c r="A324" s="49">
        <v>90033141</v>
      </c>
      <c r="B324" s="41" t="s">
        <v>230</v>
      </c>
      <c r="C324" s="44">
        <v>201746.49984000003</v>
      </c>
      <c r="D324" s="44">
        <v>7706.716293888001</v>
      </c>
      <c r="E324" s="44">
        <v>0</v>
      </c>
      <c r="F324" s="372">
        <v>209453.21613388803</v>
      </c>
    </row>
    <row r="325" spans="1:6" x14ac:dyDescent="0.3">
      <c r="A325" s="49">
        <v>90034021</v>
      </c>
      <c r="B325" s="41" t="s">
        <v>496</v>
      </c>
      <c r="C325" s="44">
        <v>5815623.0613600016</v>
      </c>
      <c r="D325" s="44">
        <v>222156.80094395205</v>
      </c>
      <c r="E325" s="44">
        <v>0</v>
      </c>
      <c r="F325" s="372">
        <v>6037779.8623039536</v>
      </c>
    </row>
    <row r="326" spans="1:6" x14ac:dyDescent="0.3">
      <c r="A326" s="49">
        <v>90034091</v>
      </c>
      <c r="B326" s="41" t="s">
        <v>231</v>
      </c>
      <c r="C326" s="44">
        <v>369868.58303999994</v>
      </c>
      <c r="D326" s="44">
        <v>14128.979872127997</v>
      </c>
      <c r="E326" s="44">
        <v>0</v>
      </c>
      <c r="F326" s="372">
        <v>383997.56291212793</v>
      </c>
    </row>
    <row r="327" spans="1:6" x14ac:dyDescent="0.3">
      <c r="A327" s="49">
        <v>90034101</v>
      </c>
      <c r="B327" s="41" t="s">
        <v>232</v>
      </c>
      <c r="C327" s="44">
        <v>611123.77243200003</v>
      </c>
      <c r="D327" s="44">
        <v>23344.9281069024</v>
      </c>
      <c r="E327" s="44">
        <v>0</v>
      </c>
      <c r="F327" s="372">
        <v>634468.70053890243</v>
      </c>
    </row>
    <row r="328" spans="1:6" x14ac:dyDescent="0.3">
      <c r="A328" s="49">
        <v>90035101</v>
      </c>
      <c r="B328" s="41" t="s">
        <v>233</v>
      </c>
      <c r="C328" s="44">
        <v>2335933.7570449999</v>
      </c>
      <c r="D328" s="44">
        <v>89232.669519118994</v>
      </c>
      <c r="E328" s="44">
        <v>0</v>
      </c>
      <c r="F328" s="372">
        <v>2425166.4265641188</v>
      </c>
    </row>
    <row r="329" spans="1:6" x14ac:dyDescent="0.3">
      <c r="A329" s="49">
        <v>90035401</v>
      </c>
      <c r="B329" s="41" t="s">
        <v>234</v>
      </c>
      <c r="C329" s="44">
        <v>1899849.591028</v>
      </c>
      <c r="D329" s="44">
        <v>72574.254377269594</v>
      </c>
      <c r="E329" s="44">
        <v>0</v>
      </c>
      <c r="F329" s="372">
        <v>1972423.8454052696</v>
      </c>
    </row>
    <row r="330" spans="1:6" x14ac:dyDescent="0.3">
      <c r="A330" s="49">
        <v>90035411</v>
      </c>
      <c r="B330" s="41" t="s">
        <v>235</v>
      </c>
      <c r="C330" s="44">
        <v>1278778.5953399998</v>
      </c>
      <c r="D330" s="44">
        <v>48849.342341987991</v>
      </c>
      <c r="E330" s="44">
        <v>0</v>
      </c>
      <c r="F330" s="372">
        <v>1327627.9376819876</v>
      </c>
    </row>
    <row r="331" spans="1:6" x14ac:dyDescent="0.3">
      <c r="A331" s="49">
        <v>90035421</v>
      </c>
      <c r="B331" s="41" t="s">
        <v>236</v>
      </c>
      <c r="C331" s="44">
        <v>768668.17456399999</v>
      </c>
      <c r="D331" s="44">
        <v>29363.124268344796</v>
      </c>
      <c r="E331" s="44">
        <v>0</v>
      </c>
      <c r="F331" s="372">
        <v>798031.29883234482</v>
      </c>
    </row>
    <row r="332" spans="1:6" x14ac:dyDescent="0.3">
      <c r="A332" s="49">
        <v>90035431</v>
      </c>
      <c r="B332" s="41" t="s">
        <v>237</v>
      </c>
      <c r="C332" s="44">
        <v>1026455.368804</v>
      </c>
      <c r="D332" s="44">
        <v>39210.595088312795</v>
      </c>
      <c r="E332" s="44">
        <v>0</v>
      </c>
      <c r="F332" s="372">
        <v>1065665.9638923127</v>
      </c>
    </row>
    <row r="333" spans="1:6" x14ac:dyDescent="0.3">
      <c r="A333" s="49">
        <v>90035441</v>
      </c>
      <c r="B333" s="41" t="s">
        <v>238</v>
      </c>
      <c r="C333" s="44">
        <v>1595198.366096</v>
      </c>
      <c r="D333" s="44">
        <v>60936.577584867198</v>
      </c>
      <c r="E333" s="44">
        <v>0</v>
      </c>
      <c r="F333" s="372">
        <v>1656134.9436808671</v>
      </c>
    </row>
    <row r="334" spans="1:6" x14ac:dyDescent="0.3">
      <c r="A334" s="49">
        <v>90035451</v>
      </c>
      <c r="B334" s="41" t="s">
        <v>239</v>
      </c>
      <c r="C334" s="44">
        <v>867229.74583999987</v>
      </c>
      <c r="D334" s="44">
        <v>33128.176291087992</v>
      </c>
      <c r="E334" s="44">
        <v>0</v>
      </c>
      <c r="F334" s="372">
        <v>900357.92213108786</v>
      </c>
    </row>
    <row r="335" spans="1:6" x14ac:dyDescent="0.3">
      <c r="A335" s="49">
        <v>90035461</v>
      </c>
      <c r="B335" s="41" t="s">
        <v>240</v>
      </c>
      <c r="C335" s="44">
        <v>1284102.4613079999</v>
      </c>
      <c r="D335" s="44">
        <v>49052.714021965592</v>
      </c>
      <c r="E335" s="44">
        <v>0</v>
      </c>
      <c r="F335" s="372">
        <v>1333155.1753299655</v>
      </c>
    </row>
    <row r="336" spans="1:6" x14ac:dyDescent="0.3">
      <c r="A336" s="49">
        <v>90035471</v>
      </c>
      <c r="B336" s="41" t="s">
        <v>241</v>
      </c>
      <c r="C336" s="44">
        <v>736935.13136000012</v>
      </c>
      <c r="D336" s="44">
        <v>28150.922017952002</v>
      </c>
      <c r="E336" s="44">
        <v>0</v>
      </c>
      <c r="F336" s="372">
        <v>765086.05337795208</v>
      </c>
    </row>
    <row r="337" spans="1:6" x14ac:dyDescent="0.3">
      <c r="A337" s="49">
        <v>90035481</v>
      </c>
      <c r="B337" s="41" t="s">
        <v>242</v>
      </c>
      <c r="C337" s="44">
        <v>1692919.3269560002</v>
      </c>
      <c r="D337" s="44">
        <v>64669.518289719206</v>
      </c>
      <c r="E337" s="44">
        <v>0</v>
      </c>
      <c r="F337" s="372">
        <v>1757588.8452457194</v>
      </c>
    </row>
    <row r="338" spans="1:6" x14ac:dyDescent="0.3">
      <c r="A338" s="49">
        <v>90035491</v>
      </c>
      <c r="B338" s="41" t="s">
        <v>243</v>
      </c>
      <c r="C338" s="44">
        <v>1673235.0330480002</v>
      </c>
      <c r="D338" s="44">
        <v>63917.578262433606</v>
      </c>
      <c r="E338" s="44">
        <v>0</v>
      </c>
      <c r="F338" s="372">
        <v>1737152.6113104338</v>
      </c>
    </row>
    <row r="339" spans="1:6" x14ac:dyDescent="0.3">
      <c r="A339" s="49">
        <v>90035501</v>
      </c>
      <c r="B339" s="41" t="s">
        <v>244</v>
      </c>
      <c r="C339" s="44">
        <v>857422.62431999994</v>
      </c>
      <c r="D339" s="44">
        <v>32753.544249023995</v>
      </c>
      <c r="E339" s="44">
        <v>0</v>
      </c>
      <c r="F339" s="372">
        <v>890176.16856902395</v>
      </c>
    </row>
    <row r="340" spans="1:6" x14ac:dyDescent="0.3">
      <c r="A340" s="49">
        <v>90035521</v>
      </c>
      <c r="B340" s="41" t="s">
        <v>245</v>
      </c>
      <c r="C340" s="44">
        <v>3776932.649956001</v>
      </c>
      <c r="D340" s="44">
        <v>144278.82722831922</v>
      </c>
      <c r="E340" s="44">
        <v>0</v>
      </c>
      <c r="F340" s="372">
        <v>3921211.4771843203</v>
      </c>
    </row>
    <row r="341" spans="1:6" x14ac:dyDescent="0.3">
      <c r="A341" s="49">
        <v>90035531</v>
      </c>
      <c r="B341" s="41" t="s">
        <v>246</v>
      </c>
      <c r="C341" s="44">
        <v>924671.45759999997</v>
      </c>
      <c r="D341" s="44">
        <v>35322.449680319995</v>
      </c>
      <c r="E341" s="44">
        <v>0</v>
      </c>
      <c r="F341" s="372">
        <v>959993.90728031995</v>
      </c>
    </row>
    <row r="342" spans="1:6" x14ac:dyDescent="0.3">
      <c r="A342" s="49">
        <v>90035541</v>
      </c>
      <c r="B342" s="41" t="s">
        <v>247</v>
      </c>
      <c r="C342" s="44">
        <v>1923736.9370159998</v>
      </c>
      <c r="D342" s="44">
        <v>73486.750994011192</v>
      </c>
      <c r="E342" s="44">
        <v>0</v>
      </c>
      <c r="F342" s="372">
        <v>1997223.6880100111</v>
      </c>
    </row>
    <row r="343" spans="1:6" x14ac:dyDescent="0.3">
      <c r="A343" s="49">
        <v>90035551</v>
      </c>
      <c r="B343" s="41" t="s">
        <v>248</v>
      </c>
      <c r="C343" s="44">
        <v>1452294.5953760003</v>
      </c>
      <c r="D343" s="44">
        <v>55477.653543363209</v>
      </c>
      <c r="E343" s="44">
        <v>0</v>
      </c>
      <c r="F343" s="372">
        <v>1507772.2489193636</v>
      </c>
    </row>
    <row r="344" spans="1:6" x14ac:dyDescent="0.3">
      <c r="A344" s="49">
        <v>90036381</v>
      </c>
      <c r="B344" s="41" t="s">
        <v>249</v>
      </c>
      <c r="C344" s="44">
        <v>1337971.5788</v>
      </c>
      <c r="D344" s="44">
        <v>51110.514310159997</v>
      </c>
      <c r="E344" s="44">
        <v>0</v>
      </c>
      <c r="F344" s="372">
        <v>1389082.09311016</v>
      </c>
    </row>
    <row r="345" spans="1:6" x14ac:dyDescent="0.3">
      <c r="A345" s="49">
        <v>90036811</v>
      </c>
      <c r="B345" s="41" t="s">
        <v>250</v>
      </c>
      <c r="C345" s="44">
        <v>4395145.5702296002</v>
      </c>
      <c r="D345" s="44">
        <v>167894.56078277071</v>
      </c>
      <c r="E345" s="44">
        <v>0</v>
      </c>
      <c r="F345" s="372">
        <v>4563040.1310123708</v>
      </c>
    </row>
    <row r="346" spans="1:6" x14ac:dyDescent="0.3">
      <c r="A346" s="49">
        <v>90037111</v>
      </c>
      <c r="B346" s="41" t="s">
        <v>251</v>
      </c>
      <c r="C346" s="44">
        <v>47634.590239999998</v>
      </c>
      <c r="D346" s="44">
        <v>1819.6413471679998</v>
      </c>
      <c r="E346" s="44">
        <v>0</v>
      </c>
      <c r="F346" s="372">
        <v>49454.231587167997</v>
      </c>
    </row>
    <row r="347" spans="1:6" x14ac:dyDescent="0.3">
      <c r="A347" s="49">
        <v>90037151</v>
      </c>
      <c r="B347" s="41" t="s">
        <v>252</v>
      </c>
      <c r="C347" s="44">
        <v>924391.25412799988</v>
      </c>
      <c r="D347" s="44">
        <v>35311.74590768959</v>
      </c>
      <c r="E347" s="44">
        <v>0</v>
      </c>
      <c r="F347" s="372">
        <v>959703.00003568945</v>
      </c>
    </row>
    <row r="348" spans="1:6" x14ac:dyDescent="0.3">
      <c r="A348" s="49">
        <v>90037171</v>
      </c>
      <c r="B348" s="41" t="s">
        <v>253</v>
      </c>
      <c r="C348" s="44">
        <v>729579.79021999997</v>
      </c>
      <c r="D348" s="44">
        <v>27869.947986403997</v>
      </c>
      <c r="E348" s="44">
        <v>0</v>
      </c>
      <c r="F348" s="372">
        <v>757449.73820640391</v>
      </c>
    </row>
    <row r="349" spans="1:6" x14ac:dyDescent="0.3">
      <c r="A349" s="49">
        <v>90037181</v>
      </c>
      <c r="B349" s="41" t="s">
        <v>254</v>
      </c>
      <c r="C349" s="44">
        <v>1947203.977796</v>
      </c>
      <c r="D349" s="44">
        <v>74383.191951807195</v>
      </c>
      <c r="E349" s="44">
        <v>0</v>
      </c>
      <c r="F349" s="372">
        <v>2021587.1697478071</v>
      </c>
    </row>
    <row r="350" spans="1:6" x14ac:dyDescent="0.3">
      <c r="A350" s="49">
        <v>90037191</v>
      </c>
      <c r="B350" s="41" t="s">
        <v>255</v>
      </c>
      <c r="C350" s="44">
        <v>1228552.1229839998</v>
      </c>
      <c r="D350" s="44">
        <v>46930.691097988791</v>
      </c>
      <c r="E350" s="44">
        <v>0</v>
      </c>
      <c r="F350" s="372">
        <v>1275482.8140819885</v>
      </c>
    </row>
    <row r="351" spans="1:6" x14ac:dyDescent="0.3">
      <c r="A351" s="49">
        <v>90037251</v>
      </c>
      <c r="B351" s="41" t="s">
        <v>256</v>
      </c>
      <c r="C351" s="44">
        <v>2363936.5915280003</v>
      </c>
      <c r="D351" s="44">
        <v>90302.377796369605</v>
      </c>
      <c r="E351" s="44">
        <v>0</v>
      </c>
      <c r="F351" s="372">
        <v>2454238.9693243699</v>
      </c>
    </row>
    <row r="352" spans="1:6" x14ac:dyDescent="0.3">
      <c r="A352" s="49">
        <v>90037591</v>
      </c>
      <c r="B352" s="41" t="s">
        <v>257</v>
      </c>
      <c r="C352" s="44">
        <v>2241627.7760000001</v>
      </c>
      <c r="D352" s="44">
        <v>85630.181043199991</v>
      </c>
      <c r="E352" s="44">
        <v>0</v>
      </c>
      <c r="F352" s="372">
        <v>2327257.9570432003</v>
      </c>
    </row>
    <row r="353" spans="1:6" x14ac:dyDescent="0.3">
      <c r="A353" s="49">
        <v>90037841</v>
      </c>
      <c r="B353" s="41" t="s">
        <v>258</v>
      </c>
      <c r="C353" s="44">
        <v>593050.64848800004</v>
      </c>
      <c r="D353" s="44">
        <v>22654.534772241601</v>
      </c>
      <c r="E353" s="44">
        <v>0</v>
      </c>
      <c r="F353" s="372">
        <v>615705.18326024164</v>
      </c>
    </row>
    <row r="354" spans="1:6" x14ac:dyDescent="0.3">
      <c r="A354" s="49">
        <v>90037851</v>
      </c>
      <c r="B354" s="41" t="s">
        <v>259</v>
      </c>
      <c r="C354" s="44">
        <v>561807.96135999996</v>
      </c>
      <c r="D354" s="44">
        <v>21461.064123951997</v>
      </c>
      <c r="E354" s="44">
        <v>0</v>
      </c>
      <c r="F354" s="372">
        <v>583269.0254839519</v>
      </c>
    </row>
    <row r="355" spans="1:6" x14ac:dyDescent="0.3">
      <c r="A355" s="49">
        <v>90037861</v>
      </c>
      <c r="B355" s="41" t="s">
        <v>260</v>
      </c>
      <c r="C355" s="44">
        <v>1253980.588068</v>
      </c>
      <c r="D355" s="44">
        <v>47902.058464197602</v>
      </c>
      <c r="E355" s="44">
        <v>0</v>
      </c>
      <c r="F355" s="372">
        <v>1301882.6465321977</v>
      </c>
    </row>
    <row r="356" spans="1:6" x14ac:dyDescent="0.3">
      <c r="A356" s="49">
        <v>90037981</v>
      </c>
      <c r="B356" s="41" t="s">
        <v>261</v>
      </c>
      <c r="C356" s="44">
        <v>1326132.982108</v>
      </c>
      <c r="D356" s="44">
        <v>50658.279916525593</v>
      </c>
      <c r="E356" s="44">
        <v>0</v>
      </c>
      <c r="F356" s="372">
        <v>1376791.2620245256</v>
      </c>
    </row>
    <row r="357" spans="1:6" x14ac:dyDescent="0.3">
      <c r="A357" s="49">
        <v>90037991</v>
      </c>
      <c r="B357" s="41" t="s">
        <v>262</v>
      </c>
      <c r="C357" s="44">
        <v>978330.42248800001</v>
      </c>
      <c r="D357" s="44">
        <v>37372.222139041602</v>
      </c>
      <c r="E357" s="44">
        <v>0</v>
      </c>
      <c r="F357" s="372">
        <v>1015702.6446270416</v>
      </c>
    </row>
    <row r="358" spans="1:6" x14ac:dyDescent="0.3">
      <c r="A358" s="49">
        <v>90038081</v>
      </c>
      <c r="B358" s="41" t="s">
        <v>263</v>
      </c>
      <c r="C358" s="44">
        <v>892448.05832000007</v>
      </c>
      <c r="D358" s="44">
        <v>34091.515827823998</v>
      </c>
      <c r="E358" s="44">
        <v>0</v>
      </c>
      <c r="F358" s="372">
        <v>926539.57414782408</v>
      </c>
    </row>
    <row r="359" spans="1:6" x14ac:dyDescent="0.3">
      <c r="A359" s="49">
        <v>90038581</v>
      </c>
      <c r="B359" s="41" t="s">
        <v>264</v>
      </c>
      <c r="C359" s="44">
        <v>291411.61087999993</v>
      </c>
      <c r="D359" s="44">
        <v>11131.923535615997</v>
      </c>
      <c r="E359" s="44">
        <v>0</v>
      </c>
      <c r="F359" s="372">
        <v>302543.53441561596</v>
      </c>
    </row>
    <row r="360" spans="1:6" x14ac:dyDescent="0.3">
      <c r="A360" s="49">
        <v>90038611</v>
      </c>
      <c r="B360" s="41" t="s">
        <v>265</v>
      </c>
      <c r="C360" s="44">
        <v>510180.47164399998</v>
      </c>
      <c r="D360" s="44">
        <v>19488.894016800798</v>
      </c>
      <c r="E360" s="44">
        <v>0</v>
      </c>
      <c r="F360" s="372">
        <v>529669.36566080083</v>
      </c>
    </row>
    <row r="361" spans="1:6" x14ac:dyDescent="0.3">
      <c r="A361" s="49">
        <v>90038691</v>
      </c>
      <c r="B361" s="41" t="s">
        <v>266</v>
      </c>
      <c r="C361" s="44">
        <v>336244.16639999999</v>
      </c>
      <c r="D361" s="44">
        <v>12844.527156479999</v>
      </c>
      <c r="E361" s="44">
        <v>0</v>
      </c>
      <c r="F361" s="372">
        <v>349088.69355647999</v>
      </c>
    </row>
    <row r="362" spans="1:6" x14ac:dyDescent="0.3">
      <c r="A362" s="49">
        <v>90000842</v>
      </c>
      <c r="B362" s="41" t="s">
        <v>267</v>
      </c>
      <c r="C362" s="44">
        <v>5286052.5094536003</v>
      </c>
      <c r="D362" s="44">
        <v>0</v>
      </c>
      <c r="E362" s="44">
        <v>0</v>
      </c>
      <c r="F362" s="372">
        <v>5286052.5094536003</v>
      </c>
    </row>
    <row r="363" spans="1:6" x14ac:dyDescent="0.3">
      <c r="A363" s="49">
        <v>90000872</v>
      </c>
      <c r="B363" s="41" t="s">
        <v>268</v>
      </c>
      <c r="C363" s="44">
        <v>4084245.8078720006</v>
      </c>
      <c r="D363" s="44">
        <v>0</v>
      </c>
      <c r="E363" s="44">
        <v>0</v>
      </c>
      <c r="F363" s="372">
        <v>4084245.8078720006</v>
      </c>
    </row>
    <row r="364" spans="1:6" x14ac:dyDescent="0.3">
      <c r="A364" s="49">
        <v>90037822</v>
      </c>
      <c r="B364" s="41" t="s">
        <v>270</v>
      </c>
      <c r="C364" s="44">
        <v>1549455.1492919996</v>
      </c>
      <c r="D364" s="44">
        <v>0</v>
      </c>
      <c r="E364" s="44">
        <v>0</v>
      </c>
      <c r="F364" s="372">
        <v>1549455.1492919996</v>
      </c>
    </row>
    <row r="365" spans="1:6" x14ac:dyDescent="0.3">
      <c r="A365" s="49">
        <v>90038382</v>
      </c>
      <c r="B365" s="41" t="s">
        <v>271</v>
      </c>
      <c r="C365" s="44">
        <v>2716572.6610400006</v>
      </c>
      <c r="D365" s="44">
        <v>0</v>
      </c>
      <c r="E365" s="44">
        <v>0</v>
      </c>
      <c r="F365" s="372">
        <v>2716572.6610400006</v>
      </c>
    </row>
    <row r="366" spans="1:6" x14ac:dyDescent="0.3">
      <c r="A366" s="49">
        <v>90053342</v>
      </c>
      <c r="B366" s="41" t="s">
        <v>269</v>
      </c>
      <c r="C366" s="44">
        <v>874234.8326399998</v>
      </c>
      <c r="D366" s="44">
        <v>0</v>
      </c>
      <c r="E366" s="44">
        <v>0</v>
      </c>
      <c r="F366" s="372">
        <v>874234.8326399998</v>
      </c>
    </row>
    <row r="367" spans="1:6" x14ac:dyDescent="0.3">
      <c r="A367" s="49">
        <v>90025016</v>
      </c>
      <c r="B367" s="41" t="s">
        <v>272</v>
      </c>
      <c r="C367" s="44">
        <v>204548.53456000003</v>
      </c>
      <c r="D367" s="44">
        <v>0</v>
      </c>
      <c r="E367" s="44">
        <v>0</v>
      </c>
      <c r="F367" s="372">
        <v>204548.53456000003</v>
      </c>
    </row>
    <row r="368" spans="1:6" x14ac:dyDescent="0.3">
      <c r="A368" s="49">
        <v>90025076</v>
      </c>
      <c r="B368" s="41" t="s">
        <v>273</v>
      </c>
      <c r="C368" s="44">
        <v>211553.62135999996</v>
      </c>
      <c r="D368" s="44">
        <v>0</v>
      </c>
      <c r="E368" s="44">
        <v>0</v>
      </c>
      <c r="F368" s="372">
        <v>211553.62135999996</v>
      </c>
    </row>
    <row r="369" spans="1:15" x14ac:dyDescent="0.3">
      <c r="A369" s="49">
        <v>90025136</v>
      </c>
      <c r="B369" s="41" t="s">
        <v>274</v>
      </c>
      <c r="C369" s="44">
        <v>626394.86165600002</v>
      </c>
      <c r="D369" s="44">
        <v>0</v>
      </c>
      <c r="E369" s="44">
        <v>0</v>
      </c>
      <c r="F369" s="372">
        <v>626394.86165600002</v>
      </c>
    </row>
    <row r="370" spans="1:15" x14ac:dyDescent="0.3">
      <c r="A370" s="49">
        <v>90054396</v>
      </c>
      <c r="B370" s="41" t="s">
        <v>275</v>
      </c>
      <c r="C370" s="44">
        <v>281604.48936000001</v>
      </c>
      <c r="D370" s="44">
        <v>0</v>
      </c>
      <c r="E370" s="44">
        <v>0</v>
      </c>
      <c r="F370" s="372">
        <v>281604.48936000001</v>
      </c>
    </row>
    <row r="371" spans="1:15" x14ac:dyDescent="0.3">
      <c r="A371" s="49">
        <v>90000837</v>
      </c>
      <c r="B371" s="41" t="s">
        <v>277</v>
      </c>
      <c r="C371" s="44">
        <v>10642267.968296001</v>
      </c>
      <c r="D371" s="44">
        <v>406534.63638890721</v>
      </c>
      <c r="E371" s="44">
        <v>0</v>
      </c>
      <c r="F371" s="372">
        <v>11048802.604684908</v>
      </c>
    </row>
    <row r="372" spans="1:15" s="48" customFormat="1" x14ac:dyDescent="0.3">
      <c r="A372" s="49">
        <v>90002047</v>
      </c>
      <c r="B372" s="41" t="s">
        <v>278</v>
      </c>
      <c r="C372" s="44">
        <v>6496517.4983200002</v>
      </c>
      <c r="D372" s="44">
        <v>248166.968435824</v>
      </c>
      <c r="E372" s="44">
        <v>0</v>
      </c>
      <c r="F372" s="372">
        <v>6744684.4667558242</v>
      </c>
      <c r="G372" s="127"/>
      <c r="H372" s="47"/>
      <c r="I372" s="116"/>
      <c r="J372" s="116"/>
      <c r="K372" s="116"/>
      <c r="L372" s="116"/>
      <c r="M372" s="116"/>
      <c r="N372" s="116"/>
      <c r="O372" s="116"/>
    </row>
    <row r="373" spans="1:15" x14ac:dyDescent="0.3">
      <c r="A373" s="49">
        <v>90005997</v>
      </c>
      <c r="B373" s="41" t="s">
        <v>279</v>
      </c>
      <c r="C373" s="44">
        <v>7152193.6227999981</v>
      </c>
      <c r="D373" s="44">
        <v>273213.79639095993</v>
      </c>
      <c r="E373" s="44">
        <v>0</v>
      </c>
      <c r="F373" s="372">
        <v>7425407.4191909581</v>
      </c>
    </row>
    <row r="374" spans="1:15" x14ac:dyDescent="0.3">
      <c r="A374" s="49">
        <v>90008177</v>
      </c>
      <c r="B374" s="41" t="s">
        <v>497</v>
      </c>
      <c r="C374" s="44">
        <v>5913694.2765600001</v>
      </c>
      <c r="D374" s="44">
        <v>225903.12136459199</v>
      </c>
      <c r="E374" s="44">
        <v>0</v>
      </c>
      <c r="F374" s="372">
        <v>6139597.3979245918</v>
      </c>
    </row>
    <row r="375" spans="1:15" x14ac:dyDescent="0.3">
      <c r="A375" s="49">
        <v>90008367</v>
      </c>
      <c r="B375" s="41" t="s">
        <v>280</v>
      </c>
      <c r="C375" s="44">
        <v>8544804.8786400016</v>
      </c>
      <c r="D375" s="44">
        <v>326411.54636404803</v>
      </c>
      <c r="E375" s="44">
        <v>0</v>
      </c>
      <c r="F375" s="372">
        <v>8871216.4250040501</v>
      </c>
    </row>
    <row r="376" spans="1:15" x14ac:dyDescent="0.3">
      <c r="A376" s="49">
        <v>90008987</v>
      </c>
      <c r="B376" s="41" t="s">
        <v>281</v>
      </c>
      <c r="C376" s="44">
        <v>4619154.2359199999</v>
      </c>
      <c r="D376" s="44">
        <v>176451.69181214398</v>
      </c>
      <c r="E376" s="44">
        <v>0</v>
      </c>
      <c r="F376" s="372">
        <v>4795605.9277321436</v>
      </c>
    </row>
    <row r="377" spans="1:15" x14ac:dyDescent="0.3">
      <c r="A377" s="49">
        <v>90038737</v>
      </c>
      <c r="B377" s="41" t="s">
        <v>276</v>
      </c>
      <c r="C377" s="44">
        <v>8861434.8020000011</v>
      </c>
      <c r="D377" s="44">
        <v>338506.80943640001</v>
      </c>
      <c r="E377" s="44">
        <v>0</v>
      </c>
      <c r="F377" s="372">
        <v>9199941.6114364006</v>
      </c>
    </row>
    <row r="378" spans="1:15" x14ac:dyDescent="0.3">
      <c r="A378" s="49">
        <v>90042287</v>
      </c>
      <c r="B378" s="41" t="s">
        <v>282</v>
      </c>
      <c r="C378" s="44">
        <v>4874139.395440001</v>
      </c>
      <c r="D378" s="44">
        <v>186192.12490580804</v>
      </c>
      <c r="E378" s="44">
        <v>0</v>
      </c>
      <c r="F378" s="372">
        <v>5060331.5203458089</v>
      </c>
    </row>
    <row r="379" spans="1:15" x14ac:dyDescent="0.3">
      <c r="A379" s="386"/>
      <c r="B379" s="41"/>
      <c r="F379" s="26"/>
    </row>
    <row r="380" spans="1:15" x14ac:dyDescent="0.3">
      <c r="A380" s="386"/>
      <c r="B380" s="41"/>
      <c r="F380" s="26"/>
    </row>
    <row r="381" spans="1:15" x14ac:dyDescent="0.3">
      <c r="A381" s="386"/>
      <c r="B381" s="41"/>
      <c r="F381" s="26"/>
    </row>
    <row r="382" spans="1:15" x14ac:dyDescent="0.3">
      <c r="A382" s="386"/>
      <c r="B382" s="41"/>
      <c r="F382" s="26"/>
    </row>
    <row r="383" spans="1:15" x14ac:dyDescent="0.3">
      <c r="A383" s="386"/>
      <c r="B383" s="41"/>
      <c r="F383" s="26"/>
    </row>
    <row r="384" spans="1:15" x14ac:dyDescent="0.3">
      <c r="A384" s="386"/>
      <c r="B384" s="41"/>
      <c r="F384" s="26"/>
    </row>
    <row r="385" spans="1:6" x14ac:dyDescent="0.3">
      <c r="A385" s="386"/>
      <c r="B385" s="41"/>
      <c r="F385" s="26"/>
    </row>
    <row r="386" spans="1:6" x14ac:dyDescent="0.3">
      <c r="A386" s="386"/>
      <c r="B386" s="41"/>
      <c r="F386" s="26"/>
    </row>
    <row r="387" spans="1:6" x14ac:dyDescent="0.3">
      <c r="A387" s="386"/>
      <c r="F387" s="26"/>
    </row>
    <row r="388" spans="1:6" x14ac:dyDescent="0.3">
      <c r="A388" s="386"/>
      <c r="F388" s="26"/>
    </row>
    <row r="389" spans="1:6" x14ac:dyDescent="0.3">
      <c r="A389" s="386"/>
      <c r="F389" s="26"/>
    </row>
    <row r="390" spans="1:6" x14ac:dyDescent="0.3">
      <c r="A390" s="386"/>
      <c r="F390" s="26"/>
    </row>
    <row r="391" spans="1:6" x14ac:dyDescent="0.3">
      <c r="A391" s="386"/>
      <c r="F391" s="26"/>
    </row>
    <row r="392" spans="1:6" x14ac:dyDescent="0.3">
      <c r="A392" s="386"/>
    </row>
    <row r="393" spans="1:6" x14ac:dyDescent="0.3">
      <c r="A393" s="386"/>
    </row>
    <row r="394" spans="1:6" x14ac:dyDescent="0.3">
      <c r="A394" s="386"/>
    </row>
    <row r="395" spans="1:6" x14ac:dyDescent="0.3">
      <c r="A395" s="386"/>
    </row>
    <row r="396" spans="1:6" x14ac:dyDescent="0.3">
      <c r="A396" s="386"/>
    </row>
    <row r="397" spans="1:6" x14ac:dyDescent="0.3">
      <c r="A397" s="385"/>
    </row>
    <row r="398" spans="1:6" x14ac:dyDescent="0.3">
      <c r="A398" s="385"/>
    </row>
    <row r="399" spans="1:6" x14ac:dyDescent="0.3">
      <c r="A399" s="385"/>
      <c r="B399" s="387"/>
    </row>
    <row r="400" spans="1:6" x14ac:dyDescent="0.3">
      <c r="A400" s="385"/>
    </row>
    <row r="401" spans="1:2" x14ac:dyDescent="0.3">
      <c r="A401" s="385"/>
    </row>
    <row r="402" spans="1:2" x14ac:dyDescent="0.3">
      <c r="A402" s="385"/>
    </row>
    <row r="403" spans="1:2" x14ac:dyDescent="0.3">
      <c r="A403" s="385"/>
    </row>
    <row r="404" spans="1:2" x14ac:dyDescent="0.3">
      <c r="A404" s="385"/>
    </row>
    <row r="405" spans="1:2" x14ac:dyDescent="0.3">
      <c r="A405" s="386"/>
    </row>
    <row r="406" spans="1:2" x14ac:dyDescent="0.3">
      <c r="A406" s="385"/>
    </row>
    <row r="407" spans="1:2" x14ac:dyDescent="0.3">
      <c r="A407" s="385"/>
    </row>
    <row r="408" spans="1:2" x14ac:dyDescent="0.3">
      <c r="A408" s="385"/>
    </row>
    <row r="409" spans="1:2" x14ac:dyDescent="0.3">
      <c r="A409" s="386"/>
    </row>
    <row r="410" spans="1:2" x14ac:dyDescent="0.3">
      <c r="A410" s="385"/>
    </row>
    <row r="411" spans="1:2" x14ac:dyDescent="0.3">
      <c r="A411" s="385"/>
    </row>
    <row r="412" spans="1:2" x14ac:dyDescent="0.3">
      <c r="A412" s="385"/>
    </row>
    <row r="413" spans="1:2" x14ac:dyDescent="0.3">
      <c r="A413" s="385"/>
      <c r="B413" s="387"/>
    </row>
  </sheetData>
  <pageMargins left="0.51181102362204722" right="0.51181102362204722" top="0.55118110236220474" bottom="0.55118110236220474" header="0.31496062992125984" footer="0.31496062992125984"/>
  <pageSetup paperSize="9" scale="90" orientation="portrait" r:id="rId1"/>
  <ignoredErrors>
    <ignoredError sqref="F5 F7:F378" calculatedColumn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9"/>
  <sheetViews>
    <sheetView zoomScale="80" zoomScaleNormal="80" workbookViewId="0">
      <pane xSplit="2" ySplit="5" topLeftCell="C6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4" x14ac:dyDescent="0.3"/>
  <cols>
    <col min="1" max="1" width="9.58203125" style="394" customWidth="1"/>
    <col min="2" max="2" width="12.5" style="393" bestFit="1" customWidth="1"/>
    <col min="3" max="15" width="16.08203125" style="394" customWidth="1"/>
    <col min="16" max="16" width="24" style="394" customWidth="1"/>
    <col min="17" max="17" width="21.33203125" style="404" bestFit="1" customWidth="1"/>
    <col min="18" max="18" width="24" style="395" bestFit="1" customWidth="1"/>
    <col min="19" max="19" width="20.58203125" style="21" bestFit="1" customWidth="1"/>
    <col min="20" max="20" width="10.58203125" bestFit="1" customWidth="1"/>
    <col min="21" max="21" width="8.58203125" bestFit="1" customWidth="1"/>
    <col min="22" max="23" width="9.58203125" bestFit="1" customWidth="1"/>
  </cols>
  <sheetData>
    <row r="1" spans="1:19" ht="22.5" x14ac:dyDescent="0.45">
      <c r="A1" s="438" t="s">
        <v>498</v>
      </c>
      <c r="F1" s="441"/>
      <c r="Q1" s="194"/>
    </row>
    <row r="2" spans="1:19" x14ac:dyDescent="0.3">
      <c r="A2" s="394" t="s">
        <v>390</v>
      </c>
      <c r="B2" s="396"/>
      <c r="Q2" s="194"/>
    </row>
    <row r="3" spans="1:19" x14ac:dyDescent="0.3">
      <c r="A3" s="294" t="s">
        <v>476</v>
      </c>
      <c r="D3" s="11"/>
      <c r="Q3" s="194"/>
    </row>
    <row r="4" spans="1:19" s="256" customFormat="1" ht="56" x14ac:dyDescent="0.3">
      <c r="A4" s="264" t="s">
        <v>391</v>
      </c>
      <c r="B4" s="265" t="s">
        <v>286</v>
      </c>
      <c r="C4" s="264" t="s">
        <v>499</v>
      </c>
      <c r="D4" s="264" t="s">
        <v>500</v>
      </c>
      <c r="E4" s="264" t="s">
        <v>501</v>
      </c>
      <c r="F4" s="264" t="s">
        <v>502</v>
      </c>
      <c r="G4" s="264" t="s">
        <v>503</v>
      </c>
      <c r="H4" s="264" t="s">
        <v>504</v>
      </c>
      <c r="I4" s="264" t="s">
        <v>505</v>
      </c>
      <c r="J4" s="264" t="s">
        <v>506</v>
      </c>
      <c r="K4" s="264" t="s">
        <v>507</v>
      </c>
      <c r="L4" s="264" t="s">
        <v>508</v>
      </c>
      <c r="M4" s="264" t="s">
        <v>509</v>
      </c>
      <c r="N4" s="264" t="s">
        <v>510</v>
      </c>
      <c r="O4" s="264" t="s">
        <v>511</v>
      </c>
      <c r="P4" s="397" t="s">
        <v>512</v>
      </c>
      <c r="Q4" s="397" t="s">
        <v>513</v>
      </c>
      <c r="R4" s="409" t="s">
        <v>514</v>
      </c>
      <c r="S4" s="398" t="s">
        <v>546</v>
      </c>
    </row>
    <row r="5" spans="1:19" x14ac:dyDescent="0.3">
      <c r="A5" s="393"/>
      <c r="B5" s="393" t="s">
        <v>389</v>
      </c>
      <c r="C5" s="419">
        <f t="shared" ref="C5:N5" si="0">SUM(C6:C298)</f>
        <v>375000000</v>
      </c>
      <c r="D5" s="419">
        <f t="shared" si="0"/>
        <v>129000000.00000006</v>
      </c>
      <c r="E5" s="419">
        <f t="shared" si="0"/>
        <v>299000000.00000018</v>
      </c>
      <c r="F5" s="419">
        <f t="shared" si="0"/>
        <v>11499999.999999998</v>
      </c>
      <c r="G5" s="419">
        <f t="shared" si="0"/>
        <v>9500000</v>
      </c>
      <c r="H5" s="419">
        <f t="shared" si="0"/>
        <v>131000000.00000004</v>
      </c>
      <c r="I5" s="419">
        <f t="shared" si="0"/>
        <v>262000000</v>
      </c>
      <c r="J5" s="419">
        <f t="shared" si="0"/>
        <v>394999999.9999997</v>
      </c>
      <c r="K5" s="419">
        <f t="shared" si="0"/>
        <v>131000000.00000004</v>
      </c>
      <c r="L5" s="419">
        <f t="shared" si="0"/>
        <v>224000000.00000006</v>
      </c>
      <c r="M5" s="419">
        <f t="shared" si="0"/>
        <v>301999999.99999964</v>
      </c>
      <c r="N5" s="419">
        <f t="shared" si="0"/>
        <v>180999999.99999994</v>
      </c>
      <c r="O5" s="419">
        <f>SUM(O6:O298)</f>
        <v>326499999.99999994</v>
      </c>
      <c r="P5" s="419">
        <f>SUM(P6:P298)</f>
        <v>2449999999.9999995</v>
      </c>
      <c r="Q5" s="194">
        <f>SUM(Q6:Q298)</f>
        <v>2776499999.9999995</v>
      </c>
      <c r="R5" s="421">
        <f>SUM(R6:R298)</f>
        <v>-27099999.996386912</v>
      </c>
      <c r="S5" s="399">
        <f>Skattekompensation[[#This Row],[Ersättning  för förlorade skatteinkomster 2010-2022 sammanlagt, €]]+Skattekompensation[[#This Row],[Återkrav av fördröjda skatteintäkter år 2022]]</f>
        <v>2749400000.0036125</v>
      </c>
    </row>
    <row r="6" spans="1:19" x14ac:dyDescent="0.3">
      <c r="A6" s="33">
        <v>5</v>
      </c>
      <c r="B6" s="12" t="s">
        <v>0</v>
      </c>
      <c r="C6" s="14">
        <v>982442.68588862638</v>
      </c>
      <c r="D6" s="418">
        <v>316760.20249300933</v>
      </c>
      <c r="E6" s="418">
        <v>854672.97116156155</v>
      </c>
      <c r="F6" s="418">
        <v>45846.997350827412</v>
      </c>
      <c r="G6" s="418">
        <v>104017.12567895393</v>
      </c>
      <c r="H6" s="418">
        <v>405909.55986633711</v>
      </c>
      <c r="I6" s="418">
        <v>595879.92461751495</v>
      </c>
      <c r="J6" s="418">
        <v>855777.19931543048</v>
      </c>
      <c r="K6" s="418">
        <v>259567.6986035869</v>
      </c>
      <c r="L6" s="418">
        <v>482826.74172792077</v>
      </c>
      <c r="M6" s="418">
        <v>672045.29585116694</v>
      </c>
      <c r="N6" s="418">
        <v>355929.39023934794</v>
      </c>
      <c r="O6" s="418">
        <v>645047.07281916216</v>
      </c>
      <c r="P6" s="419">
        <f>SUM(Skattekompensation[[#This Row],[Ersättning för förlorade skatteintkomster 2010]:[Ersättning för förlorade skatteintkomster 2021]])</f>
        <v>5931675.7927942844</v>
      </c>
      <c r="Q6" s="400">
        <f>SUM(Skattekompensation[[#This Row],[Ersättning för förlorade skatteintkomster 2010]:[Ersättning för förlorade skatteintkomster 2022]])</f>
        <v>6576722.8656134466</v>
      </c>
      <c r="R6" s="421">
        <v>-33672.136647192267</v>
      </c>
      <c r="S6" s="422">
        <f>Skattekompensation[[#This Row],[Ersättning  för förlorade skatteinkomster 2010-2022 sammanlagt, €]]+Skattekompensation[[#This Row],[Återkrav av fördröjda skatteintäkter år 2022]]</f>
        <v>6543050.7289662547</v>
      </c>
    </row>
    <row r="7" spans="1:19" x14ac:dyDescent="0.3">
      <c r="A7" s="33">
        <v>9</v>
      </c>
      <c r="B7" s="12" t="s">
        <v>1</v>
      </c>
      <c r="C7" s="14">
        <v>269616.37774709117</v>
      </c>
      <c r="D7" s="418">
        <v>76860.945100878802</v>
      </c>
      <c r="E7" s="418">
        <v>208942.05469652946</v>
      </c>
      <c r="F7" s="418">
        <v>11331.876123504489</v>
      </c>
      <c r="G7" s="418">
        <v>20677.758179640379</v>
      </c>
      <c r="H7" s="418">
        <v>98339.24119116721</v>
      </c>
      <c r="I7" s="418">
        <v>155628.8025438553</v>
      </c>
      <c r="J7" s="418">
        <v>249305.43506665138</v>
      </c>
      <c r="K7" s="418">
        <v>62436.342574807924</v>
      </c>
      <c r="L7" s="418">
        <v>126039.71635671791</v>
      </c>
      <c r="M7" s="418">
        <v>175698.08871728778</v>
      </c>
      <c r="N7" s="418">
        <v>100722.98439812243</v>
      </c>
      <c r="O7" s="418">
        <v>195761.23807186561</v>
      </c>
      <c r="P7" s="419">
        <f>SUM(Skattekompensation[[#This Row],[Ersättning för förlorade skatteintkomster 2010]:[Ersättning för förlorade skatteintkomster 2021]])</f>
        <v>1555599.6226962542</v>
      </c>
      <c r="Q7" s="400">
        <f>SUM(Skattekompensation[[#This Row],[Ersättning för förlorade skatteintkomster 2010]:[Ersättning för förlorade skatteintkomster 2022]])</f>
        <v>1751360.8607681198</v>
      </c>
      <c r="R7" s="421">
        <v>-9152.2084304680011</v>
      </c>
      <c r="S7" s="422">
        <f>Skattekompensation[[#This Row],[Ersättning  för förlorade skatteinkomster 2010-2022 sammanlagt, €]]+Skattekompensation[[#This Row],[Återkrav av fördröjda skatteintäkter år 2022]]</f>
        <v>1742208.6523376517</v>
      </c>
    </row>
    <row r="8" spans="1:19" x14ac:dyDescent="0.3">
      <c r="A8" s="33">
        <v>10</v>
      </c>
      <c r="B8" s="12" t="s">
        <v>2</v>
      </c>
      <c r="C8" s="14">
        <v>1196257.2973828444</v>
      </c>
      <c r="D8" s="418">
        <v>389827.56914601772</v>
      </c>
      <c r="E8" s="418">
        <v>994223.94052324235</v>
      </c>
      <c r="F8" s="418">
        <v>46805.493257466267</v>
      </c>
      <c r="G8" s="418">
        <v>102562.06916084253</v>
      </c>
      <c r="H8" s="418">
        <v>466334.08575838123</v>
      </c>
      <c r="I8" s="418">
        <v>749068.49356819619</v>
      </c>
      <c r="J8" s="418">
        <v>1066515.1689976272</v>
      </c>
      <c r="K8" s="418">
        <v>322351.75372613425</v>
      </c>
      <c r="L8" s="418">
        <v>594111.29516849422</v>
      </c>
      <c r="M8" s="418">
        <v>803688.23112984188</v>
      </c>
      <c r="N8" s="418">
        <v>455921.26399358484</v>
      </c>
      <c r="O8" s="418">
        <v>852411.60412353929</v>
      </c>
      <c r="P8" s="419">
        <f>SUM(Skattekompensation[[#This Row],[Ersättning för förlorade skatteintkomster 2010]:[Ersättning för förlorade skatteintkomster 2021]])</f>
        <v>7187666.6618126724</v>
      </c>
      <c r="Q8" s="400">
        <f>SUM(Skattekompensation[[#This Row],[Ersättning för förlorade skatteintkomster 2010]:[Ersättning för förlorade skatteintkomster 2022]])</f>
        <v>8040078.2659362117</v>
      </c>
      <c r="R8" s="421">
        <v>-40246.4100936451</v>
      </c>
      <c r="S8" s="422">
        <f>Skattekompensation[[#This Row],[Ersättning  för förlorade skatteinkomster 2010-2022 sammanlagt, €]]+Skattekompensation[[#This Row],[Återkrav av fördröjda skatteintäkter år 2022]]</f>
        <v>7999831.8558425661</v>
      </c>
    </row>
    <row r="9" spans="1:19" x14ac:dyDescent="0.3">
      <c r="A9" s="33">
        <v>16</v>
      </c>
      <c r="B9" s="12" t="s">
        <v>3</v>
      </c>
      <c r="C9" s="14">
        <v>734043.77492278337</v>
      </c>
      <c r="D9" s="418">
        <v>234965.68837095785</v>
      </c>
      <c r="E9" s="418">
        <v>499428.03132371634</v>
      </c>
      <c r="F9" s="418">
        <v>23164.14885330807</v>
      </c>
      <c r="G9" s="418">
        <v>5375.0268597214126</v>
      </c>
      <c r="H9" s="418">
        <v>239081.0739268699</v>
      </c>
      <c r="I9" s="418">
        <v>418755.6805136163</v>
      </c>
      <c r="J9" s="418">
        <v>701338.61270651082</v>
      </c>
      <c r="K9" s="418">
        <v>207166.79425464023</v>
      </c>
      <c r="L9" s="418">
        <v>358437.56081256393</v>
      </c>
      <c r="M9" s="418">
        <v>467110.22599580581</v>
      </c>
      <c r="N9" s="418">
        <v>270454.40685041237</v>
      </c>
      <c r="O9" s="418">
        <v>585042.50446585787</v>
      </c>
      <c r="P9" s="419">
        <f>SUM(Skattekompensation[[#This Row],[Ersättning för förlorade skatteintkomster 2010]:[Ersättning för förlorade skatteintkomster 2021]])</f>
        <v>4159321.0253909063</v>
      </c>
      <c r="Q9" s="400">
        <f>SUM(Skattekompensation[[#This Row],[Ersättning för förlorade skatteintkomster 2010]:[Ersättning för förlorade skatteintkomster 2022]])</f>
        <v>4744363.5298567638</v>
      </c>
      <c r="R9" s="421">
        <v>-35442.15797542678</v>
      </c>
      <c r="S9" s="422">
        <f>Skattekompensation[[#This Row],[Ersättning  för förlorade skatteinkomster 2010-2022 sammanlagt, €]]+Skattekompensation[[#This Row],[Återkrav av fördröjda skatteintäkter år 2022]]</f>
        <v>4708921.3718813369</v>
      </c>
    </row>
    <row r="10" spans="1:19" x14ac:dyDescent="0.3">
      <c r="A10" s="33">
        <v>18</v>
      </c>
      <c r="B10" s="12" t="s">
        <v>4</v>
      </c>
      <c r="C10" s="14">
        <v>390010.22836636967</v>
      </c>
      <c r="D10" s="418">
        <v>130963.20226024688</v>
      </c>
      <c r="E10" s="418">
        <v>277568.86861187575</v>
      </c>
      <c r="F10" s="418">
        <v>5685.5331348501413</v>
      </c>
      <c r="G10" s="418">
        <v>18260.159979551037</v>
      </c>
      <c r="H10" s="418">
        <v>78444.940512162895</v>
      </c>
      <c r="I10" s="418">
        <v>268579.92814660154</v>
      </c>
      <c r="J10" s="418">
        <v>394468.01675735629</v>
      </c>
      <c r="K10" s="418">
        <v>106452.60858936342</v>
      </c>
      <c r="L10" s="418">
        <v>194995.58547290025</v>
      </c>
      <c r="M10" s="418">
        <v>257965.48290369249</v>
      </c>
      <c r="N10" s="418">
        <v>159699.93272014483</v>
      </c>
      <c r="O10" s="418">
        <v>496239.60736957204</v>
      </c>
      <c r="P10" s="419">
        <f>SUM(Skattekompensation[[#This Row],[Ersättning för förlorade skatteintkomster 2010]:[Ersättning för förlorade skatteintkomster 2021]])</f>
        <v>2283094.4874551152</v>
      </c>
      <c r="Q10" s="400">
        <f>SUM(Skattekompensation[[#This Row],[Ersättning för förlorade skatteintkomster 2010]:[Ersättning för förlorade skatteintkomster 2022]])</f>
        <v>2779334.0948246871</v>
      </c>
      <c r="R10" s="421">
        <v>-23624.613202346052</v>
      </c>
      <c r="S10" s="422">
        <f>Skattekompensation[[#This Row],[Ersättning  för förlorade skatteinkomster 2010-2022 sammanlagt, €]]+Skattekompensation[[#This Row],[Återkrav av fördröjda skatteintäkter år 2022]]</f>
        <v>2755709.4816223411</v>
      </c>
    </row>
    <row r="11" spans="1:19" x14ac:dyDescent="0.3">
      <c r="A11" s="33">
        <v>19</v>
      </c>
      <c r="B11" s="12" t="s">
        <v>5</v>
      </c>
      <c r="C11" s="14">
        <v>304848.6320308834</v>
      </c>
      <c r="D11" s="418">
        <v>99380.516446916998</v>
      </c>
      <c r="E11" s="418">
        <v>201671.6672826829</v>
      </c>
      <c r="F11" s="418">
        <v>3174.9392171713553</v>
      </c>
      <c r="G11" s="418">
        <v>16950.500800257825</v>
      </c>
      <c r="H11" s="418">
        <v>78918.645847082007</v>
      </c>
      <c r="I11" s="418">
        <v>205320.91818612782</v>
      </c>
      <c r="J11" s="418">
        <v>357272.23991055088</v>
      </c>
      <c r="K11" s="418">
        <v>93136.486716833999</v>
      </c>
      <c r="L11" s="418">
        <v>166118.60393671633</v>
      </c>
      <c r="M11" s="418">
        <v>224982.56761189338</v>
      </c>
      <c r="N11" s="418">
        <v>141266.33328408713</v>
      </c>
      <c r="O11" s="418">
        <v>353723.84276968002</v>
      </c>
      <c r="P11" s="419">
        <f>SUM(Skattekompensation[[#This Row],[Ersättning för förlorade skatteintkomster 2010]:[Ersättning för förlorade skatteintkomster 2021]])</f>
        <v>1893042.0512712039</v>
      </c>
      <c r="Q11" s="400">
        <f>SUM(Skattekompensation[[#This Row],[Ersättning för förlorade skatteintkomster 2010]:[Ersättning för förlorade skatteintkomster 2022]])</f>
        <v>2246765.894040884</v>
      </c>
      <c r="R11" s="421">
        <v>-17424.497690650795</v>
      </c>
      <c r="S11" s="422">
        <f>Skattekompensation[[#This Row],[Ersättning  för förlorade skatteinkomster 2010-2022 sammanlagt, €]]+Skattekompensation[[#This Row],[Återkrav av fördröjda skatteintäkter år 2022]]</f>
        <v>2229341.3963502333</v>
      </c>
    </row>
    <row r="12" spans="1:19" x14ac:dyDescent="0.3">
      <c r="A12" s="33">
        <v>20</v>
      </c>
      <c r="B12" s="12" t="s">
        <v>6</v>
      </c>
      <c r="C12" s="14">
        <v>1334279.3261563238</v>
      </c>
      <c r="D12" s="418">
        <v>410542.72440063267</v>
      </c>
      <c r="E12" s="418">
        <v>897394.9424826249</v>
      </c>
      <c r="F12" s="418">
        <v>27428.68789498369</v>
      </c>
      <c r="G12" s="418">
        <v>125948.33979683967</v>
      </c>
      <c r="H12" s="418">
        <v>413526.2233831386</v>
      </c>
      <c r="I12" s="418">
        <v>833777.01560758299</v>
      </c>
      <c r="J12" s="418">
        <v>1346679.5531167898</v>
      </c>
      <c r="K12" s="418">
        <v>355892.24723762769</v>
      </c>
      <c r="L12" s="418">
        <v>697081.55747567234</v>
      </c>
      <c r="M12" s="418">
        <v>881263.90259031765</v>
      </c>
      <c r="N12" s="418">
        <v>552531.84865490615</v>
      </c>
      <c r="O12" s="418">
        <v>1352963.3141839805</v>
      </c>
      <c r="P12" s="419">
        <f>SUM(Skattekompensation[[#This Row],[Ersättning för förlorade skatteintkomster 2010]:[Ersättning för förlorade skatteintkomster 2021]])</f>
        <v>7876346.3687974392</v>
      </c>
      <c r="Q12" s="400">
        <f>SUM(Skattekompensation[[#This Row],[Ersättning för förlorade skatteintkomster 2010]:[Ersättning för förlorade skatteintkomster 2022]])</f>
        <v>9229309.6829814203</v>
      </c>
      <c r="R12" s="421">
        <v>-75065.44174165497</v>
      </c>
      <c r="S12" s="422">
        <f>Skattekompensation[[#This Row],[Ersättning  för förlorade skatteinkomster 2010-2022 sammanlagt, €]]+Skattekompensation[[#This Row],[Återkrav av fördröjda skatteintäkter år 2022]]</f>
        <v>9154244.2412397657</v>
      </c>
    </row>
    <row r="13" spans="1:19" x14ac:dyDescent="0.3">
      <c r="A13" s="33">
        <v>46</v>
      </c>
      <c r="B13" s="12" t="s">
        <v>7</v>
      </c>
      <c r="C13" s="14">
        <v>170795.24706201933</v>
      </c>
      <c r="D13" s="418">
        <v>51003.560628942578</v>
      </c>
      <c r="E13" s="418">
        <v>132057.32919923117</v>
      </c>
      <c r="F13" s="418">
        <v>6623.6324419357716</v>
      </c>
      <c r="G13" s="418">
        <v>5672.3970182429675</v>
      </c>
      <c r="H13" s="418">
        <v>61209.447183882701</v>
      </c>
      <c r="I13" s="418">
        <v>88357.190793127505</v>
      </c>
      <c r="J13" s="418">
        <v>132007.98019348277</v>
      </c>
      <c r="K13" s="418">
        <v>36934.000312073003</v>
      </c>
      <c r="L13" s="418">
        <v>69106.637919562403</v>
      </c>
      <c r="M13" s="418">
        <v>99245.466101418511</v>
      </c>
      <c r="N13" s="418">
        <v>51260.450162341367</v>
      </c>
      <c r="O13" s="418">
        <v>98088.64245192839</v>
      </c>
      <c r="P13" s="419">
        <f>SUM(Skattekompensation[[#This Row],[Ersättning för förlorade skatteintkomster 2010]:[Ersättning för förlorade skatteintkomster 2021]])</f>
        <v>904273.33901626011</v>
      </c>
      <c r="Q13" s="400">
        <f>SUM(Skattekompensation[[#This Row],[Ersättning för förlorade skatteintkomster 2010]:[Ersättning för förlorade skatteintkomster 2022]])</f>
        <v>1002361.9814681885</v>
      </c>
      <c r="R13" s="421">
        <v>-5389.768285199325</v>
      </c>
      <c r="S13" s="422">
        <f>Skattekompensation[[#This Row],[Ersättning  för förlorade skatteinkomster 2010-2022 sammanlagt, €]]+Skattekompensation[[#This Row],[Återkrav av fördröjda skatteintäkter år 2022]]</f>
        <v>996972.21318298916</v>
      </c>
    </row>
    <row r="14" spans="1:19" x14ac:dyDescent="0.3">
      <c r="A14" s="33">
        <v>47</v>
      </c>
      <c r="B14" s="12" t="s">
        <v>287</v>
      </c>
      <c r="C14" s="14">
        <v>173396.95299759615</v>
      </c>
      <c r="D14" s="418">
        <v>59945.769353424301</v>
      </c>
      <c r="E14" s="418">
        <v>172394.94870718927</v>
      </c>
      <c r="F14" s="418">
        <v>9669.3629249829883</v>
      </c>
      <c r="G14" s="418">
        <v>17796.731132926219</v>
      </c>
      <c r="H14" s="418">
        <v>66470.258459410979</v>
      </c>
      <c r="I14" s="418">
        <v>120347.25272450408</v>
      </c>
      <c r="J14" s="418">
        <v>149976.14331376436</v>
      </c>
      <c r="K14" s="418">
        <v>66511.291980302587</v>
      </c>
      <c r="L14" s="418">
        <v>106033.8413544209</v>
      </c>
      <c r="M14" s="418">
        <v>134198.86573402371</v>
      </c>
      <c r="N14" s="418">
        <v>74342.400905223913</v>
      </c>
      <c r="O14" s="418">
        <v>138735.8140956102</v>
      </c>
      <c r="P14" s="419">
        <f>SUM(Skattekompensation[[#This Row],[Ersättning för förlorade skatteintkomster 2010]:[Ersättning för förlorade skatteintkomster 2021]])</f>
        <v>1151083.8195877695</v>
      </c>
      <c r="Q14" s="400">
        <f>SUM(Skattekompensation[[#This Row],[Ersättning för förlorade skatteintkomster 2010]:[Ersättning för förlorade skatteintkomster 2022]])</f>
        <v>1289819.6336833797</v>
      </c>
      <c r="R14" s="421">
        <v>-7480.50595072744</v>
      </c>
      <c r="S14" s="422">
        <f>Skattekompensation[[#This Row],[Ersättning  för förlorade skatteinkomster 2010-2022 sammanlagt, €]]+Skattekompensation[[#This Row],[Återkrav av fördröjda skatteintäkter år 2022]]</f>
        <v>1282339.1277326522</v>
      </c>
    </row>
    <row r="15" spans="1:19" x14ac:dyDescent="0.3">
      <c r="A15" s="33">
        <v>49</v>
      </c>
      <c r="B15" s="12" t="s">
        <v>288</v>
      </c>
      <c r="C15" s="14">
        <v>12227997.808138974</v>
      </c>
      <c r="D15" s="418">
        <v>4741058.7617563615</v>
      </c>
      <c r="E15" s="418">
        <v>9930861.5407071169</v>
      </c>
      <c r="F15" s="418">
        <v>158476.05074123334</v>
      </c>
      <c r="G15" s="418">
        <v>-3216643.8105507209</v>
      </c>
      <c r="H15" s="418">
        <v>3590217.8977544284</v>
      </c>
      <c r="I15" s="418">
        <v>10354449.592781734</v>
      </c>
      <c r="J15" s="418">
        <v>14030211.993497528</v>
      </c>
      <c r="K15" s="418">
        <v>5368588.6363894185</v>
      </c>
      <c r="L15" s="418">
        <v>8687348.3061443325</v>
      </c>
      <c r="M15" s="418">
        <v>12313128.11738625</v>
      </c>
      <c r="N15" s="418">
        <v>7930571.9403886963</v>
      </c>
      <c r="O15" s="418">
        <v>11694772.05273824</v>
      </c>
      <c r="P15" s="419">
        <f>SUM(Skattekompensation[[#This Row],[Ersättning för förlorade skatteintkomster 2010]:[Ersättning för förlorade skatteintkomster 2021]])</f>
        <v>86116266.835135356</v>
      </c>
      <c r="Q15" s="400">
        <f>SUM(Skattekompensation[[#This Row],[Ersättning för förlorade skatteintkomster 2010]:[Ersättning för förlorade skatteintkomster 2022]])</f>
        <v>97811038.88787359</v>
      </c>
      <c r="R15" s="421">
        <v>-1829292.3131113523</v>
      </c>
      <c r="S15" s="422">
        <f>Skattekompensation[[#This Row],[Ersättning  för förlorade skatteinkomster 2010-2022 sammanlagt, €]]+Skattekompensation[[#This Row],[Återkrav av fördröjda skatteintäkter år 2022]]</f>
        <v>95981746.57476224</v>
      </c>
    </row>
    <row r="16" spans="1:19" x14ac:dyDescent="0.3">
      <c r="A16" s="33">
        <v>50</v>
      </c>
      <c r="B16" s="12" t="s">
        <v>8</v>
      </c>
      <c r="C16" s="14">
        <v>930471.43460120878</v>
      </c>
      <c r="D16" s="418">
        <v>326226.32998816157</v>
      </c>
      <c r="E16" s="418">
        <v>755979.69918184658</v>
      </c>
      <c r="F16" s="418">
        <v>35805.378420700079</v>
      </c>
      <c r="G16" s="418">
        <v>118088.13599981995</v>
      </c>
      <c r="H16" s="418">
        <v>359583.83389071794</v>
      </c>
      <c r="I16" s="418">
        <v>592840.14091513911</v>
      </c>
      <c r="J16" s="418">
        <v>1045132.1657653033</v>
      </c>
      <c r="K16" s="418">
        <v>278567.27786175744</v>
      </c>
      <c r="L16" s="418">
        <v>485946.37589173508</v>
      </c>
      <c r="M16" s="418">
        <v>624197.38728321716</v>
      </c>
      <c r="N16" s="418">
        <v>381138.54144046252</v>
      </c>
      <c r="O16" s="418">
        <v>895042.50271507096</v>
      </c>
      <c r="P16" s="419">
        <f>SUM(Skattekompensation[[#This Row],[Ersättning för förlorade skatteintkomster 2010]:[Ersättning för förlorade skatteintkomster 2021]])</f>
        <v>5933976.7012400692</v>
      </c>
      <c r="Q16" s="400">
        <f>SUM(Skattekompensation[[#This Row],[Ersättning för förlorade skatteintkomster 2010]:[Ersättning för förlorade skatteintkomster 2022]])</f>
        <v>6829019.20395514</v>
      </c>
      <c r="R16" s="421">
        <v>-53482.17404736553</v>
      </c>
      <c r="S16" s="422">
        <f>Skattekompensation[[#This Row],[Ersättning  för förlorade skatteinkomster 2010-2022 sammanlagt, €]]+Skattekompensation[[#This Row],[Återkrav av fördröjda skatteintäkter år 2022]]</f>
        <v>6775537.0299077742</v>
      </c>
    </row>
    <row r="17" spans="1:19" x14ac:dyDescent="0.3">
      <c r="A17" s="33">
        <v>51</v>
      </c>
      <c r="B17" s="12" t="s">
        <v>289</v>
      </c>
      <c r="C17" s="14">
        <v>825212.48117656889</v>
      </c>
      <c r="D17" s="418">
        <v>332930.73791935208</v>
      </c>
      <c r="E17" s="418">
        <v>852349.38387434487</v>
      </c>
      <c r="F17" s="418">
        <v>38149.057097675279</v>
      </c>
      <c r="G17" s="418">
        <v>81094.721681168565</v>
      </c>
      <c r="H17" s="418">
        <v>261660.24010085664</v>
      </c>
      <c r="I17" s="418">
        <v>497056.58265767223</v>
      </c>
      <c r="J17" s="418">
        <v>700972.90430789872</v>
      </c>
      <c r="K17" s="418">
        <v>275408.68621278135</v>
      </c>
      <c r="L17" s="418">
        <v>436241.25232088531</v>
      </c>
      <c r="M17" s="418">
        <v>594485.72247653292</v>
      </c>
      <c r="N17" s="418">
        <v>300086.711958742</v>
      </c>
      <c r="O17" s="418">
        <v>631627.07014925091</v>
      </c>
      <c r="P17" s="419">
        <f>SUM(Skattekompensation[[#This Row],[Ersättning för förlorade skatteintkomster 2010]:[Ersättning för förlorade skatteintkomster 2021]])</f>
        <v>5195648.4817844788</v>
      </c>
      <c r="Q17" s="400">
        <f>SUM(Skattekompensation[[#This Row],[Ersättning för förlorade skatteintkomster 2010]:[Ersättning för förlorade skatteintkomster 2022]])</f>
        <v>5827275.55193373</v>
      </c>
      <c r="R17" s="421">
        <v>-60850.302704078298</v>
      </c>
      <c r="S17" s="422">
        <f>Skattekompensation[[#This Row],[Ersättning  för förlorade skatteinkomster 2010-2022 sammanlagt, €]]+Skattekompensation[[#This Row],[Återkrav av fördröjda skatteintäkter år 2022]]</f>
        <v>5766425.2492296519</v>
      </c>
    </row>
    <row r="18" spans="1:19" x14ac:dyDescent="0.3">
      <c r="A18" s="33">
        <v>52</v>
      </c>
      <c r="B18" s="12" t="s">
        <v>9</v>
      </c>
      <c r="C18" s="14">
        <v>268330.2856212628</v>
      </c>
      <c r="D18" s="418">
        <v>90507.268528147557</v>
      </c>
      <c r="E18" s="418">
        <v>236019.70943163981</v>
      </c>
      <c r="F18" s="418">
        <v>12785.587300546524</v>
      </c>
      <c r="G18" s="418">
        <v>13972.667475937424</v>
      </c>
      <c r="H18" s="418">
        <v>91029.97670731465</v>
      </c>
      <c r="I18" s="418">
        <v>159125.99451754062</v>
      </c>
      <c r="J18" s="418">
        <v>262773.80227346922</v>
      </c>
      <c r="K18" s="418">
        <v>75899.244029665453</v>
      </c>
      <c r="L18" s="418">
        <v>127170.54683329606</v>
      </c>
      <c r="M18" s="418">
        <v>179164.50400443864</v>
      </c>
      <c r="N18" s="418">
        <v>98257.606979727556</v>
      </c>
      <c r="O18" s="418">
        <v>205054.01401207817</v>
      </c>
      <c r="P18" s="419">
        <f>SUM(Skattekompensation[[#This Row],[Ersättning för förlorade skatteintkomster 2010]:[Ersättning för förlorade skatteintkomster 2021]])</f>
        <v>1615037.193702986</v>
      </c>
      <c r="Q18" s="400">
        <f>SUM(Skattekompensation[[#This Row],[Ersättning för förlorade skatteintkomster 2010]:[Ersättning för förlorade skatteintkomster 2022]])</f>
        <v>1820091.2077150643</v>
      </c>
      <c r="R18" s="421">
        <v>-9286.2339800387108</v>
      </c>
      <c r="S18" s="422">
        <f>Skattekompensation[[#This Row],[Ersättning  för förlorade skatteinkomster 2010-2022 sammanlagt, €]]+Skattekompensation[[#This Row],[Återkrav av fördröjda skatteintäkter år 2022]]</f>
        <v>1810804.9737350256</v>
      </c>
    </row>
    <row r="19" spans="1:19" x14ac:dyDescent="0.3">
      <c r="A19" s="33">
        <v>61</v>
      </c>
      <c r="B19" s="12" t="s">
        <v>10</v>
      </c>
      <c r="C19" s="14">
        <v>1410669.7569363285</v>
      </c>
      <c r="D19" s="418">
        <v>454608.64352128207</v>
      </c>
      <c r="E19" s="418">
        <v>1074037.5054858311</v>
      </c>
      <c r="F19" s="418">
        <v>51148.733290947057</v>
      </c>
      <c r="G19" s="418">
        <v>150656.35952867911</v>
      </c>
      <c r="H19" s="418">
        <v>556585.70542332984</v>
      </c>
      <c r="I19" s="418">
        <v>915212.89595261158</v>
      </c>
      <c r="J19" s="418">
        <v>1382738.1902656096</v>
      </c>
      <c r="K19" s="418">
        <v>451111.42767178488</v>
      </c>
      <c r="L19" s="418">
        <v>771945.66948383301</v>
      </c>
      <c r="M19" s="418">
        <v>964068.33568610845</v>
      </c>
      <c r="N19" s="418">
        <v>573716.44538628263</v>
      </c>
      <c r="O19" s="418">
        <v>1011476.0353178418</v>
      </c>
      <c r="P19" s="419">
        <f>SUM(Skattekompensation[[#This Row],[Ersättning för förlorade skatteintkomster 2010]:[Ersättning för förlorade skatteintkomster 2021]])</f>
        <v>8756499.6686326265</v>
      </c>
      <c r="Q19" s="400">
        <f>SUM(Skattekompensation[[#This Row],[Ersättning för förlorade skatteintkomster 2010]:[Ersättning för förlorade skatteintkomster 2022]])</f>
        <v>9767975.7039504685</v>
      </c>
      <c r="R19" s="421">
        <v>-72700.896531446095</v>
      </c>
      <c r="S19" s="422">
        <f>Skattekompensation[[#This Row],[Ersättning  för förlorade skatteinkomster 2010-2022 sammanlagt, €]]+Skattekompensation[[#This Row],[Återkrav av fördröjda skatteintäkter år 2022]]</f>
        <v>9695274.8074190225</v>
      </c>
    </row>
    <row r="20" spans="1:19" x14ac:dyDescent="0.3">
      <c r="A20" s="33">
        <v>69</v>
      </c>
      <c r="B20" s="12" t="s">
        <v>11</v>
      </c>
      <c r="C20" s="14">
        <v>673244.26792656048</v>
      </c>
      <c r="D20" s="418">
        <v>206379.83877367055</v>
      </c>
      <c r="E20" s="418">
        <v>508460.57217527012</v>
      </c>
      <c r="F20" s="418">
        <v>25606.347000850088</v>
      </c>
      <c r="G20" s="418">
        <v>17551.090417277032</v>
      </c>
      <c r="H20" s="418">
        <v>266734.25175784319</v>
      </c>
      <c r="I20" s="418">
        <v>405559.0589041466</v>
      </c>
      <c r="J20" s="418">
        <v>652159.70367587113</v>
      </c>
      <c r="K20" s="418">
        <v>173760.49404454909</v>
      </c>
      <c r="L20" s="418">
        <v>335303.73636287078</v>
      </c>
      <c r="M20" s="418">
        <v>468130.4467721238</v>
      </c>
      <c r="N20" s="418">
        <v>254387.78599422338</v>
      </c>
      <c r="O20" s="418">
        <v>458304.87228577427</v>
      </c>
      <c r="P20" s="419">
        <f>SUM(Skattekompensation[[#This Row],[Ersättning för förlorade skatteintkomster 2010]:[Ersättning för förlorade skatteintkomster 2021]])</f>
        <v>3987277.5938052568</v>
      </c>
      <c r="Q20" s="400">
        <f>SUM(Skattekompensation[[#This Row],[Ersättning för förlorade skatteintkomster 2010]:[Ersättning för förlorade skatteintkomster 2022]])</f>
        <v>4445582.4660910312</v>
      </c>
      <c r="R20" s="421">
        <v>-27630.363255893641</v>
      </c>
      <c r="S20" s="422">
        <f>Skattekompensation[[#This Row],[Ersättning  för förlorade skatteinkomster 2010-2022 sammanlagt, €]]+Skattekompensation[[#This Row],[Återkrav av fördröjda skatteintäkter år 2022]]</f>
        <v>4417952.1028351374</v>
      </c>
    </row>
    <row r="21" spans="1:19" x14ac:dyDescent="0.3">
      <c r="A21" s="33">
        <v>71</v>
      </c>
      <c r="B21" s="12" t="s">
        <v>12</v>
      </c>
      <c r="C21" s="14">
        <v>634501.47470792138</v>
      </c>
      <c r="D21" s="418">
        <v>212190.9820553576</v>
      </c>
      <c r="E21" s="418">
        <v>544020.76422999613</v>
      </c>
      <c r="F21" s="418">
        <v>27631.808707770178</v>
      </c>
      <c r="G21" s="418">
        <v>55173.665135595591</v>
      </c>
      <c r="H21" s="418">
        <v>266304.36825041671</v>
      </c>
      <c r="I21" s="418">
        <v>385249.7227873716</v>
      </c>
      <c r="J21" s="418">
        <v>604374.39857710327</v>
      </c>
      <c r="K21" s="418">
        <v>179116.97758029238</v>
      </c>
      <c r="L21" s="418">
        <v>325294.08349442657</v>
      </c>
      <c r="M21" s="418">
        <v>434772.68273360416</v>
      </c>
      <c r="N21" s="418">
        <v>245458.02541090563</v>
      </c>
      <c r="O21" s="418">
        <v>451876.15335611044</v>
      </c>
      <c r="P21" s="419">
        <f>SUM(Skattekompensation[[#This Row],[Ersättning för förlorade skatteintkomster 2010]:[Ersättning för förlorade skatteintkomster 2021]])</f>
        <v>3914088.9536707611</v>
      </c>
      <c r="Q21" s="400">
        <f>SUM(Skattekompensation[[#This Row],[Ersättning för förlorade skatteintkomster 2010]:[Ersättning för förlorade skatteintkomster 2022]])</f>
        <v>4365965.1070268713</v>
      </c>
      <c r="R21" s="421">
        <v>-24271.707921623143</v>
      </c>
      <c r="S21" s="422">
        <f>Skattekompensation[[#This Row],[Ersättning  för förlorade skatteinkomster 2010-2022 sammanlagt, €]]+Skattekompensation[[#This Row],[Återkrav av fördröjda skatteintäkter år 2022]]</f>
        <v>4341693.399105248</v>
      </c>
    </row>
    <row r="22" spans="1:19" x14ac:dyDescent="0.3">
      <c r="A22" s="33">
        <v>72</v>
      </c>
      <c r="B22" s="12" t="s">
        <v>290</v>
      </c>
      <c r="C22" s="14">
        <v>91943.81565654873</v>
      </c>
      <c r="D22" s="418">
        <v>29109.558102983028</v>
      </c>
      <c r="E22" s="418">
        <v>64666.662457567494</v>
      </c>
      <c r="F22" s="418">
        <v>2692.481337280261</v>
      </c>
      <c r="G22" s="418">
        <v>2749.036578336676</v>
      </c>
      <c r="H22" s="418">
        <v>30690.449531896869</v>
      </c>
      <c r="I22" s="418">
        <v>42842.845988063753</v>
      </c>
      <c r="J22" s="418">
        <v>82798.027355151367</v>
      </c>
      <c r="K22" s="418">
        <v>22645.889351010537</v>
      </c>
      <c r="L22" s="418">
        <v>41418.594941364499</v>
      </c>
      <c r="M22" s="418">
        <v>52973.785680424393</v>
      </c>
      <c r="N22" s="418">
        <v>29630.671407607097</v>
      </c>
      <c r="O22" s="418">
        <v>64989.03584069974</v>
      </c>
      <c r="P22" s="419">
        <f>SUM(Skattekompensation[[#This Row],[Ersättning för förlorade skatteintkomster 2010]:[Ersättning för förlorade skatteintkomster 2021]])</f>
        <v>494161.81838823477</v>
      </c>
      <c r="Q22" s="400">
        <f>SUM(Skattekompensation[[#This Row],[Ersättning för förlorade skatteintkomster 2010]:[Ersättning för förlorade skatteintkomster 2022]])</f>
        <v>559150.85422893451</v>
      </c>
      <c r="R22" s="421">
        <v>-4530.6641933959809</v>
      </c>
      <c r="S22" s="422">
        <f>Skattekompensation[[#This Row],[Ersättning  för förlorade skatteinkomster 2010-2022 sammanlagt, €]]+Skattekompensation[[#This Row],[Återkrav av fördröjda skatteintäkter år 2022]]</f>
        <v>554620.19003553852</v>
      </c>
    </row>
    <row r="23" spans="1:19" x14ac:dyDescent="0.3">
      <c r="A23" s="33">
        <v>74</v>
      </c>
      <c r="B23" s="12" t="s">
        <v>13</v>
      </c>
      <c r="C23" s="14">
        <v>134531.5173048492</v>
      </c>
      <c r="D23" s="418">
        <v>43901.031361151632</v>
      </c>
      <c r="E23" s="418">
        <v>113348.03837721006</v>
      </c>
      <c r="F23" s="418">
        <v>6717.396987965677</v>
      </c>
      <c r="G23" s="418">
        <v>-22207.792950525472</v>
      </c>
      <c r="H23" s="418">
        <v>47988.048405878326</v>
      </c>
      <c r="I23" s="418">
        <v>78960.370391012984</v>
      </c>
      <c r="J23" s="418">
        <v>126139.30799040805</v>
      </c>
      <c r="K23" s="418">
        <v>43112.166293934511</v>
      </c>
      <c r="L23" s="418">
        <v>69397.433189061107</v>
      </c>
      <c r="M23" s="418">
        <v>98139.994782873342</v>
      </c>
      <c r="N23" s="418">
        <v>51502.066333405135</v>
      </c>
      <c r="O23" s="418">
        <v>94665.483167783284</v>
      </c>
      <c r="P23" s="419">
        <f>SUM(Skattekompensation[[#This Row],[Ersättning för förlorade skatteintkomster 2010]:[Ersättning för förlorade skatteintkomster 2021]])</f>
        <v>791529.57846722438</v>
      </c>
      <c r="Q23" s="400">
        <f>SUM(Skattekompensation[[#This Row],[Ersättning för förlorade skatteintkomster 2010]:[Ersättning för förlorade skatteintkomster 2022]])</f>
        <v>886195.06163500762</v>
      </c>
      <c r="R23" s="421">
        <v>-4434.2110528096728</v>
      </c>
      <c r="S23" s="422">
        <f>Skattekompensation[[#This Row],[Ersättning  för förlorade skatteinkomster 2010-2022 sammanlagt, €]]+Skattekompensation[[#This Row],[Återkrav av fördröjda skatteintäkter år 2022]]</f>
        <v>881760.85058219789</v>
      </c>
    </row>
    <row r="24" spans="1:19" x14ac:dyDescent="0.3">
      <c r="A24" s="33">
        <v>75</v>
      </c>
      <c r="B24" s="12" t="s">
        <v>291</v>
      </c>
      <c r="C24" s="14">
        <v>1568737.6735374695</v>
      </c>
      <c r="D24" s="418">
        <v>487406.53111982602</v>
      </c>
      <c r="E24" s="418">
        <v>1128575.9968275034</v>
      </c>
      <c r="F24" s="418">
        <v>45002.871815550367</v>
      </c>
      <c r="G24" s="418">
        <v>86422.872236925497</v>
      </c>
      <c r="H24" s="418">
        <v>566255.61063643033</v>
      </c>
      <c r="I24" s="418">
        <v>942635.96400923165</v>
      </c>
      <c r="J24" s="418">
        <v>1584026.0242622562</v>
      </c>
      <c r="K24" s="418">
        <v>445115.16092382168</v>
      </c>
      <c r="L24" s="418">
        <v>809673.04183295241</v>
      </c>
      <c r="M24" s="418">
        <v>1070608.4244448629</v>
      </c>
      <c r="N24" s="418">
        <v>628165.48406565958</v>
      </c>
      <c r="O24" s="418">
        <v>1358912.5687451204</v>
      </c>
      <c r="P24" s="419">
        <f>SUM(Skattekompensation[[#This Row],[Ersättning för förlorade skatteintkomster 2010]:[Ersättning för förlorade skatteintkomster 2021]])</f>
        <v>9362625.655712489</v>
      </c>
      <c r="Q24" s="400">
        <f>SUM(Skattekompensation[[#This Row],[Ersättning för förlorade skatteintkomster 2010]:[Ersättning för förlorade skatteintkomster 2022]])</f>
        <v>10721538.22445761</v>
      </c>
      <c r="R24" s="421">
        <v>-98937.461027595942</v>
      </c>
      <c r="S24" s="422">
        <f>Skattekompensation[[#This Row],[Ersättning  för förlorade skatteinkomster 2010-2022 sammanlagt, €]]+Skattekompensation[[#This Row],[Återkrav av fördröjda skatteintäkter år 2022]]</f>
        <v>10622600.763430014</v>
      </c>
    </row>
    <row r="25" spans="1:19" x14ac:dyDescent="0.3">
      <c r="A25" s="33">
        <v>77</v>
      </c>
      <c r="B25" s="12" t="s">
        <v>14</v>
      </c>
      <c r="C25" s="14">
        <v>567639.30101611838</v>
      </c>
      <c r="D25" s="418">
        <v>165759.73698721101</v>
      </c>
      <c r="E25" s="418">
        <v>418313.4407374764</v>
      </c>
      <c r="F25" s="418">
        <v>22899.471769744072</v>
      </c>
      <c r="G25" s="418">
        <v>68329.264290983934</v>
      </c>
      <c r="H25" s="418">
        <v>205003.42725285116</v>
      </c>
      <c r="I25" s="418">
        <v>305523.60822933528</v>
      </c>
      <c r="J25" s="418">
        <v>467407.96175449586</v>
      </c>
      <c r="K25" s="418">
        <v>130242.03157009084</v>
      </c>
      <c r="L25" s="418">
        <v>244524.13581577002</v>
      </c>
      <c r="M25" s="418">
        <v>341996.24236710666</v>
      </c>
      <c r="N25" s="418">
        <v>180970.83999240884</v>
      </c>
      <c r="O25" s="418">
        <v>395372.07546499401</v>
      </c>
      <c r="P25" s="419">
        <f>SUM(Skattekompensation[[#This Row],[Ersättning för förlorade skatteintkomster 2010]:[Ersättning för förlorade skatteintkomster 2021]])</f>
        <v>3118609.4617835921</v>
      </c>
      <c r="Q25" s="400">
        <f>SUM(Skattekompensation[[#This Row],[Ersättning för förlorade skatteintkomster 2010]:[Ersättning för förlorade skatteintkomster 2022]])</f>
        <v>3513981.5372485863</v>
      </c>
      <c r="R25" s="421">
        <v>-17855.156733539501</v>
      </c>
      <c r="S25" s="422">
        <f>Skattekompensation[[#This Row],[Ersättning  för förlorade skatteinkomster 2010-2022 sammanlagt, €]]+Skattekompensation[[#This Row],[Återkrav av fördröjda skatteintäkter år 2022]]</f>
        <v>3496126.3805150469</v>
      </c>
    </row>
    <row r="26" spans="1:19" x14ac:dyDescent="0.3">
      <c r="A26" s="33">
        <v>78</v>
      </c>
      <c r="B26" s="12" t="s">
        <v>292</v>
      </c>
      <c r="C26" s="14">
        <v>656636.44991633296</v>
      </c>
      <c r="D26" s="418">
        <v>215300.13498082091</v>
      </c>
      <c r="E26" s="418">
        <v>400984.06915408489</v>
      </c>
      <c r="F26" s="418">
        <v>7536.817691286501</v>
      </c>
      <c r="G26" s="418">
        <v>13723.005639968009</v>
      </c>
      <c r="H26" s="418">
        <v>240221.42672180056</v>
      </c>
      <c r="I26" s="418">
        <v>317595.93887166877</v>
      </c>
      <c r="J26" s="418">
        <v>682918.9141502562</v>
      </c>
      <c r="K26" s="418">
        <v>171481.58869629769</v>
      </c>
      <c r="L26" s="418">
        <v>327290.64397453348</v>
      </c>
      <c r="M26" s="418">
        <v>366094.69911858143</v>
      </c>
      <c r="N26" s="418">
        <v>237484.32543443629</v>
      </c>
      <c r="O26" s="418">
        <v>422562.70664916548</v>
      </c>
      <c r="P26" s="419">
        <f>SUM(Skattekompensation[[#This Row],[Ersättning för förlorade skatteintkomster 2010]:[Ersättning för förlorade skatteintkomster 2021]])</f>
        <v>3637268.0143500674</v>
      </c>
      <c r="Q26" s="400">
        <f>SUM(Skattekompensation[[#This Row],[Ersättning för förlorade skatteintkomster 2010]:[Ersättning för förlorade skatteintkomster 2022]])</f>
        <v>4059830.720999233</v>
      </c>
      <c r="R26" s="421">
        <v>-45450.395134113991</v>
      </c>
      <c r="S26" s="422">
        <f>Skattekompensation[[#This Row],[Ersättning  för förlorade skatteinkomster 2010-2022 sammanlagt, €]]+Skattekompensation[[#This Row],[Återkrav av fördröjda skatteintäkter år 2022]]</f>
        <v>4014380.3258651188</v>
      </c>
    </row>
    <row r="27" spans="1:19" x14ac:dyDescent="0.3">
      <c r="A27" s="33">
        <v>79</v>
      </c>
      <c r="B27" s="12" t="s">
        <v>15</v>
      </c>
      <c r="C27" s="14">
        <v>489724.62261298916</v>
      </c>
      <c r="D27" s="418">
        <v>169748.42799260654</v>
      </c>
      <c r="E27" s="418">
        <v>361767.99688373489</v>
      </c>
      <c r="F27" s="418">
        <v>17405.703014667208</v>
      </c>
      <c r="G27" s="418">
        <v>72742.07318975206</v>
      </c>
      <c r="H27" s="418">
        <v>207561.9031788306</v>
      </c>
      <c r="I27" s="418">
        <v>316837.43389339</v>
      </c>
      <c r="J27" s="418">
        <v>564778.05147175572</v>
      </c>
      <c r="K27" s="418">
        <v>146060.94627804705</v>
      </c>
      <c r="L27" s="418">
        <v>278126.9222357134</v>
      </c>
      <c r="M27" s="418">
        <v>339018.68401967443</v>
      </c>
      <c r="N27" s="418">
        <v>216467.12512278371</v>
      </c>
      <c r="O27" s="418">
        <v>430157.1059918981</v>
      </c>
      <c r="P27" s="419">
        <f>SUM(Skattekompensation[[#This Row],[Ersättning för förlorade skatteintkomster 2010]:[Ersättning för förlorade skatteintkomster 2021]])</f>
        <v>3180239.8898939453</v>
      </c>
      <c r="Q27" s="400">
        <f>SUM(Skattekompensation[[#This Row],[Ersättning för förlorade skatteintkomster 2010]:[Ersättning för förlorade skatteintkomster 2022]])</f>
        <v>3610396.9958858434</v>
      </c>
      <c r="R27" s="421">
        <v>-37454.913833898048</v>
      </c>
      <c r="S27" s="422">
        <f>Skattekompensation[[#This Row],[Ersättning  för förlorade skatteinkomster 2010-2022 sammanlagt, €]]+Skattekompensation[[#This Row],[Återkrav av fördröjda skatteintäkter år 2022]]</f>
        <v>3572942.0820519454</v>
      </c>
    </row>
    <row r="28" spans="1:19" x14ac:dyDescent="0.3">
      <c r="A28" s="33">
        <v>81</v>
      </c>
      <c r="B28" s="12" t="s">
        <v>16</v>
      </c>
      <c r="C28" s="14">
        <v>382258.59501991729</v>
      </c>
      <c r="D28" s="418">
        <v>112706.33030061766</v>
      </c>
      <c r="E28" s="418">
        <v>280753.02524104732</v>
      </c>
      <c r="F28" s="418">
        <v>16551.202542072944</v>
      </c>
      <c r="G28" s="418">
        <v>-34065.640874922188</v>
      </c>
      <c r="H28" s="418">
        <v>133220.72793783026</v>
      </c>
      <c r="I28" s="418">
        <v>183270.36904974162</v>
      </c>
      <c r="J28" s="418">
        <v>273566.22968570556</v>
      </c>
      <c r="K28" s="418">
        <v>94944.145394665335</v>
      </c>
      <c r="L28" s="418">
        <v>153973.46332418438</v>
      </c>
      <c r="M28" s="418">
        <v>215793.14930477855</v>
      </c>
      <c r="N28" s="418">
        <v>112894.19132592976</v>
      </c>
      <c r="O28" s="418">
        <v>189191.85256726149</v>
      </c>
      <c r="P28" s="419">
        <f>SUM(Skattekompensation[[#This Row],[Ersättning för förlorade skatteintkomster 2010]:[Ersättning för förlorade skatteintkomster 2021]])</f>
        <v>1925865.7882515686</v>
      </c>
      <c r="Q28" s="400">
        <f>SUM(Skattekompensation[[#This Row],[Ersättning för förlorade skatteintkomster 2010]:[Ersättning för förlorade skatteintkomster 2022]])</f>
        <v>2115057.6408188301</v>
      </c>
      <c r="R28" s="421">
        <v>-10818.807460280428</v>
      </c>
      <c r="S28" s="422">
        <f>Skattekompensation[[#This Row],[Ersättning  för förlorade skatteinkomster 2010-2022 sammanlagt, €]]+Skattekompensation[[#This Row],[Återkrav av fördröjda skatteintäkter år 2022]]</f>
        <v>2104238.8333585495</v>
      </c>
    </row>
    <row r="29" spans="1:19" x14ac:dyDescent="0.3">
      <c r="A29" s="33">
        <v>82</v>
      </c>
      <c r="B29" s="37" t="s">
        <v>17</v>
      </c>
      <c r="C29" s="14">
        <v>676313.54623032757</v>
      </c>
      <c r="D29" s="418">
        <v>221365.65980084697</v>
      </c>
      <c r="E29" s="418">
        <v>445055.0591263313</v>
      </c>
      <c r="F29" s="418">
        <v>6932.2159312707554</v>
      </c>
      <c r="G29" s="418">
        <v>58409.760697824269</v>
      </c>
      <c r="H29" s="418">
        <v>192372.52873674559</v>
      </c>
      <c r="I29" s="418">
        <v>439754.50773878576</v>
      </c>
      <c r="J29" s="418">
        <v>739872.38132623909</v>
      </c>
      <c r="K29" s="418">
        <v>197045.6477393645</v>
      </c>
      <c r="L29" s="418">
        <v>346997.48782711948</v>
      </c>
      <c r="M29" s="418">
        <v>452002.21428467357</v>
      </c>
      <c r="N29" s="418">
        <v>280987.14230088139</v>
      </c>
      <c r="O29" s="418">
        <v>657137.66397170722</v>
      </c>
      <c r="P29" s="419">
        <f>SUM(Skattekompensation[[#This Row],[Ersättning för förlorade skatteintkomster 2010]:[Ersättning för förlorade skatteintkomster 2021]])</f>
        <v>4057108.1517404104</v>
      </c>
      <c r="Q29" s="400">
        <f>SUM(Skattekompensation[[#This Row],[Ersättning för förlorade skatteintkomster 2010]:[Ersättning för förlorade skatteintkomster 2022]])</f>
        <v>4714245.8157121176</v>
      </c>
      <c r="R29" s="421">
        <v>-45809.784798577748</v>
      </c>
      <c r="S29" s="422">
        <f>Skattekompensation[[#This Row],[Ersättning  för förlorade skatteinkomster 2010-2022 sammanlagt, €]]+Skattekompensation[[#This Row],[Återkrav av fördröjda skatteintäkter år 2022]]</f>
        <v>4668436.0309135402</v>
      </c>
    </row>
    <row r="30" spans="1:19" x14ac:dyDescent="0.3">
      <c r="A30" s="33">
        <v>86</v>
      </c>
      <c r="B30" s="12" t="s">
        <v>18</v>
      </c>
      <c r="C30" s="14">
        <v>684928.66506037896</v>
      </c>
      <c r="D30" s="418">
        <v>219405.03543423882</v>
      </c>
      <c r="E30" s="418">
        <v>453618.33415046043</v>
      </c>
      <c r="F30" s="418">
        <v>11746.726739898262</v>
      </c>
      <c r="G30" s="418">
        <v>84479.084945310038</v>
      </c>
      <c r="H30" s="418">
        <v>176088.1724966164</v>
      </c>
      <c r="I30" s="418">
        <v>436966.13277363649</v>
      </c>
      <c r="J30" s="418">
        <v>725646.86964188644</v>
      </c>
      <c r="K30" s="418">
        <v>189210.61735064804</v>
      </c>
      <c r="L30" s="418">
        <v>336533.31482467405</v>
      </c>
      <c r="M30" s="418">
        <v>442703.56986320257</v>
      </c>
      <c r="N30" s="418">
        <v>278593.25521584827</v>
      </c>
      <c r="O30" s="418">
        <v>730613.03313520271</v>
      </c>
      <c r="P30" s="419">
        <f>SUM(Skattekompensation[[#This Row],[Ersättning för förlorade skatteintkomster 2010]:[Ersättning för förlorade skatteintkomster 2021]])</f>
        <v>4039919.7784967991</v>
      </c>
      <c r="Q30" s="400">
        <f>SUM(Skattekompensation[[#This Row],[Ersättning för förlorade skatteintkomster 2010]:[Ersättning för förlorade skatteintkomster 2022]])</f>
        <v>4770532.8116320018</v>
      </c>
      <c r="R30" s="421">
        <v>-38349.260094830788</v>
      </c>
      <c r="S30" s="422">
        <f>Skattekompensation[[#This Row],[Ersättning  för förlorade skatteinkomster 2010-2022 sammanlagt, €]]+Skattekompensation[[#This Row],[Återkrav av fördröjda skatteintäkter år 2022]]</f>
        <v>4732183.551537171</v>
      </c>
    </row>
    <row r="31" spans="1:19" x14ac:dyDescent="0.3">
      <c r="A31" s="33">
        <v>90</v>
      </c>
      <c r="B31" s="12" t="s">
        <v>19</v>
      </c>
      <c r="C31" s="14">
        <v>414959.51018313458</v>
      </c>
      <c r="D31" s="418">
        <v>115555.83247606028</v>
      </c>
      <c r="E31" s="418">
        <v>307791.14450007031</v>
      </c>
      <c r="F31" s="418">
        <v>16925.364455990541</v>
      </c>
      <c r="G31" s="418">
        <v>55473.379691860675</v>
      </c>
      <c r="H31" s="418">
        <v>155595.83504072958</v>
      </c>
      <c r="I31" s="418">
        <v>191991.19827667397</v>
      </c>
      <c r="J31" s="418">
        <v>291574.71041543433</v>
      </c>
      <c r="K31" s="418">
        <v>90136.825124678668</v>
      </c>
      <c r="L31" s="418">
        <v>169233.90248930658</v>
      </c>
      <c r="M31" s="418">
        <v>235908.47120660375</v>
      </c>
      <c r="N31" s="418">
        <v>118060.74426738336</v>
      </c>
      <c r="O31" s="418">
        <v>226347.14696085156</v>
      </c>
      <c r="P31" s="419">
        <f>SUM(Skattekompensation[[#This Row],[Ersättning för förlorade skatteintkomster 2010]:[Ersättning för förlorade skatteintkomster 2021]])</f>
        <v>2163206.9181279265</v>
      </c>
      <c r="Q31" s="400">
        <f>SUM(Skattekompensation[[#This Row],[Ersättning för förlorade skatteintkomster 2010]:[Ersättning för förlorade skatteintkomster 2022]])</f>
        <v>2389554.0650887783</v>
      </c>
      <c r="R31" s="421">
        <v>-12980.423601841101</v>
      </c>
      <c r="S31" s="422">
        <f>Skattekompensation[[#This Row],[Ersättning  för förlorade skatteinkomster 2010-2022 sammanlagt, €]]+Skattekompensation[[#This Row],[Återkrav av fördröjda skatteintäkter år 2022]]</f>
        <v>2376573.6414869372</v>
      </c>
    </row>
    <row r="32" spans="1:19" x14ac:dyDescent="0.3">
      <c r="A32" s="33">
        <v>91</v>
      </c>
      <c r="B32" s="12" t="s">
        <v>293</v>
      </c>
      <c r="C32" s="14">
        <v>33023199.084645472</v>
      </c>
      <c r="D32" s="418">
        <v>13663331.791965753</v>
      </c>
      <c r="E32" s="418">
        <v>32140867.169646222</v>
      </c>
      <c r="F32" s="418">
        <v>1308957.2843008279</v>
      </c>
      <c r="G32" s="418">
        <v>-4477969.0558731928</v>
      </c>
      <c r="H32" s="418">
        <v>10724768.730212379</v>
      </c>
      <c r="I32" s="418">
        <v>29262801.231433734</v>
      </c>
      <c r="J32" s="418">
        <v>38415270.925148882</v>
      </c>
      <c r="K32" s="418">
        <v>16686708.26220784</v>
      </c>
      <c r="L32" s="418">
        <v>24888950.392245889</v>
      </c>
      <c r="M32" s="418">
        <v>40187533.043038309</v>
      </c>
      <c r="N32" s="418">
        <v>21222019.270415824</v>
      </c>
      <c r="O32" s="418">
        <v>27659337.023926135</v>
      </c>
      <c r="P32" s="419">
        <f>SUM(Skattekompensation[[#This Row],[Ersättning för förlorade skatteintkomster 2010]:[Ersättning för förlorade skatteintkomster 2021]])</f>
        <v>257046438.12938792</v>
      </c>
      <c r="Q32" s="400">
        <f>SUM(Skattekompensation[[#This Row],[Ersättning för förlorade skatteintkomster 2010]:[Ersättning för förlorade skatteintkomster 2022]])</f>
        <v>284705775.15331405</v>
      </c>
      <c r="R32" s="421">
        <v>-3867591.6228921367</v>
      </c>
      <c r="S32" s="422">
        <f>Skattekompensation[[#This Row],[Ersättning  för förlorade skatteinkomster 2010-2022 sammanlagt, €]]+Skattekompensation[[#This Row],[Återkrav av fördröjda skatteintäkter år 2022]]</f>
        <v>280838183.53042191</v>
      </c>
    </row>
    <row r="33" spans="1:19" x14ac:dyDescent="0.3">
      <c r="A33" s="33">
        <v>92</v>
      </c>
      <c r="B33" s="12" t="s">
        <v>294</v>
      </c>
      <c r="C33" s="14">
        <v>10598952.740010621</v>
      </c>
      <c r="D33" s="418">
        <v>4100799.1763270716</v>
      </c>
      <c r="E33" s="418">
        <v>9211292.593758624</v>
      </c>
      <c r="F33" s="418">
        <v>227178.49044565213</v>
      </c>
      <c r="G33" s="418">
        <v>82298.47186307986</v>
      </c>
      <c r="H33" s="418">
        <v>3932399.7200499601</v>
      </c>
      <c r="I33" s="418">
        <v>9755745.8127085008</v>
      </c>
      <c r="J33" s="418">
        <v>13693210.390970083</v>
      </c>
      <c r="K33" s="418">
        <v>4847253.4480798785</v>
      </c>
      <c r="L33" s="418">
        <v>8400914.958768297</v>
      </c>
      <c r="M33" s="418">
        <v>11551527.935120055</v>
      </c>
      <c r="N33" s="418">
        <v>7717434.0968031958</v>
      </c>
      <c r="O33" s="418">
        <v>12173638.404401215</v>
      </c>
      <c r="P33" s="419">
        <f>SUM(Skattekompensation[[#This Row],[Ersättning för förlorade skatteintkomster 2010]:[Ersättning för förlorade skatteintkomster 2021]])</f>
        <v>84119007.834905028</v>
      </c>
      <c r="Q33" s="400">
        <f>SUM(Skattekompensation[[#This Row],[Ersättning för förlorade skatteintkomster 2010]:[Ersättning för förlorade skatteintkomster 2022]])</f>
        <v>96292646.239306241</v>
      </c>
      <c r="R33" s="421">
        <v>-1217074.8887401246</v>
      </c>
      <c r="S33" s="422">
        <f>Skattekompensation[[#This Row],[Ersättning  för förlorade skatteinkomster 2010-2022 sammanlagt, €]]+Skattekompensation[[#This Row],[Återkrav av fördröjda skatteintäkter år 2022]]</f>
        <v>95075571.350566119</v>
      </c>
    </row>
    <row r="34" spans="1:19" x14ac:dyDescent="0.3">
      <c r="A34" s="33">
        <v>97</v>
      </c>
      <c r="B34" s="12" t="s">
        <v>20</v>
      </c>
      <c r="C34" s="14">
        <v>269011.0767436868</v>
      </c>
      <c r="D34" s="418">
        <v>77731.776451114434</v>
      </c>
      <c r="E34" s="418">
        <v>190041.25671568306</v>
      </c>
      <c r="F34" s="418">
        <v>10897.256558483559</v>
      </c>
      <c r="G34" s="418">
        <v>25535.254371790128</v>
      </c>
      <c r="H34" s="418">
        <v>85775.731709498097</v>
      </c>
      <c r="I34" s="418">
        <v>128813.02749965513</v>
      </c>
      <c r="J34" s="418">
        <v>190256.91296283979</v>
      </c>
      <c r="K34" s="418">
        <v>60157.407084633342</v>
      </c>
      <c r="L34" s="418">
        <v>104659.81900820851</v>
      </c>
      <c r="M34" s="418">
        <v>146024.33641927896</v>
      </c>
      <c r="N34" s="418">
        <v>77665.859780905463</v>
      </c>
      <c r="O34" s="418">
        <v>153524.83418217418</v>
      </c>
      <c r="P34" s="419">
        <f>SUM(Skattekompensation[[#This Row],[Ersättning för förlorade skatteintkomster 2010]:[Ersättning för förlorade skatteintkomster 2021]])</f>
        <v>1366569.7153057775</v>
      </c>
      <c r="Q34" s="400">
        <f>SUM(Skattekompensation[[#This Row],[Ersättning för förlorade skatteintkomster 2010]:[Ersättning för förlorade skatteintkomster 2022]])</f>
        <v>1520094.5494879517</v>
      </c>
      <c r="R34" s="421">
        <v>-8740.7850605080639</v>
      </c>
      <c r="S34" s="422">
        <f>Skattekompensation[[#This Row],[Ersättning  för förlorade skatteinkomster 2010-2022 sammanlagt, €]]+Skattekompensation[[#This Row],[Återkrav av fördröjda skatteintäkter år 2022]]</f>
        <v>1511353.7644274435</v>
      </c>
    </row>
    <row r="35" spans="1:19" x14ac:dyDescent="0.3">
      <c r="A35" s="33">
        <v>98</v>
      </c>
      <c r="B35" s="12" t="s">
        <v>21</v>
      </c>
      <c r="C35" s="14">
        <v>1736483.1363521374</v>
      </c>
      <c r="D35" s="418">
        <v>558358.56654514279</v>
      </c>
      <c r="E35" s="418">
        <v>1223351.0324556248</v>
      </c>
      <c r="F35" s="418">
        <v>36326.026434510357</v>
      </c>
      <c r="G35" s="418">
        <v>-13553.016595419416</v>
      </c>
      <c r="H35" s="418">
        <v>554073.51284309255</v>
      </c>
      <c r="I35" s="418">
        <v>1083021.0232353462</v>
      </c>
      <c r="J35" s="418">
        <v>1830343.4831230547</v>
      </c>
      <c r="K35" s="418">
        <v>480880.24455101008</v>
      </c>
      <c r="L35" s="418">
        <v>881083.62266663776</v>
      </c>
      <c r="M35" s="418">
        <v>1130665.4157508614</v>
      </c>
      <c r="N35" s="418">
        <v>692413.03605301993</v>
      </c>
      <c r="O35" s="418">
        <v>1501729.9240786077</v>
      </c>
      <c r="P35" s="419">
        <f>SUM(Skattekompensation[[#This Row],[Ersättning för förlorade skatteintkomster 2010]:[Ersättning för förlorade skatteintkomster 2021]])</f>
        <v>10193446.08341502</v>
      </c>
      <c r="Q35" s="400">
        <f>SUM(Skattekompensation[[#This Row],[Ersättning för förlorade skatteintkomster 2010]:[Ersättning för förlorade skatteintkomster 2022]])</f>
        <v>11695176.007493628</v>
      </c>
      <c r="R35" s="421">
        <v>-110606.93905888991</v>
      </c>
      <c r="S35" s="422">
        <f>Skattekompensation[[#This Row],[Ersättning  för förlorade skatteinkomster 2010-2022 sammanlagt, €]]+Skattekompensation[[#This Row],[Återkrav av fördröjda skatteintäkter år 2022]]</f>
        <v>11584569.068434738</v>
      </c>
    </row>
    <row r="36" spans="1:19" x14ac:dyDescent="0.3">
      <c r="A36" s="33">
        <v>102</v>
      </c>
      <c r="B36" s="12" t="s">
        <v>22</v>
      </c>
      <c r="C36" s="14">
        <v>957096.94112657406</v>
      </c>
      <c r="D36" s="418">
        <v>307624.66545283789</v>
      </c>
      <c r="E36" s="418">
        <v>775785.65017119201</v>
      </c>
      <c r="F36" s="418">
        <v>36395.601393886747</v>
      </c>
      <c r="G36" s="418">
        <v>60999.028802497414</v>
      </c>
      <c r="H36" s="418">
        <v>342628.85533858417</v>
      </c>
      <c r="I36" s="418">
        <v>602833.9381420163</v>
      </c>
      <c r="J36" s="418">
        <v>951555.92533722846</v>
      </c>
      <c r="K36" s="418">
        <v>298048.6815636204</v>
      </c>
      <c r="L36" s="418">
        <v>488371.1271958896</v>
      </c>
      <c r="M36" s="418">
        <v>660127.54033724486</v>
      </c>
      <c r="N36" s="418">
        <v>374531.5869574559</v>
      </c>
      <c r="O36" s="418">
        <v>729017.01831741899</v>
      </c>
      <c r="P36" s="419">
        <f>SUM(Skattekompensation[[#This Row],[Ersättning för förlorade skatteintkomster 2010]:[Ersättning för förlorade skatteintkomster 2021]])</f>
        <v>5855999.5418190267</v>
      </c>
      <c r="Q36" s="400">
        <f>SUM(Skattekompensation[[#This Row],[Ersättning för förlorade skatteintkomster 2010]:[Ersättning för förlorade skatteintkomster 2022]])</f>
        <v>6585016.5601364458</v>
      </c>
      <c r="R36" s="421">
        <v>-40327.368288060345</v>
      </c>
      <c r="S36" s="422">
        <f>Skattekompensation[[#This Row],[Ersättning  för förlorade skatteinkomster 2010-2022 sammanlagt, €]]+Skattekompensation[[#This Row],[Återkrav av fördröjda skatteintäkter år 2022]]</f>
        <v>6544689.1918483851</v>
      </c>
    </row>
    <row r="37" spans="1:19" x14ac:dyDescent="0.3">
      <c r="A37" s="33">
        <v>103</v>
      </c>
      <c r="B37" s="12" t="s">
        <v>23</v>
      </c>
      <c r="C37" s="14">
        <v>237212.80819403729</v>
      </c>
      <c r="D37" s="418">
        <v>76958.708409905536</v>
      </c>
      <c r="E37" s="418">
        <v>185381.41894099</v>
      </c>
      <c r="F37" s="418">
        <v>8896.7136972125118</v>
      </c>
      <c r="G37" s="418">
        <v>23020.654666398081</v>
      </c>
      <c r="H37" s="418">
        <v>81482.308758963845</v>
      </c>
      <c r="I37" s="418">
        <v>137785.34401540196</v>
      </c>
      <c r="J37" s="418">
        <v>228247.47389965283</v>
      </c>
      <c r="K37" s="418">
        <v>63114.290344115077</v>
      </c>
      <c r="L37" s="418">
        <v>116107.3790465076</v>
      </c>
      <c r="M37" s="418">
        <v>161350.57343617201</v>
      </c>
      <c r="N37" s="418">
        <v>88098.615927090214</v>
      </c>
      <c r="O37" s="418">
        <v>191102.0157299522</v>
      </c>
      <c r="P37" s="419">
        <f>SUM(Skattekompensation[[#This Row],[Ersättning för förlorade skatteintkomster 2010]:[Ersättning för förlorade skatteintkomster 2021]])</f>
        <v>1407656.2893364469</v>
      </c>
      <c r="Q37" s="400">
        <f>SUM(Skattekompensation[[#This Row],[Ersättning för förlorade skatteintkomster 2010]:[Ersättning för förlorade skatteintkomster 2022]])</f>
        <v>1598758.305066399</v>
      </c>
      <c r="R37" s="421">
        <v>-8657.7494869615693</v>
      </c>
      <c r="S37" s="422">
        <f>Skattekompensation[[#This Row],[Ersättning  för förlorade skatteinkomster 2010-2022 sammanlagt, €]]+Skattekompensation[[#This Row],[Återkrav av fördröjda skatteintäkter år 2022]]</f>
        <v>1590100.5555794374</v>
      </c>
    </row>
    <row r="38" spans="1:19" x14ac:dyDescent="0.3">
      <c r="A38" s="33">
        <v>105</v>
      </c>
      <c r="B38" s="12" t="s">
        <v>24</v>
      </c>
      <c r="C38" s="14">
        <v>279304.89228076005</v>
      </c>
      <c r="D38" s="418">
        <v>81640.242156439082</v>
      </c>
      <c r="E38" s="418">
        <v>204901.33930158522</v>
      </c>
      <c r="F38" s="418">
        <v>13280.894779769194</v>
      </c>
      <c r="G38" s="418">
        <v>45938.392715675531</v>
      </c>
      <c r="H38" s="418">
        <v>110928.5401283251</v>
      </c>
      <c r="I38" s="418">
        <v>130583.63289368991</v>
      </c>
      <c r="J38" s="418">
        <v>213796.88144553293</v>
      </c>
      <c r="K38" s="418">
        <v>64702.380567669832</v>
      </c>
      <c r="L38" s="418">
        <v>116775.48090499833</v>
      </c>
      <c r="M38" s="418">
        <v>151211.7921405517</v>
      </c>
      <c r="N38" s="418">
        <v>78460.893238169447</v>
      </c>
      <c r="O38" s="418">
        <v>162324.75977475557</v>
      </c>
      <c r="P38" s="419">
        <f>SUM(Skattekompensation[[#This Row],[Ersättning för förlorade skatteintkomster 2010]:[Ersättning för förlorade skatteintkomster 2021]])</f>
        <v>1491525.3625531662</v>
      </c>
      <c r="Q38" s="400">
        <f>SUM(Skattekompensation[[#This Row],[Ersättning för förlorade skatteintkomster 2010]:[Ersättning för förlorade skatteintkomster 2022]])</f>
        <v>1653850.1223279219</v>
      </c>
      <c r="R38" s="421">
        <v>-9114.8745553537919</v>
      </c>
      <c r="S38" s="422">
        <f>Skattekompensation[[#This Row],[Ersättning  för förlorade skatteinkomster 2010-2022 sammanlagt, €]]+Skattekompensation[[#This Row],[Återkrav av fördröjda skatteintäkter år 2022]]</f>
        <v>1644735.2477725681</v>
      </c>
    </row>
    <row r="39" spans="1:19" x14ac:dyDescent="0.3">
      <c r="A39" s="33">
        <v>106</v>
      </c>
      <c r="B39" s="12" t="s">
        <v>295</v>
      </c>
      <c r="C39" s="14">
        <v>2890455.7802794515</v>
      </c>
      <c r="D39" s="418">
        <v>981269.86942963616</v>
      </c>
      <c r="E39" s="418">
        <v>2082748.6046677604</v>
      </c>
      <c r="F39" s="418">
        <v>51781.001304332858</v>
      </c>
      <c r="G39" s="418">
        <v>167661.50023022399</v>
      </c>
      <c r="H39" s="418">
        <v>857276.2194981568</v>
      </c>
      <c r="I39" s="418">
        <v>2081020.0263854051</v>
      </c>
      <c r="J39" s="418">
        <v>3226311.8016826194</v>
      </c>
      <c r="K39" s="418">
        <v>990830.64477784024</v>
      </c>
      <c r="L39" s="418">
        <v>1709097.3955632143</v>
      </c>
      <c r="M39" s="418">
        <v>2111931.5495272432</v>
      </c>
      <c r="N39" s="418">
        <v>1401558.3195883811</v>
      </c>
      <c r="O39" s="418">
        <v>2996366.1158306124</v>
      </c>
      <c r="P39" s="419">
        <f>SUM(Skattekompensation[[#This Row],[Ersättning för förlorade skatteintkomster 2010]:[Ersättning för förlorade skatteintkomster 2021]])</f>
        <v>18551942.712934267</v>
      </c>
      <c r="Q39" s="400">
        <f>SUM(Skattekompensation[[#This Row],[Ersättning för förlorade skatteintkomster 2010]:[Ersättning för förlorade skatteintkomster 2022]])</f>
        <v>21548308.828764878</v>
      </c>
      <c r="R39" s="421">
        <v>-240220.8472101943</v>
      </c>
      <c r="S39" s="422">
        <f>Skattekompensation[[#This Row],[Ersättning  för förlorade skatteinkomster 2010-2022 sammanlagt, €]]+Skattekompensation[[#This Row],[Återkrav av fördröjda skatteintäkter år 2022]]</f>
        <v>21308087.981554683</v>
      </c>
    </row>
    <row r="40" spans="1:19" x14ac:dyDescent="0.3">
      <c r="A40" s="33">
        <v>108</v>
      </c>
      <c r="B40" s="12" t="s">
        <v>296</v>
      </c>
      <c r="C40" s="14">
        <v>826508.03579460864</v>
      </c>
      <c r="D40" s="418">
        <v>260390.74214172622</v>
      </c>
      <c r="E40" s="418">
        <v>579739.51677479001</v>
      </c>
      <c r="F40" s="418">
        <v>24385.922358569595</v>
      </c>
      <c r="G40" s="418">
        <v>9854.6739827850834</v>
      </c>
      <c r="H40" s="418">
        <v>253279.33482305901</v>
      </c>
      <c r="I40" s="418">
        <v>538688.74485541612</v>
      </c>
      <c r="J40" s="418">
        <v>854332.19914349238</v>
      </c>
      <c r="K40" s="418">
        <v>253482.71560903557</v>
      </c>
      <c r="L40" s="418">
        <v>467947.89639310091</v>
      </c>
      <c r="M40" s="418">
        <v>600179.84041248099</v>
      </c>
      <c r="N40" s="418">
        <v>367605.26964813285</v>
      </c>
      <c r="O40" s="418">
        <v>884986.53101636539</v>
      </c>
      <c r="P40" s="419">
        <f>SUM(Skattekompensation[[#This Row],[Ersättning för förlorade skatteintkomster 2010]:[Ersättning för förlorade skatteintkomster 2021]])</f>
        <v>5036394.8919371972</v>
      </c>
      <c r="Q40" s="400">
        <f>SUM(Skattekompensation[[#This Row],[Ersättning för förlorade skatteintkomster 2010]:[Ersättning för förlorade skatteintkomster 2022]])</f>
        <v>5921381.4229535628</v>
      </c>
      <c r="R40" s="421">
        <v>-46049.716824300056</v>
      </c>
      <c r="S40" s="422">
        <f>Skattekompensation[[#This Row],[Ersättning  för förlorade skatteinkomster 2010-2022 sammanlagt, €]]+Skattekompensation[[#This Row],[Återkrav av fördröjda skatteintäkter år 2022]]</f>
        <v>5875331.7061292632</v>
      </c>
    </row>
    <row r="41" spans="1:19" x14ac:dyDescent="0.3">
      <c r="A41" s="33">
        <v>109</v>
      </c>
      <c r="B41" s="37" t="s">
        <v>297</v>
      </c>
      <c r="C41" s="14">
        <v>4556748.179937561</v>
      </c>
      <c r="D41" s="418">
        <v>1570983.9707366952</v>
      </c>
      <c r="E41" s="418">
        <v>3432285.8347071824</v>
      </c>
      <c r="F41" s="418">
        <v>116664.23442693883</v>
      </c>
      <c r="G41" s="418">
        <v>300048.30933460762</v>
      </c>
      <c r="H41" s="418">
        <v>1539308.2060349199</v>
      </c>
      <c r="I41" s="418">
        <v>3208859.7465083851</v>
      </c>
      <c r="J41" s="418">
        <v>5144768.0498811621</v>
      </c>
      <c r="K41" s="418">
        <v>1560633.0035080516</v>
      </c>
      <c r="L41" s="418">
        <v>2716617.6287746038</v>
      </c>
      <c r="M41" s="418">
        <v>3469698.131084118</v>
      </c>
      <c r="N41" s="418">
        <v>2167871.8074552515</v>
      </c>
      <c r="O41" s="418">
        <v>4411651.6592919538</v>
      </c>
      <c r="P41" s="419">
        <f>SUM(Skattekompensation[[#This Row],[Ersättning för förlorade skatteintkomster 2010]:[Ersättning för förlorade skatteintkomster 2021]])</f>
        <v>29784487.102389477</v>
      </c>
      <c r="Q41" s="400">
        <f>SUM(Skattekompensation[[#This Row],[Ersättning för förlorade skatteintkomster 2010]:[Ersättning för förlorade skatteintkomster 2022]])</f>
        <v>34196138.76168143</v>
      </c>
      <c r="R41" s="421">
        <v>-345623.92840985896</v>
      </c>
      <c r="S41" s="422">
        <f>Skattekompensation[[#This Row],[Ersättning  för förlorade skatteinkomster 2010-2022 sammanlagt, €]]+Skattekompensation[[#This Row],[Återkrav av fördröjda skatteintäkter år 2022]]</f>
        <v>33850514.833271571</v>
      </c>
    </row>
    <row r="42" spans="1:19" x14ac:dyDescent="0.3">
      <c r="A42" s="33">
        <v>111</v>
      </c>
      <c r="B42" s="37" t="s">
        <v>25</v>
      </c>
      <c r="C42" s="14">
        <v>1456682.1773135918</v>
      </c>
      <c r="D42" s="418">
        <v>464203.65433145163</v>
      </c>
      <c r="E42" s="418">
        <v>1094866.502573506</v>
      </c>
      <c r="F42" s="418">
        <v>51131.63424286549</v>
      </c>
      <c r="G42" s="418">
        <v>176358.02767384014</v>
      </c>
      <c r="H42" s="418">
        <v>602628.23120425513</v>
      </c>
      <c r="I42" s="418">
        <v>940187.99114162312</v>
      </c>
      <c r="J42" s="418">
        <v>1578097.1405111526</v>
      </c>
      <c r="K42" s="418">
        <v>472697.78597736609</v>
      </c>
      <c r="L42" s="418">
        <v>815657.87243266194</v>
      </c>
      <c r="M42" s="418">
        <v>1054434.0779268781</v>
      </c>
      <c r="N42" s="418">
        <v>611502.71016074962</v>
      </c>
      <c r="O42" s="418">
        <v>1137065.3509755675</v>
      </c>
      <c r="P42" s="419">
        <f>SUM(Skattekompensation[[#This Row],[Ersättning för förlorade skatteintkomster 2010]:[Ersättning för förlorade skatteintkomster 2021]])</f>
        <v>9318447.8054899406</v>
      </c>
      <c r="Q42" s="400">
        <f>SUM(Skattekompensation[[#This Row],[Ersättning för förlorade skatteintkomster 2010]:[Ersättning för förlorade skatteintkomster 2022]])</f>
        <v>10455513.156465508</v>
      </c>
      <c r="R42" s="421">
        <v>-83717.534350180053</v>
      </c>
      <c r="S42" s="422">
        <f>Skattekompensation[[#This Row],[Ersättning  för förlorade skatteinkomster 2010-2022 sammanlagt, €]]+Skattekompensation[[#This Row],[Återkrav av fördröjda skatteintäkter år 2022]]</f>
        <v>10371795.622115329</v>
      </c>
    </row>
    <row r="43" spans="1:19" x14ac:dyDescent="0.3">
      <c r="A43" s="33">
        <v>139</v>
      </c>
      <c r="B43" s="37" t="s">
        <v>26</v>
      </c>
      <c r="C43" s="14">
        <v>723887.07587831863</v>
      </c>
      <c r="D43" s="418">
        <v>216090.64796472533</v>
      </c>
      <c r="E43" s="418">
        <v>530323.51747874089</v>
      </c>
      <c r="F43" s="418">
        <v>16076.989392230093</v>
      </c>
      <c r="G43" s="418">
        <v>9193.4387469106223</v>
      </c>
      <c r="H43" s="418">
        <v>255264.1904055092</v>
      </c>
      <c r="I43" s="418">
        <v>465197.09824793745</v>
      </c>
      <c r="J43" s="418">
        <v>685611.40682283253</v>
      </c>
      <c r="K43" s="418">
        <v>169137.61590244822</v>
      </c>
      <c r="L43" s="418">
        <v>374548.38230552268</v>
      </c>
      <c r="M43" s="418">
        <v>501255.53598157165</v>
      </c>
      <c r="N43" s="418">
        <v>310814.96274194377</v>
      </c>
      <c r="O43" s="418">
        <v>785738.93909151596</v>
      </c>
      <c r="P43" s="419">
        <f>SUM(Skattekompensation[[#This Row],[Ersättning för förlorade skatteintkomster 2010]:[Ersättning för förlorade skatteintkomster 2021]])</f>
        <v>4257400.8618686907</v>
      </c>
      <c r="Q43" s="400">
        <f>SUM(Skattekompensation[[#This Row],[Ersättning för förlorade skatteintkomster 2010]:[Ersättning för förlorade skatteintkomster 2022]])</f>
        <v>5043139.8009602064</v>
      </c>
      <c r="R43" s="421">
        <v>-38852.716130262881</v>
      </c>
      <c r="S43" s="422">
        <f>Skattekompensation[[#This Row],[Ersättning  för förlorade skatteinkomster 2010-2022 sammanlagt, €]]+Skattekompensation[[#This Row],[Återkrav av fördröjda skatteintäkter år 2022]]</f>
        <v>5004287.0848299433</v>
      </c>
    </row>
    <row r="44" spans="1:19" x14ac:dyDescent="0.3">
      <c r="A44" s="33">
        <v>140</v>
      </c>
      <c r="B44" s="37" t="s">
        <v>298</v>
      </c>
      <c r="C44" s="14">
        <v>1719854.9342696832</v>
      </c>
      <c r="D44" s="418">
        <v>554061.67902433511</v>
      </c>
      <c r="E44" s="418">
        <v>1309102.96830591</v>
      </c>
      <c r="F44" s="418">
        <v>55085.894973506882</v>
      </c>
      <c r="G44" s="418">
        <v>227371.5223683299</v>
      </c>
      <c r="H44" s="418">
        <v>674080.99641225301</v>
      </c>
      <c r="I44" s="418">
        <v>1126700.6565302126</v>
      </c>
      <c r="J44" s="418">
        <v>1783562.8830082873</v>
      </c>
      <c r="K44" s="418">
        <v>510782.16273364605</v>
      </c>
      <c r="L44" s="418">
        <v>934420.57167074608</v>
      </c>
      <c r="M44" s="418">
        <v>1235442.3751460991</v>
      </c>
      <c r="N44" s="418">
        <v>713421.67775171972</v>
      </c>
      <c r="O44" s="418">
        <v>1286974.1368182562</v>
      </c>
      <c r="P44" s="419">
        <f>SUM(Skattekompensation[[#This Row],[Ersättning för förlorade skatteintkomster 2010]:[Ersättning för förlorade skatteintkomster 2021]])</f>
        <v>10843888.322194729</v>
      </c>
      <c r="Q44" s="400">
        <f>SUM(Skattekompensation[[#This Row],[Ersättning för förlorade skatteintkomster 2010]:[Ersättning för förlorade skatteintkomster 2022]])</f>
        <v>12130862.459012985</v>
      </c>
      <c r="R44" s="421">
        <v>-89091.354215673113</v>
      </c>
      <c r="S44" s="422">
        <f>Skattekompensation[[#This Row],[Ersättning  för förlorade skatteinkomster 2010-2022 sammanlagt, €]]+Skattekompensation[[#This Row],[Återkrav av fördröjda skatteintäkter år 2022]]</f>
        <v>12041771.104797313</v>
      </c>
    </row>
    <row r="45" spans="1:19" x14ac:dyDescent="0.3">
      <c r="A45" s="33">
        <v>142</v>
      </c>
      <c r="B45" s="37" t="s">
        <v>27</v>
      </c>
      <c r="C45" s="14">
        <v>561007.13719820103</v>
      </c>
      <c r="D45" s="418">
        <v>186514.63946344328</v>
      </c>
      <c r="E45" s="418">
        <v>430490.72209921485</v>
      </c>
      <c r="F45" s="418">
        <v>23482.037625590612</v>
      </c>
      <c r="G45" s="418">
        <v>26031.39221942881</v>
      </c>
      <c r="H45" s="418">
        <v>198577.07449350462</v>
      </c>
      <c r="I45" s="418">
        <v>350563.55389843992</v>
      </c>
      <c r="J45" s="418">
        <v>587899.073939636</v>
      </c>
      <c r="K45" s="418">
        <v>170386.28145441186</v>
      </c>
      <c r="L45" s="418">
        <v>310652.33295275329</v>
      </c>
      <c r="M45" s="418">
        <v>411168.99369095883</v>
      </c>
      <c r="N45" s="418">
        <v>234745.2100338485</v>
      </c>
      <c r="O45" s="418">
        <v>493739.39250773157</v>
      </c>
      <c r="P45" s="419">
        <f>SUM(Skattekompensation[[#This Row],[Ersättning för förlorade skatteintkomster 2010]:[Ersättning för förlorade skatteintkomster 2021]])</f>
        <v>3491518.4490694315</v>
      </c>
      <c r="Q45" s="400">
        <f>SUM(Skattekompensation[[#This Row],[Ersättning för förlorade skatteintkomster 2010]:[Ersättning för förlorade skatteintkomster 2022]])</f>
        <v>3985257.841577163</v>
      </c>
      <c r="R45" s="421">
        <v>-29633.461685737111</v>
      </c>
      <c r="S45" s="422">
        <f>Skattekompensation[[#This Row],[Ersättning  för förlorade skatteinkomster 2010-2022 sammanlagt, €]]+Skattekompensation[[#This Row],[Återkrav av fördröjda skatteintäkter år 2022]]</f>
        <v>3955624.3798914258</v>
      </c>
    </row>
    <row r="46" spans="1:19" x14ac:dyDescent="0.3">
      <c r="A46" s="33">
        <v>143</v>
      </c>
      <c r="B46" s="12" t="s">
        <v>299</v>
      </c>
      <c r="C46" s="14">
        <v>680777.14997000166</v>
      </c>
      <c r="D46" s="418">
        <v>207953.44940544444</v>
      </c>
      <c r="E46" s="418">
        <v>496189.18011094985</v>
      </c>
      <c r="F46" s="418">
        <v>24908.36419060258</v>
      </c>
      <c r="G46" s="418">
        <v>82317.768925386321</v>
      </c>
      <c r="H46" s="418">
        <v>232829.75872488532</v>
      </c>
      <c r="I46" s="418">
        <v>404587.17992137617</v>
      </c>
      <c r="J46" s="418">
        <v>614150.25339673494</v>
      </c>
      <c r="K46" s="418">
        <v>175764.46567039963</v>
      </c>
      <c r="L46" s="418">
        <v>323874.86932508793</v>
      </c>
      <c r="M46" s="418">
        <v>436883.2520564936</v>
      </c>
      <c r="N46" s="418">
        <v>248723.83894881452</v>
      </c>
      <c r="O46" s="418">
        <v>550110.03457576362</v>
      </c>
      <c r="P46" s="419">
        <f>SUM(Skattekompensation[[#This Row],[Ersättning för förlorade skatteintkomster 2010]:[Ersättning för förlorade skatteintkomster 2021]])</f>
        <v>3928959.530646177</v>
      </c>
      <c r="Q46" s="400">
        <f>SUM(Skattekompensation[[#This Row],[Ersättning för förlorade skatteintkomster 2010]:[Ersättning för förlorade skatteintkomster 2022]])</f>
        <v>4479069.5652219411</v>
      </c>
      <c r="R46" s="421">
        <v>-30315.182815287651</v>
      </c>
      <c r="S46" s="422">
        <f>Skattekompensation[[#This Row],[Ersättning  för förlorade skatteinkomster 2010-2022 sammanlagt, €]]+Skattekompensation[[#This Row],[Återkrav av fördröjda skatteintäkter år 2022]]</f>
        <v>4448754.3824066538</v>
      </c>
    </row>
    <row r="47" spans="1:19" x14ac:dyDescent="0.3">
      <c r="A47" s="33">
        <v>145</v>
      </c>
      <c r="B47" s="12" t="s">
        <v>28</v>
      </c>
      <c r="C47" s="14">
        <v>954161.43222157133</v>
      </c>
      <c r="D47" s="418">
        <v>316612.09491803683</v>
      </c>
      <c r="E47" s="418">
        <v>781526.95208056225</v>
      </c>
      <c r="F47" s="418">
        <v>32131.733519318583</v>
      </c>
      <c r="G47" s="418">
        <v>106781.91588868524</v>
      </c>
      <c r="H47" s="418">
        <v>326338.13564816408</v>
      </c>
      <c r="I47" s="418">
        <v>655891.45521608973</v>
      </c>
      <c r="J47" s="418">
        <v>1043521.9136273402</v>
      </c>
      <c r="K47" s="418">
        <v>283215.40808233741</v>
      </c>
      <c r="L47" s="418">
        <v>511046.34258899692</v>
      </c>
      <c r="M47" s="418">
        <v>701175.60442120826</v>
      </c>
      <c r="N47" s="418">
        <v>427498.63237698691</v>
      </c>
      <c r="O47" s="418">
        <v>940250.26965556573</v>
      </c>
      <c r="P47" s="419">
        <f>SUM(Skattekompensation[[#This Row],[Ersättning för förlorade skatteintkomster 2010]:[Ersättning för förlorade skatteintkomster 2021]])</f>
        <v>6139901.6205892973</v>
      </c>
      <c r="Q47" s="400">
        <f>SUM(Skattekompensation[[#This Row],[Ersättning för förlorade skatteintkomster 2010]:[Ersättning för förlorade skatteintkomster 2022]])</f>
        <v>7080151.890244863</v>
      </c>
      <c r="R47" s="421">
        <v>-49381.626888145576</v>
      </c>
      <c r="S47" s="422">
        <f>Skattekompensation[[#This Row],[Ersättning  för förlorade skatteinkomster 2010-2022 sammanlagt, €]]+Skattekompensation[[#This Row],[Återkrav av fördröjda skatteintäkter år 2022]]</f>
        <v>7030770.2633567173</v>
      </c>
    </row>
    <row r="48" spans="1:19" x14ac:dyDescent="0.3">
      <c r="A48" s="33">
        <v>146</v>
      </c>
      <c r="B48" s="12" t="s">
        <v>300</v>
      </c>
      <c r="C48" s="14">
        <v>556295.60492269788</v>
      </c>
      <c r="D48" s="418">
        <v>167158.64288768446</v>
      </c>
      <c r="E48" s="418">
        <v>465718.13589289191</v>
      </c>
      <c r="F48" s="418">
        <v>25047.13882048292</v>
      </c>
      <c r="G48" s="418">
        <v>58430.797896375698</v>
      </c>
      <c r="H48" s="418">
        <v>227888.47789942884</v>
      </c>
      <c r="I48" s="418">
        <v>280256.68627585017</v>
      </c>
      <c r="J48" s="418">
        <v>457311.20210849069</v>
      </c>
      <c r="K48" s="418">
        <v>135148.88974832188</v>
      </c>
      <c r="L48" s="418">
        <v>240926.38210982832</v>
      </c>
      <c r="M48" s="418">
        <v>324536.21111186733</v>
      </c>
      <c r="N48" s="418">
        <v>170045.49459441748</v>
      </c>
      <c r="O48" s="418">
        <v>308630.97601628327</v>
      </c>
      <c r="P48" s="419">
        <f>SUM(Skattekompensation[[#This Row],[Ersättning för förlorade skatteintkomster 2010]:[Ersättning för förlorade skatteintkomster 2021]])</f>
        <v>3108763.6642683377</v>
      </c>
      <c r="Q48" s="400">
        <f>SUM(Skattekompensation[[#This Row],[Ersättning för förlorade skatteintkomster 2010]:[Ersättning för förlorade skatteintkomster 2022]])</f>
        <v>3417394.6402846212</v>
      </c>
      <c r="R48" s="421">
        <v>-19146.373799887398</v>
      </c>
      <c r="S48" s="422">
        <f>Skattekompensation[[#This Row],[Ersättning  för förlorade skatteinkomster 2010-2022 sammanlagt, €]]+Skattekompensation[[#This Row],[Återkrav av fördröjda skatteintäkter år 2022]]</f>
        <v>3398248.2664847337</v>
      </c>
    </row>
    <row r="49" spans="1:19" x14ac:dyDescent="0.3">
      <c r="A49" s="33">
        <v>148</v>
      </c>
      <c r="B49" s="12" t="s">
        <v>301</v>
      </c>
      <c r="C49" s="14">
        <v>499985.90042986587</v>
      </c>
      <c r="D49" s="418">
        <v>180626.62377292587</v>
      </c>
      <c r="E49" s="418">
        <v>479629.9454780115</v>
      </c>
      <c r="F49" s="418">
        <v>24832.544674204702</v>
      </c>
      <c r="G49" s="418">
        <v>29639.119052726277</v>
      </c>
      <c r="H49" s="418">
        <v>168703.85073378746</v>
      </c>
      <c r="I49" s="418">
        <v>363400.90967335243</v>
      </c>
      <c r="J49" s="418">
        <v>488515.49972403119</v>
      </c>
      <c r="K49" s="418">
        <v>195332.88874300729</v>
      </c>
      <c r="L49" s="418">
        <v>303505.35275989975</v>
      </c>
      <c r="M49" s="418">
        <v>413203.85396726686</v>
      </c>
      <c r="N49" s="418">
        <v>249648.32282549131</v>
      </c>
      <c r="O49" s="418">
        <v>451453.78821005806</v>
      </c>
      <c r="P49" s="419">
        <f>SUM(Skattekompensation[[#This Row],[Ersättning för förlorade skatteintkomster 2010]:[Ersättning för förlorade skatteintkomster 2021]])</f>
        <v>3397024.81183457</v>
      </c>
      <c r="Q49" s="400">
        <f>SUM(Skattekompensation[[#This Row],[Ersättning för förlorade skatteintkomster 2010]:[Ersättning för förlorade skatteintkomster 2022]])</f>
        <v>3848478.6000446281</v>
      </c>
      <c r="R49" s="421">
        <v>-33153.030880107151</v>
      </c>
      <c r="S49" s="422">
        <f>Skattekompensation[[#This Row],[Ersättning  för förlorade skatteinkomster 2010-2022 sammanlagt, €]]+Skattekompensation[[#This Row],[Återkrav av fördröjda skatteintäkter år 2022]]</f>
        <v>3815325.5691645211</v>
      </c>
    </row>
    <row r="50" spans="1:19" x14ac:dyDescent="0.3">
      <c r="A50" s="33">
        <v>149</v>
      </c>
      <c r="B50" s="12" t="s">
        <v>302</v>
      </c>
      <c r="C50" s="14">
        <v>462664.01026759803</v>
      </c>
      <c r="D50" s="418">
        <v>145911.403366671</v>
      </c>
      <c r="E50" s="418">
        <v>289533.98983653891</v>
      </c>
      <c r="F50" s="418">
        <v>4845.6427083223061</v>
      </c>
      <c r="G50" s="418">
        <v>-30972.378801288753</v>
      </c>
      <c r="H50" s="418">
        <v>67000.934049197298</v>
      </c>
      <c r="I50" s="418">
        <v>256786.39362548001</v>
      </c>
      <c r="J50" s="418">
        <v>420191.72388369578</v>
      </c>
      <c r="K50" s="418">
        <v>127465.4856256947</v>
      </c>
      <c r="L50" s="418">
        <v>209778.49629041774</v>
      </c>
      <c r="M50" s="418">
        <v>270267.18705306528</v>
      </c>
      <c r="N50" s="418">
        <v>170363.98877127052</v>
      </c>
      <c r="O50" s="418">
        <v>484465.13805575098</v>
      </c>
      <c r="P50" s="419">
        <f>SUM(Skattekompensation[[#This Row],[Ersättning för förlorade skatteintkomster 2010]:[Ersättning för förlorade skatteintkomster 2021]])</f>
        <v>2393836.8766766628</v>
      </c>
      <c r="Q50" s="400">
        <f>SUM(Skattekompensation[[#This Row],[Ersättning för förlorade skatteintkomster 2010]:[Ersättning för förlorade skatteintkomster 2022]])</f>
        <v>2878302.0147324139</v>
      </c>
      <c r="R50" s="421">
        <v>-30864.917794057637</v>
      </c>
      <c r="S50" s="422">
        <f>Skattekompensation[[#This Row],[Ersättning  för förlorade skatteinkomster 2010-2022 sammanlagt, €]]+Skattekompensation[[#This Row],[Återkrav av fördröjda skatteintäkter år 2022]]</f>
        <v>2847437.0969383563</v>
      </c>
    </row>
    <row r="51" spans="1:19" x14ac:dyDescent="0.3">
      <c r="A51" s="33">
        <v>151</v>
      </c>
      <c r="B51" s="12" t="s">
        <v>303</v>
      </c>
      <c r="C51" s="14">
        <v>269739.72615705692</v>
      </c>
      <c r="D51" s="418">
        <v>77472.259321395482</v>
      </c>
      <c r="E51" s="418">
        <v>213295.79956305336</v>
      </c>
      <c r="F51" s="418">
        <v>12038.590237768842</v>
      </c>
      <c r="G51" s="418">
        <v>34652.234374850144</v>
      </c>
      <c r="H51" s="418">
        <v>98865.705869081401</v>
      </c>
      <c r="I51" s="418">
        <v>137259.29576889312</v>
      </c>
      <c r="J51" s="418">
        <v>215846.0136425003</v>
      </c>
      <c r="K51" s="418">
        <v>65816.83780627932</v>
      </c>
      <c r="L51" s="418">
        <v>111410.15812594573</v>
      </c>
      <c r="M51" s="418">
        <v>158179.89582857749</v>
      </c>
      <c r="N51" s="418">
        <v>83222.455414288706</v>
      </c>
      <c r="O51" s="418">
        <v>159465.65980600333</v>
      </c>
      <c r="P51" s="419">
        <f>SUM(Skattekompensation[[#This Row],[Ersättning för förlorade skatteintkomster 2010]:[Ersättning för förlorade skatteintkomster 2021]])</f>
        <v>1477798.9721096908</v>
      </c>
      <c r="Q51" s="400">
        <f>SUM(Skattekompensation[[#This Row],[Ersättning för förlorade skatteintkomster 2010]:[Ersättning för förlorade skatteintkomster 2022]])</f>
        <v>1637264.6319156941</v>
      </c>
      <c r="R51" s="421">
        <v>-7089.6251897700458</v>
      </c>
      <c r="S51" s="422">
        <f>Skattekompensation[[#This Row],[Ersättning  för förlorade skatteinkomster 2010-2022 sammanlagt, €]]+Skattekompensation[[#This Row],[Återkrav av fördröjda skatteintäkter år 2022]]</f>
        <v>1630175.0067259241</v>
      </c>
    </row>
    <row r="52" spans="1:19" x14ac:dyDescent="0.3">
      <c r="A52" s="33">
        <v>152</v>
      </c>
      <c r="B52" s="12" t="s">
        <v>29</v>
      </c>
      <c r="C52" s="14">
        <v>453573.83602074231</v>
      </c>
      <c r="D52" s="418">
        <v>149113.072324001</v>
      </c>
      <c r="E52" s="418">
        <v>365093.08658189903</v>
      </c>
      <c r="F52" s="418">
        <v>18504.183119397294</v>
      </c>
      <c r="G52" s="418">
        <v>39985.403082424527</v>
      </c>
      <c r="H52" s="418">
        <v>140431.94408137689</v>
      </c>
      <c r="I52" s="418">
        <v>268667.96625237807</v>
      </c>
      <c r="J52" s="418">
        <v>453481.51872165385</v>
      </c>
      <c r="K52" s="418">
        <v>123945.84333360156</v>
      </c>
      <c r="L52" s="418">
        <v>220230.03564561004</v>
      </c>
      <c r="M52" s="418">
        <v>293845.32366181299</v>
      </c>
      <c r="N52" s="418">
        <v>168991.04064593383</v>
      </c>
      <c r="O52" s="418">
        <v>391301.63970289996</v>
      </c>
      <c r="P52" s="419">
        <f>SUM(Skattekompensation[[#This Row],[Ersättning för förlorade skatteintkomster 2010]:[Ersättning för förlorade skatteintkomster 2021]])</f>
        <v>2695863.2534708311</v>
      </c>
      <c r="Q52" s="400">
        <f>SUM(Skattekompensation[[#This Row],[Ersättning för förlorade skatteintkomster 2010]:[Ersättning för förlorade skatteintkomster 2022]])</f>
        <v>3087164.8931737309</v>
      </c>
      <c r="R52" s="421">
        <v>-17790.975416456247</v>
      </c>
      <c r="S52" s="422">
        <f>Skattekompensation[[#This Row],[Ersättning  för förlorade skatteinkomster 2010-2022 sammanlagt, €]]+Skattekompensation[[#This Row],[Återkrav av fördröjda skatteintäkter år 2022]]</f>
        <v>3069373.9177572746</v>
      </c>
    </row>
    <row r="53" spans="1:19" x14ac:dyDescent="0.3">
      <c r="A53" s="33">
        <v>153</v>
      </c>
      <c r="B53" s="12" t="s">
        <v>30</v>
      </c>
      <c r="C53" s="14">
        <v>1915973.4765509323</v>
      </c>
      <c r="D53" s="418">
        <v>590925.70341906347</v>
      </c>
      <c r="E53" s="418">
        <v>1235447.8154237953</v>
      </c>
      <c r="F53" s="418">
        <v>58300.038878593477</v>
      </c>
      <c r="G53" s="418">
        <v>191082.24648750428</v>
      </c>
      <c r="H53" s="418">
        <v>765331.21973128174</v>
      </c>
      <c r="I53" s="418">
        <v>1205978.6973517747</v>
      </c>
      <c r="J53" s="418">
        <v>2041330.1325758654</v>
      </c>
      <c r="K53" s="418">
        <v>579064.72446308343</v>
      </c>
      <c r="L53" s="418">
        <v>1029037.6928032943</v>
      </c>
      <c r="M53" s="418">
        <v>1125786.4807557804</v>
      </c>
      <c r="N53" s="418">
        <v>780879.96094106196</v>
      </c>
      <c r="O53" s="418">
        <v>1368154.3754241895</v>
      </c>
      <c r="P53" s="419">
        <f>SUM(Skattekompensation[[#This Row],[Ersättning för förlorade skatteintkomster 2010]:[Ersättning för förlorade skatteintkomster 2021]])</f>
        <v>11519138.18938203</v>
      </c>
      <c r="Q53" s="400">
        <f>SUM(Skattekompensation[[#This Row],[Ersättning för förlorade skatteintkomster 2010]:[Ersättning för förlorade skatteintkomster 2022]])</f>
        <v>12887292.564806219</v>
      </c>
      <c r="R53" s="421">
        <v>-128511.98033726795</v>
      </c>
      <c r="S53" s="422">
        <f>Skattekompensation[[#This Row],[Ersättning  för förlorade skatteinkomster 2010-2022 sammanlagt, €]]+Skattekompensation[[#This Row],[Återkrav av fördröjda skatteintäkter år 2022]]</f>
        <v>12758780.584468951</v>
      </c>
    </row>
    <row r="54" spans="1:19" x14ac:dyDescent="0.3">
      <c r="A54" s="33">
        <v>165</v>
      </c>
      <c r="B54" s="12" t="s">
        <v>31</v>
      </c>
      <c r="C54" s="14">
        <v>1200523.3499738774</v>
      </c>
      <c r="D54" s="418">
        <v>390977.44023598451</v>
      </c>
      <c r="E54" s="418">
        <v>770002.6127360079</v>
      </c>
      <c r="F54" s="418">
        <v>16847.511053475086</v>
      </c>
      <c r="G54" s="418">
        <v>79300.428763733551</v>
      </c>
      <c r="H54" s="418">
        <v>347639.4998992068</v>
      </c>
      <c r="I54" s="418">
        <v>766328.70598451118</v>
      </c>
      <c r="J54" s="418">
        <v>1292371.9047316522</v>
      </c>
      <c r="K54" s="418">
        <v>326396.51477120252</v>
      </c>
      <c r="L54" s="418">
        <v>611765.10052473971</v>
      </c>
      <c r="M54" s="418">
        <v>776913.40073627059</v>
      </c>
      <c r="N54" s="418">
        <v>513307.95540939632</v>
      </c>
      <c r="O54" s="418">
        <v>1259653.741479882</v>
      </c>
      <c r="P54" s="419">
        <f>SUM(Skattekompensation[[#This Row],[Ersättning för förlorade skatteintkomster 2010]:[Ersättning för förlorade skatteintkomster 2021]])</f>
        <v>7092374.4248200571</v>
      </c>
      <c r="Q54" s="400">
        <f>SUM(Skattekompensation[[#This Row],[Ersättning för förlorade skatteintkomster 2010]:[Ersättning för förlorade skatteintkomster 2022]])</f>
        <v>8352028.1662999392</v>
      </c>
      <c r="R54" s="421">
        <v>-77792.072338844475</v>
      </c>
      <c r="S54" s="422">
        <f>Skattekompensation[[#This Row],[Ersättning  för förlorade skatteinkomster 2010-2022 sammanlagt, €]]+Skattekompensation[[#This Row],[Återkrav av fördröjda skatteintäkter år 2022]]</f>
        <v>8274236.0939610945</v>
      </c>
    </row>
    <row r="55" spans="1:19" x14ac:dyDescent="0.3">
      <c r="A55" s="33">
        <v>167</v>
      </c>
      <c r="B55" s="12" t="s">
        <v>32</v>
      </c>
      <c r="C55" s="14">
        <v>5466814.4605340892</v>
      </c>
      <c r="D55" s="418">
        <v>1850094.7627882543</v>
      </c>
      <c r="E55" s="418">
        <v>4594015.0715513099</v>
      </c>
      <c r="F55" s="418">
        <v>215631.76150351088</v>
      </c>
      <c r="G55" s="418">
        <v>465003.00002210779</v>
      </c>
      <c r="H55" s="418">
        <v>2009551.5027614411</v>
      </c>
      <c r="I55" s="418">
        <v>3964396.5649567964</v>
      </c>
      <c r="J55" s="418">
        <v>5401227.4024798349</v>
      </c>
      <c r="K55" s="418">
        <v>2000363.9814795156</v>
      </c>
      <c r="L55" s="418">
        <v>3459071.4590522032</v>
      </c>
      <c r="M55" s="418">
        <v>4389661.791918925</v>
      </c>
      <c r="N55" s="418">
        <v>2728947.0007186937</v>
      </c>
      <c r="O55" s="418">
        <v>4643506.9674173249</v>
      </c>
      <c r="P55" s="419">
        <f>SUM(Skattekompensation[[#This Row],[Ersättning för förlorade skatteintkomster 2010]:[Ersättning för förlorade skatteintkomster 2021]])</f>
        <v>36544778.759766676</v>
      </c>
      <c r="Q55" s="400">
        <f>SUM(Skattekompensation[[#This Row],[Ersättning för förlorade skatteintkomster 2010]:[Ersättning för förlorade skatteintkomster 2022]])</f>
        <v>41188285.727183998</v>
      </c>
      <c r="R55" s="421">
        <v>-320954.91753940261</v>
      </c>
      <c r="S55" s="422">
        <f>Skattekompensation[[#This Row],[Ersättning  för förlorade skatteinkomster 2010-2022 sammanlagt, €]]+Skattekompensation[[#This Row],[Återkrav av fördröjda skatteintäkter år 2022]]</f>
        <v>40867330.809644595</v>
      </c>
    </row>
    <row r="56" spans="1:19" x14ac:dyDescent="0.3">
      <c r="A56" s="33">
        <v>169</v>
      </c>
      <c r="B56" s="12" t="s">
        <v>304</v>
      </c>
      <c r="C56" s="14">
        <v>431132.66657150735</v>
      </c>
      <c r="D56" s="418">
        <v>139451.68830991528</v>
      </c>
      <c r="E56" s="418">
        <v>326940.78055129474</v>
      </c>
      <c r="F56" s="418">
        <v>12066.668581473579</v>
      </c>
      <c r="G56" s="418">
        <v>33921.126783901971</v>
      </c>
      <c r="H56" s="418">
        <v>152770.26811155965</v>
      </c>
      <c r="I56" s="418">
        <v>274456.85582012346</v>
      </c>
      <c r="J56" s="418">
        <v>465128.85788012884</v>
      </c>
      <c r="K56" s="418">
        <v>118944.17022397346</v>
      </c>
      <c r="L56" s="418">
        <v>221103.60443573224</v>
      </c>
      <c r="M56" s="418">
        <v>289466.16991886846</v>
      </c>
      <c r="N56" s="418">
        <v>170381.76330824205</v>
      </c>
      <c r="O56" s="418">
        <v>377380.12181008782</v>
      </c>
      <c r="P56" s="419">
        <f>SUM(Skattekompensation[[#This Row],[Ersättning för förlorade skatteintkomster 2010]:[Ersättning för förlorade skatteintkomster 2021]])</f>
        <v>2635764.620496721</v>
      </c>
      <c r="Q56" s="400">
        <f>SUM(Skattekompensation[[#This Row],[Ersättning för förlorade skatteintkomster 2010]:[Ersättning för förlorade skatteintkomster 2022]])</f>
        <v>3013144.7423068089</v>
      </c>
      <c r="R56" s="421">
        <v>-22601.913354561992</v>
      </c>
      <c r="S56" s="422">
        <f>Skattekompensation[[#This Row],[Ersättning  för förlorade skatteinkomster 2010-2022 sammanlagt, €]]+Skattekompensation[[#This Row],[Återkrav av fördröjda skatteintäkter år 2022]]</f>
        <v>2990542.8289522468</v>
      </c>
    </row>
    <row r="57" spans="1:19" x14ac:dyDescent="0.3">
      <c r="A57" s="33">
        <v>171</v>
      </c>
      <c r="B57" s="12" t="s">
        <v>305</v>
      </c>
      <c r="C57" s="14">
        <v>458017.78462765628</v>
      </c>
      <c r="D57" s="418">
        <v>146661.61857437796</v>
      </c>
      <c r="E57" s="418">
        <v>360067.20291200245</v>
      </c>
      <c r="F57" s="418">
        <v>19282.329063916979</v>
      </c>
      <c r="G57" s="418">
        <v>64627.108867056239</v>
      </c>
      <c r="H57" s="418">
        <v>183244.24238451579</v>
      </c>
      <c r="I57" s="418">
        <v>271733.55857463356</v>
      </c>
      <c r="J57" s="418">
        <v>427994.98927957815</v>
      </c>
      <c r="K57" s="418">
        <v>126552.75237389241</v>
      </c>
      <c r="L57" s="418">
        <v>232621.35515414388</v>
      </c>
      <c r="M57" s="418">
        <v>306777.74972593767</v>
      </c>
      <c r="N57" s="418">
        <v>173650.14984700282</v>
      </c>
      <c r="O57" s="418">
        <v>341954.20380591624</v>
      </c>
      <c r="P57" s="419">
        <f>SUM(Skattekompensation[[#This Row],[Ersättning för förlorade skatteintkomster 2010]:[Ersättning för förlorade skatteintkomster 2021]])</f>
        <v>2771230.841384714</v>
      </c>
      <c r="Q57" s="400">
        <f>SUM(Skattekompensation[[#This Row],[Ersättning för förlorade skatteintkomster 2010]:[Ersättning för förlorade skatteintkomster 2022]])</f>
        <v>3113185.0451906305</v>
      </c>
      <c r="R57" s="421">
        <v>-19979.585752619572</v>
      </c>
      <c r="S57" s="422">
        <f>Skattekompensation[[#This Row],[Ersättning  för förlorade skatteinkomster 2010-2022 sammanlagt, €]]+Skattekompensation[[#This Row],[Återkrav av fördröjda skatteintäkter år 2022]]</f>
        <v>3093205.4594380111</v>
      </c>
    </row>
    <row r="58" spans="1:19" x14ac:dyDescent="0.3">
      <c r="A58" s="33">
        <v>172</v>
      </c>
      <c r="B58" s="12" t="s">
        <v>33</v>
      </c>
      <c r="C58" s="14">
        <v>509442.85572836461</v>
      </c>
      <c r="D58" s="418">
        <v>157472.16448568105</v>
      </c>
      <c r="E58" s="418">
        <v>386498.84245449177</v>
      </c>
      <c r="F58" s="418">
        <v>20618.110462585326</v>
      </c>
      <c r="G58" s="418">
        <v>40447.198613487839</v>
      </c>
      <c r="H58" s="418">
        <v>194577.63640664515</v>
      </c>
      <c r="I58" s="418">
        <v>270506.83662957774</v>
      </c>
      <c r="J58" s="418">
        <v>404843.30322021345</v>
      </c>
      <c r="K58" s="418">
        <v>122326.54536871142</v>
      </c>
      <c r="L58" s="418">
        <v>222307.7076019801</v>
      </c>
      <c r="M58" s="418">
        <v>301320.58636021038</v>
      </c>
      <c r="N58" s="418">
        <v>162749.27209112822</v>
      </c>
      <c r="O58" s="418">
        <v>315681.76631415531</v>
      </c>
      <c r="P58" s="419">
        <f>SUM(Skattekompensation[[#This Row],[Ersättning för förlorade skatteintkomster 2010]:[Ersättning för förlorade skatteintkomster 2021]])</f>
        <v>2793111.0594230774</v>
      </c>
      <c r="Q58" s="400">
        <f>SUM(Skattekompensation[[#This Row],[Ersättning för förlorade skatteintkomster 2010]:[Ersättning för förlorade skatteintkomster 2022]])</f>
        <v>3108792.8257372328</v>
      </c>
      <c r="R58" s="421">
        <v>-17532.008363158639</v>
      </c>
      <c r="S58" s="422">
        <f>Skattekompensation[[#This Row],[Ersättning  för förlorade skatteinkomster 2010-2022 sammanlagt, €]]+Skattekompensation[[#This Row],[Återkrav av fördröjda skatteintäkter år 2022]]</f>
        <v>3091260.8173740744</v>
      </c>
    </row>
    <row r="59" spans="1:19" x14ac:dyDescent="0.3">
      <c r="A59" s="33">
        <v>176</v>
      </c>
      <c r="B59" s="12" t="s">
        <v>34</v>
      </c>
      <c r="C59" s="14">
        <v>547362.38236055907</v>
      </c>
      <c r="D59" s="418">
        <v>154414.01184311809</v>
      </c>
      <c r="E59" s="418">
        <v>415752.71276680683</v>
      </c>
      <c r="F59" s="418">
        <v>24771.699430695844</v>
      </c>
      <c r="G59" s="418">
        <v>66604.482946982607</v>
      </c>
      <c r="H59" s="418">
        <v>225061.96261168466</v>
      </c>
      <c r="I59" s="418">
        <v>273299.08005427447</v>
      </c>
      <c r="J59" s="418">
        <v>416617.92469922552</v>
      </c>
      <c r="K59" s="418">
        <v>135404.7667914273</v>
      </c>
      <c r="L59" s="418">
        <v>238022.65096683003</v>
      </c>
      <c r="M59" s="418">
        <v>318006.46276698151</v>
      </c>
      <c r="N59" s="418">
        <v>170454.05062057608</v>
      </c>
      <c r="O59" s="418">
        <v>294110.3049603221</v>
      </c>
      <c r="P59" s="419">
        <f>SUM(Skattekompensation[[#This Row],[Ersättning för förlorade skatteintkomster 2010]:[Ersättning för förlorade skatteintkomster 2021]])</f>
        <v>2985772.1878591622</v>
      </c>
      <c r="Q59" s="400">
        <f>SUM(Skattekompensation[[#This Row],[Ersättning för förlorade skatteintkomster 2010]:[Ersättning för förlorade skatteintkomster 2022]])</f>
        <v>3279882.4928194843</v>
      </c>
      <c r="R59" s="421">
        <v>-16115.652179499575</v>
      </c>
      <c r="S59" s="422">
        <f>Skattekompensation[[#This Row],[Ersättning  för förlorade skatteinkomster 2010-2022 sammanlagt, €]]+Skattekompensation[[#This Row],[Återkrav av fördröjda skatteintäkter år 2022]]</f>
        <v>3263766.8406399847</v>
      </c>
    </row>
    <row r="60" spans="1:19" x14ac:dyDescent="0.3">
      <c r="A60" s="33">
        <v>177</v>
      </c>
      <c r="B60" s="12" t="s">
        <v>35</v>
      </c>
      <c r="C60" s="14">
        <v>184962.19834764322</v>
      </c>
      <c r="D60" s="418">
        <v>59201.319295265996</v>
      </c>
      <c r="E60" s="418">
        <v>142388.02164284655</v>
      </c>
      <c r="F60" s="418">
        <v>7441.1307006754541</v>
      </c>
      <c r="G60" s="418">
        <v>16358.817618945292</v>
      </c>
      <c r="H60" s="418">
        <v>62158.934686852546</v>
      </c>
      <c r="I60" s="418">
        <v>102466.69992393949</v>
      </c>
      <c r="J60" s="418">
        <v>189943.87181631447</v>
      </c>
      <c r="K60" s="418">
        <v>45709.12819189026</v>
      </c>
      <c r="L60" s="418">
        <v>86024.32833867977</v>
      </c>
      <c r="M60" s="418">
        <v>116895.3112175987</v>
      </c>
      <c r="N60" s="418">
        <v>67157.526636254523</v>
      </c>
      <c r="O60" s="418">
        <v>151984.26519722003</v>
      </c>
      <c r="P60" s="419">
        <f>SUM(Skattekompensation[[#This Row],[Ersättning för förlorade skatteintkomster 2010]:[Ersättning för förlorade skatteintkomster 2021]])</f>
        <v>1080707.2884169065</v>
      </c>
      <c r="Q60" s="400">
        <f>SUM(Skattekompensation[[#This Row],[Ersättning för förlorade skatteintkomster 2010]:[Ersättning för förlorade skatteintkomster 2022]])</f>
        <v>1232691.5536141265</v>
      </c>
      <c r="R60" s="421">
        <v>-8060.810686422391</v>
      </c>
      <c r="S60" s="422">
        <f>Skattekompensation[[#This Row],[Ersättning  för förlorade skatteinkomster 2010-2022 sammanlagt, €]]+Skattekompensation[[#This Row],[Återkrav av fördröjda skatteintäkter år 2022]]</f>
        <v>1224630.7429277042</v>
      </c>
    </row>
    <row r="61" spans="1:19" x14ac:dyDescent="0.3">
      <c r="A61" s="33">
        <v>178</v>
      </c>
      <c r="B61" s="12" t="s">
        <v>36</v>
      </c>
      <c r="C61" s="14">
        <v>705473.05961877084</v>
      </c>
      <c r="D61" s="418">
        <v>224298.47210155707</v>
      </c>
      <c r="E61" s="418">
        <v>573341.18419038656</v>
      </c>
      <c r="F61" s="418">
        <v>29992.922592651285</v>
      </c>
      <c r="G61" s="418">
        <v>63985.897324574398</v>
      </c>
      <c r="H61" s="418">
        <v>254616.91607701505</v>
      </c>
      <c r="I61" s="418">
        <v>373516.89299610566</v>
      </c>
      <c r="J61" s="418">
        <v>589182.03011478262</v>
      </c>
      <c r="K61" s="418">
        <v>195151.42496183366</v>
      </c>
      <c r="L61" s="418">
        <v>321168.96614469704</v>
      </c>
      <c r="M61" s="418">
        <v>451019.73569176643</v>
      </c>
      <c r="N61" s="418">
        <v>246029.35137396018</v>
      </c>
      <c r="O61" s="418">
        <v>466008.58712818637</v>
      </c>
      <c r="P61" s="419">
        <f>SUM(Skattekompensation[[#This Row],[Ersättning för förlorade skatteintkomster 2010]:[Ersättning för förlorade skatteintkomster 2021]])</f>
        <v>4027776.8531881012</v>
      </c>
      <c r="Q61" s="400">
        <f>SUM(Skattekompensation[[#This Row],[Ersättning för förlorade skatteintkomster 2010]:[Ersättning för förlorade skatteintkomster 2022]])</f>
        <v>4493785.4403162878</v>
      </c>
      <c r="R61" s="421">
        <v>-22765.294832038533</v>
      </c>
      <c r="S61" s="422">
        <f>Skattekompensation[[#This Row],[Ersättning  för förlorade skatteinkomster 2010-2022 sammanlagt, €]]+Skattekompensation[[#This Row],[Återkrav av fördröjda skatteintäkter år 2022]]</f>
        <v>4471020.1454842491</v>
      </c>
    </row>
    <row r="62" spans="1:19" x14ac:dyDescent="0.3">
      <c r="A62" s="33">
        <v>179</v>
      </c>
      <c r="B62" s="12" t="s">
        <v>37</v>
      </c>
      <c r="C62" s="14">
        <v>8785583.2159846649</v>
      </c>
      <c r="D62" s="418">
        <v>3161858.7692490285</v>
      </c>
      <c r="E62" s="418">
        <v>7430869.0904282592</v>
      </c>
      <c r="F62" s="418">
        <v>300591.73226042686</v>
      </c>
      <c r="G62" s="418">
        <v>289311.78973914421</v>
      </c>
      <c r="H62" s="418">
        <v>3241992.4344182685</v>
      </c>
      <c r="I62" s="418">
        <v>6842359.5965944892</v>
      </c>
      <c r="J62" s="418">
        <v>9234603.1016778834</v>
      </c>
      <c r="K62" s="418">
        <v>3555495.8197356621</v>
      </c>
      <c r="L62" s="418">
        <v>5933426.1928489124</v>
      </c>
      <c r="M62" s="418">
        <v>7582047.6330412794</v>
      </c>
      <c r="N62" s="418">
        <v>4815455.3371276204</v>
      </c>
      <c r="O62" s="418">
        <v>7595582.6048472412</v>
      </c>
      <c r="P62" s="419">
        <f>SUM(Skattekompensation[[#This Row],[Ersättning för förlorade skatteintkomster 2010]:[Ersättning för förlorade skatteintkomster 2021]])</f>
        <v>61173594.713105634</v>
      </c>
      <c r="Q62" s="400">
        <f>SUM(Skattekompensation[[#This Row],[Ersättning för förlorade skatteintkomster 2010]:[Ersättning för förlorade skatteintkomster 2022]])</f>
        <v>68769177.317952871</v>
      </c>
      <c r="R62" s="421">
        <v>-639487.95609847526</v>
      </c>
      <c r="S62" s="422">
        <f>Skattekompensation[[#This Row],[Ersättning  för förlorade skatteinkomster 2010-2022 sammanlagt, €]]+Skattekompensation[[#This Row],[Återkrav av fördröjda skatteintäkter år 2022]]</f>
        <v>68129689.361854389</v>
      </c>
    </row>
    <row r="63" spans="1:19" x14ac:dyDescent="0.3">
      <c r="A63" s="33">
        <v>181</v>
      </c>
      <c r="B63" s="12" t="s">
        <v>38</v>
      </c>
      <c r="C63" s="14">
        <v>217241.8978095006</v>
      </c>
      <c r="D63" s="418">
        <v>62325.946933699095</v>
      </c>
      <c r="E63" s="418">
        <v>163679.80649145006</v>
      </c>
      <c r="F63" s="418">
        <v>9322.7729863398436</v>
      </c>
      <c r="G63" s="418">
        <v>20546.144547529064</v>
      </c>
      <c r="H63" s="418">
        <v>83560.398227846774</v>
      </c>
      <c r="I63" s="418">
        <v>128322.02545125858</v>
      </c>
      <c r="J63" s="418">
        <v>196867.21888913724</v>
      </c>
      <c r="K63" s="418">
        <v>55474.804142205925</v>
      </c>
      <c r="L63" s="418">
        <v>100521.38449145175</v>
      </c>
      <c r="M63" s="418">
        <v>133906.04585872657</v>
      </c>
      <c r="N63" s="418">
        <v>72696.46235604478</v>
      </c>
      <c r="O63" s="418">
        <v>151404.28745947086</v>
      </c>
      <c r="P63" s="419">
        <f>SUM(Skattekompensation[[#This Row],[Ersättning för förlorade skatteintkomster 2010]:[Ersättning för förlorade skatteintkomster 2021]])</f>
        <v>1244464.9081851903</v>
      </c>
      <c r="Q63" s="400">
        <f>SUM(Skattekompensation[[#This Row],[Ersättning för förlorade skatteintkomster 2010]:[Ersättning för förlorade skatteintkomster 2022]])</f>
        <v>1395869.1956446611</v>
      </c>
      <c r="R63" s="421">
        <v>-6863.5823057542775</v>
      </c>
      <c r="S63" s="422">
        <f>Skattekompensation[[#This Row],[Ersättning  för förlorade skatteinkomster 2010-2022 sammanlagt, €]]+Skattekompensation[[#This Row],[Återkrav av fördröjda skatteintäkter år 2022]]</f>
        <v>1389005.6133389068</v>
      </c>
    </row>
    <row r="64" spans="1:19" x14ac:dyDescent="0.3">
      <c r="A64" s="33">
        <v>182</v>
      </c>
      <c r="B64" s="12" t="s">
        <v>39</v>
      </c>
      <c r="C64" s="14">
        <v>1709403.1429889821</v>
      </c>
      <c r="D64" s="418">
        <v>519707.64480372041</v>
      </c>
      <c r="E64" s="418">
        <v>1219725.933246363</v>
      </c>
      <c r="F64" s="418">
        <v>52030.813605313517</v>
      </c>
      <c r="G64" s="418">
        <v>106519.75003969</v>
      </c>
      <c r="H64" s="418">
        <v>662484.28336800437</v>
      </c>
      <c r="I64" s="418">
        <v>949791.64044660295</v>
      </c>
      <c r="J64" s="418">
        <v>1573152.60032277</v>
      </c>
      <c r="K64" s="418">
        <v>463806.86793949269</v>
      </c>
      <c r="L64" s="418">
        <v>847753.79835540731</v>
      </c>
      <c r="M64" s="418">
        <v>1031286.6775387488</v>
      </c>
      <c r="N64" s="418">
        <v>634727.90323950676</v>
      </c>
      <c r="O64" s="418">
        <v>1245986.0803386802</v>
      </c>
      <c r="P64" s="419">
        <f>SUM(Skattekompensation[[#This Row],[Ersättning för förlorade skatteintkomster 2010]:[Ersättning för förlorade skatteintkomster 2021]])</f>
        <v>9770391.0558946021</v>
      </c>
      <c r="Q64" s="400">
        <f>SUM(Skattekompensation[[#This Row],[Ersättning för förlorade skatteintkomster 2010]:[Ersättning för förlorade skatteintkomster 2022]])</f>
        <v>11016377.136233281</v>
      </c>
      <c r="R64" s="421">
        <v>-99085.218166529477</v>
      </c>
      <c r="S64" s="422">
        <f>Skattekompensation[[#This Row],[Ersättning  för förlorade skatteinkomster 2010-2022 sammanlagt, €]]+Skattekompensation[[#This Row],[Återkrav av fördröjda skatteintäkter år 2022]]</f>
        <v>10917291.918066751</v>
      </c>
    </row>
    <row r="65" spans="1:19" x14ac:dyDescent="0.3">
      <c r="A65" s="33">
        <v>186</v>
      </c>
      <c r="B65" s="12" t="s">
        <v>306</v>
      </c>
      <c r="C65" s="14">
        <v>2359895.4702112586</v>
      </c>
      <c r="D65" s="418">
        <v>788023.5638813416</v>
      </c>
      <c r="E65" s="418">
        <v>1560793.0796292792</v>
      </c>
      <c r="F65" s="418">
        <v>16432.02133447396</v>
      </c>
      <c r="G65" s="418">
        <v>-52180.456639471027</v>
      </c>
      <c r="H65" s="418">
        <v>532891.37651828141</v>
      </c>
      <c r="I65" s="418">
        <v>1745645.3373874046</v>
      </c>
      <c r="J65" s="418">
        <v>2615186.7969610211</v>
      </c>
      <c r="K65" s="418">
        <v>832380.76249253622</v>
      </c>
      <c r="L65" s="418">
        <v>1405740.983470449</v>
      </c>
      <c r="M65" s="418">
        <v>1782545.3486394365</v>
      </c>
      <c r="N65" s="418">
        <v>1280140.8701125057</v>
      </c>
      <c r="O65" s="418">
        <v>2682062.5887482353</v>
      </c>
      <c r="P65" s="419">
        <f>SUM(Skattekompensation[[#This Row],[Ersättning för förlorade skatteintkomster 2010]:[Ersättning för förlorade skatteintkomster 2021]])</f>
        <v>14867495.153998516</v>
      </c>
      <c r="Q65" s="400">
        <f>SUM(Skattekompensation[[#This Row],[Ersättning för förlorade skatteintkomster 2010]:[Ersättning för förlorade skatteintkomster 2022]])</f>
        <v>17549557.742746752</v>
      </c>
      <c r="R65" s="421">
        <v>-235235.15643854591</v>
      </c>
      <c r="S65" s="422">
        <f>Skattekompensation[[#This Row],[Ersättning  för förlorade skatteinkomster 2010-2022 sammanlagt, €]]+Skattekompensation[[#This Row],[Återkrav av fördröjda skatteintäkter år 2022]]</f>
        <v>17314322.586308207</v>
      </c>
    </row>
    <row r="66" spans="1:19" x14ac:dyDescent="0.3">
      <c r="A66" s="33">
        <v>202</v>
      </c>
      <c r="B66" s="12" t="s">
        <v>307</v>
      </c>
      <c r="C66" s="14">
        <v>1895487.9669332178</v>
      </c>
      <c r="D66" s="418">
        <v>618555.76305824053</v>
      </c>
      <c r="E66" s="418">
        <v>1109986.7560428085</v>
      </c>
      <c r="F66" s="418">
        <v>-1846.6552465841792</v>
      </c>
      <c r="G66" s="418">
        <v>-517236.33327152382</v>
      </c>
      <c r="H66" s="418">
        <v>530666.28017673804</v>
      </c>
      <c r="I66" s="418">
        <v>1161563.2820562536</v>
      </c>
      <c r="J66" s="418">
        <v>2246161.2971964781</v>
      </c>
      <c r="K66" s="418">
        <v>554637.83078777185</v>
      </c>
      <c r="L66" s="418">
        <v>1065917.3026987626</v>
      </c>
      <c r="M66" s="418">
        <v>1326344.0697368199</v>
      </c>
      <c r="N66" s="418">
        <v>913121.79975888925</v>
      </c>
      <c r="O66" s="418">
        <v>1702107.9687640562</v>
      </c>
      <c r="P66" s="419">
        <f>SUM(Skattekompensation[[#This Row],[Ersättning för förlorade skatteintkomster 2010]:[Ersättning för förlorade skatteintkomster 2021]])</f>
        <v>10903359.359927872</v>
      </c>
      <c r="Q66" s="400">
        <f>SUM(Skattekompensation[[#This Row],[Ersättning för förlorade skatteintkomster 2010]:[Ersättning för förlorade skatteintkomster 2022]])</f>
        <v>12605467.328691928</v>
      </c>
      <c r="R66" s="421">
        <v>-175455.71919081319</v>
      </c>
      <c r="S66" s="422">
        <f>Skattekompensation[[#This Row],[Ersättning  för förlorade skatteinkomster 2010-2022 sammanlagt, €]]+Skattekompensation[[#This Row],[Återkrav av fördröjda skatteintäkter år 2022]]</f>
        <v>12430011.609501114</v>
      </c>
    </row>
    <row r="67" spans="1:19" x14ac:dyDescent="0.3">
      <c r="A67" s="33">
        <v>204</v>
      </c>
      <c r="B67" s="12" t="s">
        <v>40</v>
      </c>
      <c r="C67" s="14">
        <v>355720.78212076292</v>
      </c>
      <c r="D67" s="418">
        <v>98790.54327323685</v>
      </c>
      <c r="E67" s="418">
        <v>249680.16830031399</v>
      </c>
      <c r="F67" s="418">
        <v>13431.18733569948</v>
      </c>
      <c r="G67" s="418">
        <v>37694.398625109789</v>
      </c>
      <c r="H67" s="418">
        <v>138561.89410991914</v>
      </c>
      <c r="I67" s="418">
        <v>169510.29152716341</v>
      </c>
      <c r="J67" s="418">
        <v>257725.92299652047</v>
      </c>
      <c r="K67" s="418">
        <v>73820.344471284756</v>
      </c>
      <c r="L67" s="418">
        <v>151372.51474612678</v>
      </c>
      <c r="M67" s="418">
        <v>210947.05753419004</v>
      </c>
      <c r="N67" s="418">
        <v>107571.5697510874</v>
      </c>
      <c r="O67" s="418">
        <v>240636.10807476414</v>
      </c>
      <c r="P67" s="419">
        <f>SUM(Skattekompensation[[#This Row],[Ersättning för förlorade skatteintkomster 2010]:[Ersättning för förlorade skatteintkomster 2021]])</f>
        <v>1864826.674791415</v>
      </c>
      <c r="Q67" s="400">
        <f>SUM(Skattekompensation[[#This Row],[Ersättning för förlorade skatteintkomster 2010]:[Ersättning för förlorade skatteintkomster 2022]])</f>
        <v>2105462.782866179</v>
      </c>
      <c r="R67" s="421">
        <v>-11043.866512783605</v>
      </c>
      <c r="S67" s="422">
        <f>Skattekompensation[[#This Row],[Ersättning  för förlorade skatteinkomster 2010-2022 sammanlagt, €]]+Skattekompensation[[#This Row],[Återkrav av fördröjda skatteintäkter år 2022]]</f>
        <v>2094418.9163533954</v>
      </c>
    </row>
    <row r="68" spans="1:19" x14ac:dyDescent="0.3">
      <c r="A68" s="33">
        <v>205</v>
      </c>
      <c r="B68" s="12" t="s">
        <v>308</v>
      </c>
      <c r="C68" s="14">
        <v>2592765.5205492992</v>
      </c>
      <c r="D68" s="418">
        <v>851136.75272278255</v>
      </c>
      <c r="E68" s="418">
        <v>1854193.7933830146</v>
      </c>
      <c r="F68" s="418">
        <v>75734.944627949691</v>
      </c>
      <c r="G68" s="418">
        <v>347880.491883763</v>
      </c>
      <c r="H68" s="418">
        <v>1027227.4196650238</v>
      </c>
      <c r="I68" s="418">
        <v>1791204.8751561167</v>
      </c>
      <c r="J68" s="418">
        <v>2813546.3021177156</v>
      </c>
      <c r="K68" s="418">
        <v>835976.783384323</v>
      </c>
      <c r="L68" s="418">
        <v>1533689.2892897481</v>
      </c>
      <c r="M68" s="418">
        <v>1872950.2847681872</v>
      </c>
      <c r="N68" s="418">
        <v>1188753.3701668836</v>
      </c>
      <c r="O68" s="418">
        <v>2171859.1505434741</v>
      </c>
      <c r="P68" s="419">
        <f>SUM(Skattekompensation[[#This Row],[Ersättning för förlorade skatteintkomster 2010]:[Ersättning för förlorade skatteintkomster 2021]])</f>
        <v>16785059.827714808</v>
      </c>
      <c r="Q68" s="400">
        <f>SUM(Skattekompensation[[#This Row],[Ersättning för förlorade skatteintkomster 2010]:[Ersättning för förlorade skatteintkomster 2022]])</f>
        <v>18956918.978258282</v>
      </c>
      <c r="R68" s="421">
        <v>-166374.76337300858</v>
      </c>
      <c r="S68" s="422">
        <f>Skattekompensation[[#This Row],[Ersättning  för förlorade skatteinkomster 2010-2022 sammanlagt, €]]+Skattekompensation[[#This Row],[Återkrav av fördröjda skatteintäkter år 2022]]</f>
        <v>18790544.214885272</v>
      </c>
    </row>
    <row r="69" spans="1:19" x14ac:dyDescent="0.3">
      <c r="A69" s="33">
        <v>208</v>
      </c>
      <c r="B69" s="12" t="s">
        <v>41</v>
      </c>
      <c r="C69" s="14">
        <v>1129536.7864297759</v>
      </c>
      <c r="D69" s="418">
        <v>361572.44661896693</v>
      </c>
      <c r="E69" s="418">
        <v>874686.77811864042</v>
      </c>
      <c r="F69" s="418">
        <v>40153.217458564672</v>
      </c>
      <c r="G69" s="418">
        <v>-24432.856551359495</v>
      </c>
      <c r="H69" s="418">
        <v>371268.24533248646</v>
      </c>
      <c r="I69" s="418">
        <v>697889.44049193198</v>
      </c>
      <c r="J69" s="418">
        <v>1075183.5111417584</v>
      </c>
      <c r="K69" s="418">
        <v>341540.5014360135</v>
      </c>
      <c r="L69" s="418">
        <v>582309.9376593543</v>
      </c>
      <c r="M69" s="418">
        <v>841522.22568522813</v>
      </c>
      <c r="N69" s="418">
        <v>451158.05144734302</v>
      </c>
      <c r="O69" s="418">
        <v>923993.42539732251</v>
      </c>
      <c r="P69" s="419">
        <f>SUM(Skattekompensation[[#This Row],[Ersättning för förlorade skatteintkomster 2010]:[Ersättning för förlorade skatteintkomster 2021]])</f>
        <v>6742388.2852687053</v>
      </c>
      <c r="Q69" s="400">
        <f>SUM(Skattekompensation[[#This Row],[Ersättning för förlorade skatteintkomster 2010]:[Ersättning för förlorade skatteintkomster 2022]])</f>
        <v>7666381.7106660279</v>
      </c>
      <c r="R69" s="421">
        <v>-49327.612641345164</v>
      </c>
      <c r="S69" s="422">
        <f>Skattekompensation[[#This Row],[Ersättning  för förlorade skatteinkomster 2010-2022 sammanlagt, €]]+Skattekompensation[[#This Row],[Återkrav av fördröjda skatteintäkter år 2022]]</f>
        <v>7617054.0980246831</v>
      </c>
    </row>
    <row r="70" spans="1:19" x14ac:dyDescent="0.3">
      <c r="A70" s="33">
        <v>211</v>
      </c>
      <c r="B70" s="12" t="s">
        <v>42</v>
      </c>
      <c r="C70" s="14">
        <v>2052329.3593193428</v>
      </c>
      <c r="D70" s="418">
        <v>652471.63551964716</v>
      </c>
      <c r="E70" s="418">
        <v>1279438.3668590477</v>
      </c>
      <c r="F70" s="418">
        <v>18609.676418183368</v>
      </c>
      <c r="G70" s="418">
        <v>58558.191724880795</v>
      </c>
      <c r="H70" s="418">
        <v>669339.41618865496</v>
      </c>
      <c r="I70" s="418">
        <v>1323883.3820436788</v>
      </c>
      <c r="J70" s="418">
        <v>2274364.3120675283</v>
      </c>
      <c r="K70" s="418">
        <v>569612.14842287172</v>
      </c>
      <c r="L70" s="418">
        <v>1105365.9695999913</v>
      </c>
      <c r="M70" s="418">
        <v>1397718.227602798</v>
      </c>
      <c r="N70" s="418">
        <v>931552.91710916208</v>
      </c>
      <c r="O70" s="418">
        <v>1901460.6366828135</v>
      </c>
      <c r="P70" s="419">
        <f>SUM(Skattekompensation[[#This Row],[Ersättning för förlorade skatteintkomster 2010]:[Ersättning för förlorade skatteintkomster 2021]])</f>
        <v>12333243.602875788</v>
      </c>
      <c r="Q70" s="400">
        <f>SUM(Skattekompensation[[#This Row],[Ersättning för förlorade skatteintkomster 2010]:[Ersättning för förlorade skatteintkomster 2022]])</f>
        <v>14234704.239558602</v>
      </c>
      <c r="R70" s="421">
        <v>-159046.68260285468</v>
      </c>
      <c r="S70" s="422">
        <f>Skattekompensation[[#This Row],[Ersättning  för förlorade skatteinkomster 2010-2022 sammanlagt, €]]+Skattekompensation[[#This Row],[Återkrav av fördröjda skatteintäkter år 2022]]</f>
        <v>14075657.556955747</v>
      </c>
    </row>
    <row r="71" spans="1:19" x14ac:dyDescent="0.3">
      <c r="A71" s="33">
        <v>213</v>
      </c>
      <c r="B71" s="12" t="s">
        <v>43</v>
      </c>
      <c r="C71" s="14">
        <v>651313.6638290952</v>
      </c>
      <c r="D71" s="418">
        <v>187331.2215836102</v>
      </c>
      <c r="E71" s="418">
        <v>420197.39121155959</v>
      </c>
      <c r="F71" s="418">
        <v>23328.671378826199</v>
      </c>
      <c r="G71" s="418">
        <v>53778.542156053358</v>
      </c>
      <c r="H71" s="418">
        <v>224519.73819760809</v>
      </c>
      <c r="I71" s="418">
        <v>316250.04276992328</v>
      </c>
      <c r="J71" s="418">
        <v>487700.42877747031</v>
      </c>
      <c r="K71" s="418">
        <v>147284.10950619541</v>
      </c>
      <c r="L71" s="418">
        <v>262226.24189561693</v>
      </c>
      <c r="M71" s="418">
        <v>371316.05710509483</v>
      </c>
      <c r="N71" s="418">
        <v>201801.63601443227</v>
      </c>
      <c r="O71" s="418">
        <v>371428.83046596393</v>
      </c>
      <c r="P71" s="419">
        <f>SUM(Skattekompensation[[#This Row],[Ersättning för förlorade skatteintkomster 2010]:[Ersättning för förlorade skatteintkomster 2021]])</f>
        <v>3347047.7444254858</v>
      </c>
      <c r="Q71" s="400">
        <f>SUM(Skattekompensation[[#This Row],[Ersättning för förlorade skatteintkomster 2010]:[Ersättning för förlorade skatteintkomster 2022]])</f>
        <v>3718476.5748914499</v>
      </c>
      <c r="R71" s="421">
        <v>-21303.863599860739</v>
      </c>
      <c r="S71" s="422">
        <f>Skattekompensation[[#This Row],[Ersättning  för förlorade skatteinkomster 2010-2022 sammanlagt, €]]+Skattekompensation[[#This Row],[Återkrav av fördröjda skatteintäkter år 2022]]</f>
        <v>3697172.7112915893</v>
      </c>
    </row>
    <row r="72" spans="1:19" x14ac:dyDescent="0.3">
      <c r="A72" s="33">
        <v>214</v>
      </c>
      <c r="B72" s="12" t="s">
        <v>44</v>
      </c>
      <c r="C72" s="14">
        <v>1258359.4348238965</v>
      </c>
      <c r="D72" s="418">
        <v>421034.05966328736</v>
      </c>
      <c r="E72" s="418">
        <v>1066554.4085110556</v>
      </c>
      <c r="F72" s="418">
        <v>54399.034779693975</v>
      </c>
      <c r="G72" s="418">
        <v>121871.93094268852</v>
      </c>
      <c r="H72" s="418">
        <v>479461.13960020477</v>
      </c>
      <c r="I72" s="418">
        <v>774197.03540308145</v>
      </c>
      <c r="J72" s="418">
        <v>1162685.492595321</v>
      </c>
      <c r="K72" s="418">
        <v>365207.37812721427</v>
      </c>
      <c r="L72" s="418">
        <v>646525.63333498</v>
      </c>
      <c r="M72" s="418">
        <v>872733.21328999323</v>
      </c>
      <c r="N72" s="418">
        <v>491633.55474048841</v>
      </c>
      <c r="O72" s="418">
        <v>904869.88838905399</v>
      </c>
      <c r="P72" s="419">
        <f>SUM(Skattekompensation[[#This Row],[Ersättning för förlorade skatteintkomster 2010]:[Ersättning för förlorade skatteintkomster 2021]])</f>
        <v>7714662.315811906</v>
      </c>
      <c r="Q72" s="400">
        <f>SUM(Skattekompensation[[#This Row],[Ersättning för förlorade skatteintkomster 2010]:[Ersättning för förlorade skatteintkomster 2022]])</f>
        <v>8619532.2042009607</v>
      </c>
      <c r="R72" s="421">
        <v>-54680.512725876404</v>
      </c>
      <c r="S72" s="422">
        <f>Skattekompensation[[#This Row],[Ersättning  för förlorade skatteinkomster 2010-2022 sammanlagt, €]]+Skattekompensation[[#This Row],[Återkrav av fördröjda skatteintäkter år 2022]]</f>
        <v>8564851.6914750841</v>
      </c>
    </row>
    <row r="73" spans="1:19" x14ac:dyDescent="0.3">
      <c r="A73" s="33">
        <v>216</v>
      </c>
      <c r="B73" s="12" t="s">
        <v>45</v>
      </c>
      <c r="C73" s="14">
        <v>158614.51653595484</v>
      </c>
      <c r="D73" s="418">
        <v>47511.521309044248</v>
      </c>
      <c r="E73" s="418">
        <v>119051.56090819609</v>
      </c>
      <c r="F73" s="418">
        <v>7616.3543238918255</v>
      </c>
      <c r="G73" s="418">
        <v>21503.490366428287</v>
      </c>
      <c r="H73" s="418">
        <v>69878.340021947151</v>
      </c>
      <c r="I73" s="418">
        <v>85699.80887111144</v>
      </c>
      <c r="J73" s="418">
        <v>125186.9110305073</v>
      </c>
      <c r="K73" s="418">
        <v>40962.804342577336</v>
      </c>
      <c r="L73" s="418">
        <v>73882.999396501851</v>
      </c>
      <c r="M73" s="418">
        <v>102594.63270089612</v>
      </c>
      <c r="N73" s="418">
        <v>53522.176944315106</v>
      </c>
      <c r="O73" s="418">
        <v>101016.78810001913</v>
      </c>
      <c r="P73" s="419">
        <f>SUM(Skattekompensation[[#This Row],[Ersättning för förlorade skatteintkomster 2010]:[Ersättning för förlorade skatteintkomster 2021]])</f>
        <v>906025.11675137142</v>
      </c>
      <c r="Q73" s="400">
        <f>SUM(Skattekompensation[[#This Row],[Ersättning för förlorade skatteintkomster 2010]:[Ersättning för förlorade skatteintkomster 2022]])</f>
        <v>1007041.9048513905</v>
      </c>
      <c r="R73" s="421">
        <v>-4622.6366363511479</v>
      </c>
      <c r="S73" s="422">
        <f>Skattekompensation[[#This Row],[Ersättning  för förlorade skatteinkomster 2010-2022 sammanlagt, €]]+Skattekompensation[[#This Row],[Återkrav av fördröjda skatteintäkter år 2022]]</f>
        <v>1002419.2682150394</v>
      </c>
    </row>
    <row r="74" spans="1:19" x14ac:dyDescent="0.3">
      <c r="A74" s="33">
        <v>217</v>
      </c>
      <c r="B74" s="12" t="s">
        <v>46</v>
      </c>
      <c r="C74" s="14">
        <v>472562.82724330859</v>
      </c>
      <c r="D74" s="418">
        <v>155789.41236347257</v>
      </c>
      <c r="E74" s="418">
        <v>373453.80252586701</v>
      </c>
      <c r="F74" s="418">
        <v>18040.573836712447</v>
      </c>
      <c r="G74" s="418">
        <v>72786.557660049046</v>
      </c>
      <c r="H74" s="418">
        <v>176020.83461088591</v>
      </c>
      <c r="I74" s="418">
        <v>301129.87290488865</v>
      </c>
      <c r="J74" s="418">
        <v>492919.3720727344</v>
      </c>
      <c r="K74" s="418">
        <v>137422.61225023714</v>
      </c>
      <c r="L74" s="418">
        <v>254096.82971160897</v>
      </c>
      <c r="M74" s="418">
        <v>352688.1636357854</v>
      </c>
      <c r="N74" s="418">
        <v>205683.64919256553</v>
      </c>
      <c r="O74" s="418">
        <v>435287.40945659345</v>
      </c>
      <c r="P74" s="419">
        <f>SUM(Skattekompensation[[#This Row],[Ersättning för förlorade skatteintkomster 2010]:[Ersättning för förlorade skatteintkomster 2021]])</f>
        <v>3012594.5080081155</v>
      </c>
      <c r="Q74" s="400">
        <f>SUM(Skattekompensation[[#This Row],[Ersättning för förlorade skatteintkomster 2010]:[Ersättning för förlorade skatteintkomster 2022]])</f>
        <v>3447881.9174647089</v>
      </c>
      <c r="R74" s="421">
        <v>-21556.247575591606</v>
      </c>
      <c r="S74" s="422">
        <f>Skattekompensation[[#This Row],[Ersättning  för förlorade skatteinkomster 2010-2022 sammanlagt, €]]+Skattekompensation[[#This Row],[Återkrav av fördröjda skatteintäkter år 2022]]</f>
        <v>3426325.6698891171</v>
      </c>
    </row>
    <row r="75" spans="1:19" x14ac:dyDescent="0.3">
      <c r="A75" s="33">
        <v>218</v>
      </c>
      <c r="B75" s="12" t="s">
        <v>309</v>
      </c>
      <c r="C75" s="14">
        <v>162602.34906361721</v>
      </c>
      <c r="D75" s="418">
        <v>51113.118261176642</v>
      </c>
      <c r="E75" s="418">
        <v>118966.60017293353</v>
      </c>
      <c r="F75" s="418">
        <v>8090.2336913199497</v>
      </c>
      <c r="G75" s="418">
        <v>21888.878572067195</v>
      </c>
      <c r="H75" s="418">
        <v>65271.605706748553</v>
      </c>
      <c r="I75" s="418">
        <v>96252.527131040391</v>
      </c>
      <c r="J75" s="418">
        <v>159066.55231614559</v>
      </c>
      <c r="K75" s="418">
        <v>50378.740840166589</v>
      </c>
      <c r="L75" s="418">
        <v>77954.387211566165</v>
      </c>
      <c r="M75" s="418">
        <v>108771.4209370696</v>
      </c>
      <c r="N75" s="418">
        <v>57114.206207231044</v>
      </c>
      <c r="O75" s="418">
        <v>108559.90271050442</v>
      </c>
      <c r="P75" s="419">
        <f>SUM(Skattekompensation[[#This Row],[Ersättning för förlorade skatteintkomster 2010]:[Ersättning för förlorade skatteintkomster 2021]])</f>
        <v>977470.62011108245</v>
      </c>
      <c r="Q75" s="400">
        <f>SUM(Skattekompensation[[#This Row],[Ersättning för förlorade skatteintkomster 2010]:[Ersättning för förlorade skatteintkomster 2022]])</f>
        <v>1086030.5228215868</v>
      </c>
      <c r="R75" s="421">
        <v>-4595.3120715257064</v>
      </c>
      <c r="S75" s="422">
        <f>Skattekompensation[[#This Row],[Ersättning  för förlorade skatteinkomster 2010-2022 sammanlagt, €]]+Skattekompensation[[#This Row],[Återkrav av fördröjda skatteintäkter år 2022]]</f>
        <v>1081435.2107500611</v>
      </c>
    </row>
    <row r="76" spans="1:19" x14ac:dyDescent="0.3">
      <c r="A76" s="33">
        <v>224</v>
      </c>
      <c r="B76" s="12" t="s">
        <v>310</v>
      </c>
      <c r="C76" s="14">
        <v>685734.63981052453</v>
      </c>
      <c r="D76" s="418">
        <v>228312.72364894018</v>
      </c>
      <c r="E76" s="418">
        <v>466962.71765660605</v>
      </c>
      <c r="F76" s="418">
        <v>11345.000723738151</v>
      </c>
      <c r="G76" s="418">
        <v>67552.377431298548</v>
      </c>
      <c r="H76" s="418">
        <v>178336.21752535802</v>
      </c>
      <c r="I76" s="418">
        <v>429863.58683494903</v>
      </c>
      <c r="J76" s="418">
        <v>726820.3431030754</v>
      </c>
      <c r="K76" s="418">
        <v>196777.54589011226</v>
      </c>
      <c r="L76" s="418">
        <v>363343.81477334449</v>
      </c>
      <c r="M76" s="418">
        <v>456143.48341494775</v>
      </c>
      <c r="N76" s="418">
        <v>292608.95223541628</v>
      </c>
      <c r="O76" s="418">
        <v>770932.21515676565</v>
      </c>
      <c r="P76" s="419">
        <f>SUM(Skattekompensation[[#This Row],[Ersättning för förlorade skatteintkomster 2010]:[Ersättning för förlorade skatteintkomster 2021]])</f>
        <v>4103801.4030483114</v>
      </c>
      <c r="Q76" s="400">
        <f>SUM(Skattekompensation[[#This Row],[Ersättning för förlorade skatteintkomster 2010]:[Ersättning för förlorade skatteintkomster 2022]])</f>
        <v>4874733.618205077</v>
      </c>
      <c r="R76" s="421">
        <v>-37314.778112066517</v>
      </c>
      <c r="S76" s="422">
        <f>Skattekompensation[[#This Row],[Ersättning  för förlorade skatteinkomster 2010-2022 sammanlagt, €]]+Skattekompensation[[#This Row],[Återkrav av fördröjda skatteintäkter år 2022]]</f>
        <v>4837418.8400930101</v>
      </c>
    </row>
    <row r="77" spans="1:19" x14ac:dyDescent="0.3">
      <c r="A77" s="33">
        <v>226</v>
      </c>
      <c r="B77" s="12" t="s">
        <v>47</v>
      </c>
      <c r="C77" s="14">
        <v>418140.42022233305</v>
      </c>
      <c r="D77" s="418">
        <v>130108.04752840736</v>
      </c>
      <c r="E77" s="418">
        <v>326875.13753496442</v>
      </c>
      <c r="F77" s="418">
        <v>18659.542831763487</v>
      </c>
      <c r="G77" s="418">
        <v>35891.785018527073</v>
      </c>
      <c r="H77" s="418">
        <v>158948.51525087937</v>
      </c>
      <c r="I77" s="418">
        <v>230569.23956807284</v>
      </c>
      <c r="J77" s="418">
        <v>370414.31477540807</v>
      </c>
      <c r="K77" s="418">
        <v>114099.50544567108</v>
      </c>
      <c r="L77" s="418">
        <v>203734.13966411629</v>
      </c>
      <c r="M77" s="418">
        <v>278815.83560663444</v>
      </c>
      <c r="N77" s="418">
        <v>154196.14401359082</v>
      </c>
      <c r="O77" s="418">
        <v>264074.75013976148</v>
      </c>
      <c r="P77" s="419">
        <f>SUM(Skattekompensation[[#This Row],[Ersättning för förlorade skatteintkomster 2010]:[Ersättning för förlorade skatteintkomster 2021]])</f>
        <v>2440452.627460368</v>
      </c>
      <c r="Q77" s="400">
        <f>SUM(Skattekompensation[[#This Row],[Ersättning för förlorade skatteintkomster 2010]:[Ersättning för förlorade skatteintkomster 2022]])</f>
        <v>2704527.3776001297</v>
      </c>
      <c r="R77" s="421">
        <v>-14752.110884085541</v>
      </c>
      <c r="S77" s="422">
        <f>Skattekompensation[[#This Row],[Ersättning  för förlorade skatteinkomster 2010-2022 sammanlagt, €]]+Skattekompensation[[#This Row],[Återkrav av fördröjda skatteintäkter år 2022]]</f>
        <v>2689775.2667160439</v>
      </c>
    </row>
    <row r="78" spans="1:19" x14ac:dyDescent="0.3">
      <c r="A78" s="33">
        <v>230</v>
      </c>
      <c r="B78" s="12" t="s">
        <v>48</v>
      </c>
      <c r="C78" s="14">
        <v>291060.39843319007</v>
      </c>
      <c r="D78" s="418">
        <v>92412.754109416521</v>
      </c>
      <c r="E78" s="418">
        <v>256894.05377211169</v>
      </c>
      <c r="F78" s="418">
        <v>15394.886270220215</v>
      </c>
      <c r="G78" s="418">
        <v>35647.9445174762</v>
      </c>
      <c r="H78" s="418">
        <v>106520.14217974393</v>
      </c>
      <c r="I78" s="418">
        <v>169559.83785104705</v>
      </c>
      <c r="J78" s="418">
        <v>240230.03207086163</v>
      </c>
      <c r="K78" s="418">
        <v>84367.24290657333</v>
      </c>
      <c r="L78" s="418">
        <v>135286.77090386141</v>
      </c>
      <c r="M78" s="418">
        <v>187251.82395396824</v>
      </c>
      <c r="N78" s="418">
        <v>104374.68264764173</v>
      </c>
      <c r="O78" s="418">
        <v>186189.14272724281</v>
      </c>
      <c r="P78" s="419">
        <f>SUM(Skattekompensation[[#This Row],[Ersättning för förlorade skatteintkomster 2010]:[Ersättning för förlorade skatteintkomster 2021]])</f>
        <v>1719000.5696161119</v>
      </c>
      <c r="Q78" s="400">
        <f>SUM(Skattekompensation[[#This Row],[Ersättning för förlorade skatteintkomster 2010]:[Ersättning för förlorade skatteintkomster 2022]])</f>
        <v>1905189.7123433547</v>
      </c>
      <c r="R78" s="421">
        <v>-7812.4012879553275</v>
      </c>
      <c r="S78" s="422">
        <f>Skattekompensation[[#This Row],[Ersättning  för förlorade skatteinkomster 2010-2022 sammanlagt, €]]+Skattekompensation[[#This Row],[Återkrav av fördröjda skatteintäkter år 2022]]</f>
        <v>1897377.3110553995</v>
      </c>
    </row>
    <row r="79" spans="1:19" x14ac:dyDescent="0.3">
      <c r="A79" s="33">
        <v>231</v>
      </c>
      <c r="B79" s="12" t="s">
        <v>311</v>
      </c>
      <c r="C79" s="14">
        <v>96306.972486815925</v>
      </c>
      <c r="D79" s="418">
        <v>37917.541181227745</v>
      </c>
      <c r="E79" s="418">
        <v>84599.721059853749</v>
      </c>
      <c r="F79" s="418">
        <v>4667.1104411968627</v>
      </c>
      <c r="G79" s="418">
        <v>14013.607726811122</v>
      </c>
      <c r="H79" s="418">
        <v>34434.394086437955</v>
      </c>
      <c r="I79" s="418">
        <v>64977.746840366635</v>
      </c>
      <c r="J79" s="418">
        <v>108592.87659227524</v>
      </c>
      <c r="K79" s="418">
        <v>32056.051184232758</v>
      </c>
      <c r="L79" s="418">
        <v>55307.081604828636</v>
      </c>
      <c r="M79" s="418">
        <v>63409.498823403919</v>
      </c>
      <c r="N79" s="418">
        <v>43996.724071266763</v>
      </c>
      <c r="O79" s="418">
        <v>96002.337010421616</v>
      </c>
      <c r="P79" s="419">
        <f>SUM(Skattekompensation[[#This Row],[Ersättning för förlorade skatteintkomster 2010]:[Ersättning för förlorade skatteintkomster 2021]])</f>
        <v>640279.32609871717</v>
      </c>
      <c r="Q79" s="400">
        <f>SUM(Skattekompensation[[#This Row],[Ersättning för förlorade skatteintkomster 2010]:[Ersättning för förlorade skatteintkomster 2022]])</f>
        <v>736281.66310913884</v>
      </c>
      <c r="R79" s="421">
        <v>-7641.6908763574802</v>
      </c>
      <c r="S79" s="422">
        <f>Skattekompensation[[#This Row],[Ersättning  för förlorade skatteinkomster 2010-2022 sammanlagt, €]]+Skattekompensation[[#This Row],[Återkrav av fördröjda skatteintäkter år 2022]]</f>
        <v>728639.97223278135</v>
      </c>
    </row>
    <row r="80" spans="1:19" x14ac:dyDescent="0.3">
      <c r="A80" s="33">
        <v>232</v>
      </c>
      <c r="B80" s="12" t="s">
        <v>49</v>
      </c>
      <c r="C80" s="14">
        <v>1348002.2208244107</v>
      </c>
      <c r="D80" s="418">
        <v>442548.37131995882</v>
      </c>
      <c r="E80" s="418">
        <v>1109041.4400691977</v>
      </c>
      <c r="F80" s="418">
        <v>52325.639226816202</v>
      </c>
      <c r="G80" s="418">
        <v>142064.68655123145</v>
      </c>
      <c r="H80" s="418">
        <v>519039.0985858991</v>
      </c>
      <c r="I80" s="418">
        <v>837154.95961515105</v>
      </c>
      <c r="J80" s="418">
        <v>1257961.1728310033</v>
      </c>
      <c r="K80" s="418">
        <v>390550.81660916161</v>
      </c>
      <c r="L80" s="418">
        <v>682682.44747699576</v>
      </c>
      <c r="M80" s="418">
        <v>942314.58354477398</v>
      </c>
      <c r="N80" s="418">
        <v>524246.8197146242</v>
      </c>
      <c r="O80" s="418">
        <v>973039.68533336744</v>
      </c>
      <c r="P80" s="419">
        <f>SUM(Skattekompensation[[#This Row],[Ersättning för förlorade skatteintkomster 2010]:[Ersättning för förlorade skatteintkomster 2021]])</f>
        <v>8247932.2563692247</v>
      </c>
      <c r="Q80" s="400">
        <f>SUM(Skattekompensation[[#This Row],[Ersättning för förlorade skatteintkomster 2010]:[Ersättning för förlorade skatteintkomster 2022]])</f>
        <v>9220971.9417025931</v>
      </c>
      <c r="R80" s="421">
        <v>-52168.836921019334</v>
      </c>
      <c r="S80" s="422">
        <f>Skattekompensation[[#This Row],[Ersättning  för förlorade skatteinkomster 2010-2022 sammanlagt, €]]+Skattekompensation[[#This Row],[Återkrav av fördröjda skatteintäkter år 2022]]</f>
        <v>9168803.1047815736</v>
      </c>
    </row>
    <row r="81" spans="1:19" x14ac:dyDescent="0.3">
      <c r="A81" s="33">
        <v>233</v>
      </c>
      <c r="B81" s="12" t="s">
        <v>50</v>
      </c>
      <c r="C81" s="14">
        <v>1591870.7254885216</v>
      </c>
      <c r="D81" s="418">
        <v>502838.8636480986</v>
      </c>
      <c r="E81" s="418">
        <v>1326433.255680016</v>
      </c>
      <c r="F81" s="418">
        <v>67143.612239502181</v>
      </c>
      <c r="G81" s="418">
        <v>136521.67357738214</v>
      </c>
      <c r="H81" s="418">
        <v>582007.16153547459</v>
      </c>
      <c r="I81" s="418">
        <v>978436.1017883895</v>
      </c>
      <c r="J81" s="418">
        <v>1595489.3984866217</v>
      </c>
      <c r="K81" s="418">
        <v>447314.79661685019</v>
      </c>
      <c r="L81" s="418">
        <v>813149.67861265258</v>
      </c>
      <c r="M81" s="418">
        <v>1097121.6731470108</v>
      </c>
      <c r="N81" s="418">
        <v>614333.86330422282</v>
      </c>
      <c r="O81" s="418">
        <v>1232867.078432987</v>
      </c>
      <c r="P81" s="419">
        <f>SUM(Skattekompensation[[#This Row],[Ersättning för förlorade skatteintkomster 2010]:[Ersättning för förlorade skatteintkomster 2021]])</f>
        <v>9752660.8041247427</v>
      </c>
      <c r="Q81" s="400">
        <f>SUM(Skattekompensation[[#This Row],[Ersättning för förlorade skatteintkomster 2010]:[Ersättning för förlorade skatteintkomster 2022]])</f>
        <v>10985527.882557729</v>
      </c>
      <c r="R81" s="421">
        <v>-62402.833319580452</v>
      </c>
      <c r="S81" s="422">
        <f>Skattekompensation[[#This Row],[Ersättning  för förlorade skatteinkomster 2010-2022 sammanlagt, €]]+Skattekompensation[[#This Row],[Återkrav av fördröjda skatteintäkter år 2022]]</f>
        <v>10923125.049238149</v>
      </c>
    </row>
    <row r="82" spans="1:19" x14ac:dyDescent="0.3">
      <c r="A82" s="33">
        <v>235</v>
      </c>
      <c r="B82" s="12" t="s">
        <v>312</v>
      </c>
      <c r="C82" s="14">
        <v>400852.64552496769</v>
      </c>
      <c r="D82" s="418">
        <v>140968.28863349132</v>
      </c>
      <c r="E82" s="418">
        <v>243665.55433787196</v>
      </c>
      <c r="F82" s="418">
        <v>-364.47450453780249</v>
      </c>
      <c r="G82" s="418">
        <v>-473805.29871285387</v>
      </c>
      <c r="H82" s="418">
        <v>-38842.979278355189</v>
      </c>
      <c r="I82" s="418">
        <v>238687.31922770882</v>
      </c>
      <c r="J82" s="418">
        <v>389412.30320669874</v>
      </c>
      <c r="K82" s="418">
        <v>143400.37083215994</v>
      </c>
      <c r="L82" s="418">
        <v>228980.30962155422</v>
      </c>
      <c r="M82" s="418">
        <v>319679.37208902265</v>
      </c>
      <c r="N82" s="418">
        <v>195225.44614448989</v>
      </c>
      <c r="O82" s="418">
        <v>307695.2188889219</v>
      </c>
      <c r="P82" s="419">
        <f>SUM(Skattekompensation[[#This Row],[Ersättning för förlorade skatteintkomster 2010]:[Ersättning för förlorade skatteintkomster 2021]])</f>
        <v>1787858.8571222185</v>
      </c>
      <c r="Q82" s="400">
        <f>SUM(Skattekompensation[[#This Row],[Ersättning för förlorade skatteintkomster 2010]:[Ersättning för förlorade skatteintkomster 2022]])</f>
        <v>2095554.0760111404</v>
      </c>
      <c r="R82" s="421">
        <v>-83433.59612727091</v>
      </c>
      <c r="S82" s="422">
        <f>Skattekompensation[[#This Row],[Ersättning  för förlorade skatteinkomster 2010-2022 sammanlagt, €]]+Skattekompensation[[#This Row],[Återkrav av fördröjda skatteintäkter år 2022]]</f>
        <v>2012120.4798838694</v>
      </c>
    </row>
    <row r="83" spans="1:19" x14ac:dyDescent="0.3">
      <c r="A83" s="33">
        <v>236</v>
      </c>
      <c r="B83" s="12" t="s">
        <v>313</v>
      </c>
      <c r="C83" s="14">
        <v>368268.88933123543</v>
      </c>
      <c r="D83" s="418">
        <v>129762.99053992609</v>
      </c>
      <c r="E83" s="418">
        <v>323098.58050311817</v>
      </c>
      <c r="F83" s="418">
        <v>16486.611000444092</v>
      </c>
      <c r="G83" s="418">
        <v>25574.44655187277</v>
      </c>
      <c r="H83" s="418">
        <v>131319.51174693956</v>
      </c>
      <c r="I83" s="418">
        <v>267335.26316431299</v>
      </c>
      <c r="J83" s="418">
        <v>419922.67719256639</v>
      </c>
      <c r="K83" s="418">
        <v>132581.03671430607</v>
      </c>
      <c r="L83" s="418">
        <v>210045.25288471839</v>
      </c>
      <c r="M83" s="418">
        <v>289368.69822931342</v>
      </c>
      <c r="N83" s="418">
        <v>171402.48256731732</v>
      </c>
      <c r="O83" s="418">
        <v>345644.85963413637</v>
      </c>
      <c r="P83" s="419">
        <f>SUM(Skattekompensation[[#This Row],[Ersättning för förlorade skatteintkomster 2010]:[Ersättning för förlorade skatteintkomster 2021]])</f>
        <v>2485166.4404260707</v>
      </c>
      <c r="Q83" s="400">
        <f>SUM(Skattekompensation[[#This Row],[Ersättning för förlorade skatteintkomster 2010]:[Ersättning för förlorade skatteintkomster 2022]])</f>
        <v>2830811.300060207</v>
      </c>
      <c r="R83" s="421">
        <v>-16910.946825257299</v>
      </c>
      <c r="S83" s="422">
        <f>Skattekompensation[[#This Row],[Ersättning  för förlorade skatteinkomster 2010-2022 sammanlagt, €]]+Skattekompensation[[#This Row],[Återkrav av fördröjda skatteintäkter år 2022]]</f>
        <v>2813900.3532349495</v>
      </c>
    </row>
    <row r="84" spans="1:19" x14ac:dyDescent="0.3">
      <c r="A84" s="33">
        <v>239</v>
      </c>
      <c r="B84" s="12" t="s">
        <v>51</v>
      </c>
      <c r="C84" s="14">
        <v>226637.66967253198</v>
      </c>
      <c r="D84" s="418">
        <v>72396.097476351773</v>
      </c>
      <c r="E84" s="418">
        <v>170170.74847539567</v>
      </c>
      <c r="F84" s="418">
        <v>10042.96654919932</v>
      </c>
      <c r="G84" s="418">
        <v>29392.025576901018</v>
      </c>
      <c r="H84" s="418">
        <v>99747.906714946279</v>
      </c>
      <c r="I84" s="418">
        <v>133009.60784867121</v>
      </c>
      <c r="J84" s="418">
        <v>219225.60271605232</v>
      </c>
      <c r="K84" s="418">
        <v>64395.621196392836</v>
      </c>
      <c r="L84" s="418">
        <v>112596.59676961876</v>
      </c>
      <c r="M84" s="418">
        <v>158375.81928912736</v>
      </c>
      <c r="N84" s="418">
        <v>83295.289142515816</v>
      </c>
      <c r="O84" s="418">
        <v>144692.32149094291</v>
      </c>
      <c r="P84" s="419">
        <f>SUM(Skattekompensation[[#This Row],[Ersättning för förlorade skatteintkomster 2010]:[Ersättning för förlorade skatteintkomster 2021]])</f>
        <v>1379285.9514277044</v>
      </c>
      <c r="Q84" s="400">
        <f>SUM(Skattekompensation[[#This Row],[Ersättning för förlorade skatteintkomster 2010]:[Ersättning för förlorade skatteintkomster 2022]])</f>
        <v>1523978.2729186474</v>
      </c>
      <c r="R84" s="421">
        <v>-8325.9611881532437</v>
      </c>
      <c r="S84" s="422">
        <f>Skattekompensation[[#This Row],[Ersättning  för förlorade skatteinkomster 2010-2022 sammanlagt, €]]+Skattekompensation[[#This Row],[Återkrav av fördröjda skatteintäkter år 2022]]</f>
        <v>1515652.3117304943</v>
      </c>
    </row>
    <row r="85" spans="1:19" x14ac:dyDescent="0.3">
      <c r="A85" s="33">
        <v>240</v>
      </c>
      <c r="B85" s="12" t="s">
        <v>52</v>
      </c>
      <c r="C85" s="14">
        <v>1605368.9522986568</v>
      </c>
      <c r="D85" s="418">
        <v>494138.72618345259</v>
      </c>
      <c r="E85" s="418">
        <v>1234156.5666300161</v>
      </c>
      <c r="F85" s="418">
        <v>53563.426523705733</v>
      </c>
      <c r="G85" s="418">
        <v>235749.92125511618</v>
      </c>
      <c r="H85" s="418">
        <v>637343.63509223552</v>
      </c>
      <c r="I85" s="418">
        <v>895758.6547334746</v>
      </c>
      <c r="J85" s="418">
        <v>1519158.1806377419</v>
      </c>
      <c r="K85" s="418">
        <v>410155.71480379323</v>
      </c>
      <c r="L85" s="418">
        <v>830678.3206041255</v>
      </c>
      <c r="M85" s="418">
        <v>1037051.0910106816</v>
      </c>
      <c r="N85" s="418">
        <v>610944.87164768472</v>
      </c>
      <c r="O85" s="418">
        <v>1040822.3464010282</v>
      </c>
      <c r="P85" s="419">
        <f>SUM(Skattekompensation[[#This Row],[Ersättning för förlorade skatteintkomster 2010]:[Ersättning för förlorade skatteintkomster 2021]])</f>
        <v>9564068.0614206847</v>
      </c>
      <c r="Q85" s="400">
        <f>SUM(Skattekompensation[[#This Row],[Ersättning för förlorade skatteintkomster 2010]:[Ersättning för förlorade skatteintkomster 2022]])</f>
        <v>10604890.407821713</v>
      </c>
      <c r="R85" s="421">
        <v>-102966.91984126641</v>
      </c>
      <c r="S85" s="422">
        <f>Skattekompensation[[#This Row],[Ersättning  för förlorade skatteinkomster 2010-2022 sammanlagt, €]]+Skattekompensation[[#This Row],[Återkrav av fördröjda skatteintäkter år 2022]]</f>
        <v>10501923.487980446</v>
      </c>
    </row>
    <row r="86" spans="1:19" x14ac:dyDescent="0.3">
      <c r="A86" s="33">
        <v>241</v>
      </c>
      <c r="B86" s="12" t="s">
        <v>53</v>
      </c>
      <c r="C86" s="14">
        <v>609471.68296819588</v>
      </c>
      <c r="D86" s="418">
        <v>182801.50927049486</v>
      </c>
      <c r="E86" s="418">
        <v>410209.67641064292</v>
      </c>
      <c r="F86" s="418">
        <v>10390.550986583485</v>
      </c>
      <c r="G86" s="418">
        <v>43911.349839947958</v>
      </c>
      <c r="H86" s="418">
        <v>190401.23360594365</v>
      </c>
      <c r="I86" s="418">
        <v>342087.03241520521</v>
      </c>
      <c r="J86" s="418">
        <v>603978.38263120328</v>
      </c>
      <c r="K86" s="418">
        <v>150680.27355743415</v>
      </c>
      <c r="L86" s="418">
        <v>289743.7860859026</v>
      </c>
      <c r="M86" s="418">
        <v>366354.93560880615</v>
      </c>
      <c r="N86" s="418">
        <v>222926.04673287229</v>
      </c>
      <c r="O86" s="418">
        <v>480962.39544714021</v>
      </c>
      <c r="P86" s="419">
        <f>SUM(Skattekompensation[[#This Row],[Ersättning för förlorade skatteintkomster 2010]:[Ersättning för förlorade skatteintkomster 2021]])</f>
        <v>3422956.4601132325</v>
      </c>
      <c r="Q86" s="400">
        <f>SUM(Skattekompensation[[#This Row],[Ersättning för förlorade skatteintkomster 2010]:[Ersättning för förlorade skatteintkomster 2022]])</f>
        <v>3903918.8555603726</v>
      </c>
      <c r="R86" s="421">
        <v>-41975.391112233607</v>
      </c>
      <c r="S86" s="422">
        <f>Skattekompensation[[#This Row],[Ersättning  för förlorade skatteinkomster 2010-2022 sammanlagt, €]]+Skattekompensation[[#This Row],[Återkrav av fördröjda skatteintäkter år 2022]]</f>
        <v>3861943.4644481391</v>
      </c>
    </row>
    <row r="87" spans="1:19" x14ac:dyDescent="0.3">
      <c r="A87" s="33">
        <v>244</v>
      </c>
      <c r="B87" s="12" t="s">
        <v>54</v>
      </c>
      <c r="C87" s="14">
        <v>919994.26627371053</v>
      </c>
      <c r="D87" s="418">
        <v>296487.73010545428</v>
      </c>
      <c r="E87" s="418">
        <v>624369.99195755285</v>
      </c>
      <c r="F87" s="418">
        <v>3533.4607090591121</v>
      </c>
      <c r="G87" s="418">
        <v>-19829.646823872132</v>
      </c>
      <c r="H87" s="418">
        <v>344264.08235237317</v>
      </c>
      <c r="I87" s="418">
        <v>711241.78541879682</v>
      </c>
      <c r="J87" s="418">
        <v>1092587.5394141623</v>
      </c>
      <c r="K87" s="418">
        <v>278912.67665120785</v>
      </c>
      <c r="L87" s="418">
        <v>571050.62869571755</v>
      </c>
      <c r="M87" s="418">
        <v>719245.35847386217</v>
      </c>
      <c r="N87" s="418">
        <v>494479.59968078649</v>
      </c>
      <c r="O87" s="418">
        <v>987495.29612752434</v>
      </c>
      <c r="P87" s="419">
        <f>SUM(Skattekompensation[[#This Row],[Ersättning för förlorade skatteintkomster 2010]:[Ersättning för förlorade skatteintkomster 2021]])</f>
        <v>6036337.4729088116</v>
      </c>
      <c r="Q87" s="400">
        <f>SUM(Skattekompensation[[#This Row],[Ersättning för förlorade skatteintkomster 2010]:[Ersättning för förlorade skatteintkomster 2022]])</f>
        <v>7023832.7690363359</v>
      </c>
      <c r="R87" s="421">
        <v>-86293.200884197649</v>
      </c>
      <c r="S87" s="422">
        <f>Skattekompensation[[#This Row],[Ersättning  för förlorade skatteinkomster 2010-2022 sammanlagt, €]]+Skattekompensation[[#This Row],[Återkrav av fördröjda skatteintäkter år 2022]]</f>
        <v>6937539.568152138</v>
      </c>
    </row>
    <row r="88" spans="1:19" x14ac:dyDescent="0.3">
      <c r="A88" s="33">
        <v>245</v>
      </c>
      <c r="B88" s="12" t="s">
        <v>314</v>
      </c>
      <c r="C88" s="14">
        <v>1849095.3995325754</v>
      </c>
      <c r="D88" s="418">
        <v>688974.63923862611</v>
      </c>
      <c r="E88" s="418">
        <v>1471577.4084279276</v>
      </c>
      <c r="F88" s="418">
        <v>31452.156286973168</v>
      </c>
      <c r="G88" s="418">
        <v>-7625.7181453230778</v>
      </c>
      <c r="H88" s="418">
        <v>604880.66728492966</v>
      </c>
      <c r="I88" s="418">
        <v>1576612.4660045509</v>
      </c>
      <c r="J88" s="418">
        <v>2363461.9138938366</v>
      </c>
      <c r="K88" s="418">
        <v>782339.19321220042</v>
      </c>
      <c r="L88" s="418">
        <v>1291310.6468326058</v>
      </c>
      <c r="M88" s="418">
        <v>1583190.8299106376</v>
      </c>
      <c r="N88" s="418">
        <v>1171402.6386964861</v>
      </c>
      <c r="O88" s="418">
        <v>2026166.430483127</v>
      </c>
      <c r="P88" s="419">
        <f>SUM(Skattekompensation[[#This Row],[Ersättning för förlorade skatteintkomster 2010]:[Ersättning för förlorade skatteintkomster 2021]])</f>
        <v>13406672.241176026</v>
      </c>
      <c r="Q88" s="400">
        <f>SUM(Skattekompensation[[#This Row],[Ersättning för förlorade skatteintkomster 2010]:[Ersättning för förlorade skatteintkomster 2022]])</f>
        <v>15432838.671659153</v>
      </c>
      <c r="R88" s="421">
        <v>-189651.99005165923</v>
      </c>
      <c r="S88" s="422">
        <f>Skattekompensation[[#This Row],[Ersättning  för förlorade skatteinkomster 2010-2022 sammanlagt, €]]+Skattekompensation[[#This Row],[Återkrav av fördröjda skatteintäkter år 2022]]</f>
        <v>15243186.681607494</v>
      </c>
    </row>
    <row r="89" spans="1:19" x14ac:dyDescent="0.3">
      <c r="A89" s="33">
        <v>249</v>
      </c>
      <c r="B89" s="12" t="s">
        <v>55</v>
      </c>
      <c r="C89" s="14">
        <v>840542.63322861341</v>
      </c>
      <c r="D89" s="418">
        <v>275658.30141461978</v>
      </c>
      <c r="E89" s="418">
        <v>616042.57695795619</v>
      </c>
      <c r="F89" s="418">
        <v>27456.298720062765</v>
      </c>
      <c r="G89" s="418">
        <v>-5142.0061319349597</v>
      </c>
      <c r="H89" s="418">
        <v>332187.67621183069</v>
      </c>
      <c r="I89" s="418">
        <v>495814.72137684812</v>
      </c>
      <c r="J89" s="418">
        <v>841513.24110166484</v>
      </c>
      <c r="K89" s="418">
        <v>232149.04226322219</v>
      </c>
      <c r="L89" s="418">
        <v>434604.91427646816</v>
      </c>
      <c r="M89" s="418">
        <v>556004.31152348837</v>
      </c>
      <c r="N89" s="418">
        <v>329383.73628972057</v>
      </c>
      <c r="O89" s="418">
        <v>637570.94456810341</v>
      </c>
      <c r="P89" s="419">
        <f>SUM(Skattekompensation[[#This Row],[Ersättning för förlorade skatteintkomster 2010]:[Ersättning för förlorade skatteintkomster 2021]])</f>
        <v>4976215.4472325612</v>
      </c>
      <c r="Q89" s="400">
        <f>SUM(Skattekompensation[[#This Row],[Ersättning för förlorade skatteintkomster 2010]:[Ersättning för förlorade skatteintkomster 2022]])</f>
        <v>5613786.3918006644</v>
      </c>
      <c r="R89" s="421">
        <v>-41509.662346817015</v>
      </c>
      <c r="S89" s="422">
        <f>Skattekompensation[[#This Row],[Ersättning  för förlorade skatteinkomster 2010-2022 sammanlagt, €]]+Skattekompensation[[#This Row],[Återkrav av fördröjda skatteintäkter år 2022]]</f>
        <v>5572276.7294538477</v>
      </c>
    </row>
    <row r="90" spans="1:19" x14ac:dyDescent="0.3">
      <c r="A90" s="33">
        <v>250</v>
      </c>
      <c r="B90" s="12" t="s">
        <v>56</v>
      </c>
      <c r="C90" s="14">
        <v>219048.1529020326</v>
      </c>
      <c r="D90" s="418">
        <v>68340.115976496119</v>
      </c>
      <c r="E90" s="418">
        <v>185745.72702158507</v>
      </c>
      <c r="F90" s="418">
        <v>10832.417464142347</v>
      </c>
      <c r="G90" s="418">
        <v>24966.191205261683</v>
      </c>
      <c r="H90" s="418">
        <v>84210.026105412355</v>
      </c>
      <c r="I90" s="418">
        <v>132963.33288116619</v>
      </c>
      <c r="J90" s="418">
        <v>193905.06881895455</v>
      </c>
      <c r="K90" s="418">
        <v>61753.686272541767</v>
      </c>
      <c r="L90" s="418">
        <v>108331.39077097971</v>
      </c>
      <c r="M90" s="418">
        <v>148028.05784063262</v>
      </c>
      <c r="N90" s="418">
        <v>79267.656680659013</v>
      </c>
      <c r="O90" s="418">
        <v>151932.10153888955</v>
      </c>
      <c r="P90" s="419">
        <f>SUM(Skattekompensation[[#This Row],[Ersättning för förlorade skatteintkomster 2010]:[Ersättning för förlorade skatteintkomster 2021]])</f>
        <v>1317391.8239398641</v>
      </c>
      <c r="Q90" s="400">
        <f>SUM(Skattekompensation[[#This Row],[Ersättning för förlorade skatteintkomster 2010]:[Ersättning för förlorade skatteintkomster 2022]])</f>
        <v>1469323.9254787536</v>
      </c>
      <c r="R90" s="421">
        <v>-6586.1665063230002</v>
      </c>
      <c r="S90" s="422">
        <f>Skattekompensation[[#This Row],[Ersättning  för förlorade skatteinkomster 2010-2022 sammanlagt, €]]+Skattekompensation[[#This Row],[Återkrav av fördröjda skatteintäkter år 2022]]</f>
        <v>1462737.7589724306</v>
      </c>
    </row>
    <row r="91" spans="1:19" x14ac:dyDescent="0.3">
      <c r="A91" s="33">
        <v>256</v>
      </c>
      <c r="B91" s="12" t="s">
        <v>57</v>
      </c>
      <c r="C91" s="14">
        <v>175069.00055890315</v>
      </c>
      <c r="D91" s="418">
        <v>57343.677008706429</v>
      </c>
      <c r="E91" s="418">
        <v>155676.28894759898</v>
      </c>
      <c r="F91" s="418">
        <v>8712.868785601755</v>
      </c>
      <c r="G91" s="418">
        <v>29015.687809191466</v>
      </c>
      <c r="H91" s="418">
        <v>73844.996498780718</v>
      </c>
      <c r="I91" s="418">
        <v>86849.927610428742</v>
      </c>
      <c r="J91" s="418">
        <v>141637.73046884115</v>
      </c>
      <c r="K91" s="418">
        <v>38890.740848801601</v>
      </c>
      <c r="L91" s="418">
        <v>73585.135208790874</v>
      </c>
      <c r="M91" s="418">
        <v>100839.37673970064</v>
      </c>
      <c r="N91" s="418">
        <v>53588.463313596978</v>
      </c>
      <c r="O91" s="418">
        <v>99635.402407525544</v>
      </c>
      <c r="P91" s="419">
        <f>SUM(Skattekompensation[[#This Row],[Ersättning för förlorade skatteintkomster 2010]:[Ersättning för förlorade skatteintkomster 2021]])</f>
        <v>995053.89379894256</v>
      </c>
      <c r="Q91" s="400">
        <f>SUM(Skattekompensation[[#This Row],[Ersättning för förlorade skatteintkomster 2010]:[Ersättning för förlorade skatteintkomster 2022]])</f>
        <v>1094689.296206468</v>
      </c>
      <c r="R91" s="421">
        <v>-5493.0272057140328</v>
      </c>
      <c r="S91" s="422">
        <f>Skattekompensation[[#This Row],[Ersättning  för förlorade skatteinkomster 2010-2022 sammanlagt, €]]+Skattekompensation[[#This Row],[Återkrav av fördröjda skatteintäkter år 2022]]</f>
        <v>1089196.269000754</v>
      </c>
    </row>
    <row r="92" spans="1:19" x14ac:dyDescent="0.3">
      <c r="A92" s="33">
        <v>257</v>
      </c>
      <c r="B92" s="12" t="s">
        <v>315</v>
      </c>
      <c r="C92" s="14">
        <v>2071726.9002491403</v>
      </c>
      <c r="D92" s="418">
        <v>698245.68188566039</v>
      </c>
      <c r="E92" s="418">
        <v>1328514.603771267</v>
      </c>
      <c r="F92" s="418">
        <v>-6999.6527070428774</v>
      </c>
      <c r="G92" s="418">
        <v>-330038.78972372197</v>
      </c>
      <c r="H92" s="418">
        <v>466855.07347990322</v>
      </c>
      <c r="I92" s="418">
        <v>1443673.5638424095</v>
      </c>
      <c r="J92" s="418">
        <v>2195705.4524508668</v>
      </c>
      <c r="K92" s="418">
        <v>680587.71152935817</v>
      </c>
      <c r="L92" s="418">
        <v>1222246.1061520812</v>
      </c>
      <c r="M92" s="418">
        <v>1501961.2373288022</v>
      </c>
      <c r="N92" s="418">
        <v>1080365.8955797006</v>
      </c>
      <c r="O92" s="418">
        <v>2255432.245569332</v>
      </c>
      <c r="P92" s="419">
        <f>SUM(Skattekompensation[[#This Row],[Ersättning för förlorade skatteintkomster 2010]:[Ersättning för förlorade skatteintkomster 2021]])</f>
        <v>12352843.783838427</v>
      </c>
      <c r="Q92" s="400">
        <f>SUM(Skattekompensation[[#This Row],[Ersättning för förlorade skatteintkomster 2010]:[Ersättning för förlorade skatteintkomster 2022]])</f>
        <v>14608276.029407758</v>
      </c>
      <c r="R92" s="421">
        <v>-234926.35286566018</v>
      </c>
      <c r="S92" s="422">
        <f>Skattekompensation[[#This Row],[Ersättning  för förlorade skatteinkomster 2010-2022 sammanlagt, €]]+Skattekompensation[[#This Row],[Återkrav av fördröjda skatteintäkter år 2022]]</f>
        <v>14373349.676542098</v>
      </c>
    </row>
    <row r="93" spans="1:19" x14ac:dyDescent="0.3">
      <c r="A93" s="33">
        <v>260</v>
      </c>
      <c r="B93" s="12" t="s">
        <v>58</v>
      </c>
      <c r="C93" s="14">
        <v>1158136.2373674549</v>
      </c>
      <c r="D93" s="418">
        <v>342783.02795744425</v>
      </c>
      <c r="E93" s="418">
        <v>900533.85848457483</v>
      </c>
      <c r="F93" s="418">
        <v>48990.334723299318</v>
      </c>
      <c r="G93" s="418">
        <v>122919.64991699434</v>
      </c>
      <c r="H93" s="418">
        <v>445395.39128702896</v>
      </c>
      <c r="I93" s="418">
        <v>568926.44705143874</v>
      </c>
      <c r="J93" s="418">
        <v>934562.57136835251</v>
      </c>
      <c r="K93" s="418">
        <v>276798.53308393044</v>
      </c>
      <c r="L93" s="418">
        <v>502502.53184863873</v>
      </c>
      <c r="M93" s="418">
        <v>659193.28197050793</v>
      </c>
      <c r="N93" s="418">
        <v>361744.24990345992</v>
      </c>
      <c r="O93" s="418">
        <v>672423.01989013585</v>
      </c>
      <c r="P93" s="419">
        <f>SUM(Skattekompensation[[#This Row],[Ersättning för förlorade skatteintkomster 2010]:[Ersättning för förlorade skatteintkomster 2021]])</f>
        <v>6322486.1149631245</v>
      </c>
      <c r="Q93" s="400">
        <f>SUM(Skattekompensation[[#This Row],[Ersättning för förlorade skatteintkomster 2010]:[Ersättning för förlorade skatteintkomster 2022]])</f>
        <v>6994909.1348532606</v>
      </c>
      <c r="R93" s="421">
        <v>-38200.74977704139</v>
      </c>
      <c r="S93" s="422">
        <f>Skattekompensation[[#This Row],[Ersättning  för förlorade skatteinkomster 2010-2022 sammanlagt, €]]+Skattekompensation[[#This Row],[Återkrav av fördröjda skatteintäkter år 2022]]</f>
        <v>6956708.3850762192</v>
      </c>
    </row>
    <row r="94" spans="1:19" x14ac:dyDescent="0.3">
      <c r="A94" s="33">
        <v>261</v>
      </c>
      <c r="B94" s="12" t="s">
        <v>59</v>
      </c>
      <c r="C94" s="14">
        <v>488612.37223575538</v>
      </c>
      <c r="D94" s="418">
        <v>183600.77745817174</v>
      </c>
      <c r="E94" s="418">
        <v>457147.04143089999</v>
      </c>
      <c r="F94" s="418">
        <v>22043.779874781118</v>
      </c>
      <c r="G94" s="418">
        <v>46606.325551929287</v>
      </c>
      <c r="H94" s="418">
        <v>166777.09429675119</v>
      </c>
      <c r="I94" s="418">
        <v>428469.15121476783</v>
      </c>
      <c r="J94" s="418">
        <v>556199.94981960289</v>
      </c>
      <c r="K94" s="418">
        <v>214044.87345109828</v>
      </c>
      <c r="L94" s="418">
        <v>316851.00909643696</v>
      </c>
      <c r="M94" s="418">
        <v>426453.61393505306</v>
      </c>
      <c r="N94" s="418">
        <v>256027.24057549203</v>
      </c>
      <c r="O94" s="418">
        <v>573257.95758585213</v>
      </c>
      <c r="P94" s="419">
        <f>SUM(Skattekompensation[[#This Row],[Ersättning för förlorade skatteintkomster 2010]:[Ersättning för förlorade skatteintkomster 2021]])</f>
        <v>3562833.2289407398</v>
      </c>
      <c r="Q94" s="400">
        <f>SUM(Skattekompensation[[#This Row],[Ersättning för förlorade skatteintkomster 2010]:[Ersättning för förlorade skatteintkomster 2022]])</f>
        <v>4136091.1865265919</v>
      </c>
      <c r="R94" s="421">
        <v>-33891.133290890823</v>
      </c>
      <c r="S94" s="422">
        <f>Skattekompensation[[#This Row],[Ersättning  för förlorade skatteinkomster 2010-2022 sammanlagt, €]]+Skattekompensation[[#This Row],[Återkrav av fördröjda skatteintäkter år 2022]]</f>
        <v>4102200.0532357013</v>
      </c>
    </row>
    <row r="95" spans="1:19" x14ac:dyDescent="0.3">
      <c r="A95" s="33">
        <v>263</v>
      </c>
      <c r="B95" s="12" t="s">
        <v>60</v>
      </c>
      <c r="C95" s="14">
        <v>894473.03971937369</v>
      </c>
      <c r="D95" s="418">
        <v>268110.44696695084</v>
      </c>
      <c r="E95" s="418">
        <v>682456.22900400998</v>
      </c>
      <c r="F95" s="418">
        <v>33966.257956521804</v>
      </c>
      <c r="G95" s="418">
        <v>110226.00985128019</v>
      </c>
      <c r="H95" s="418">
        <v>363392.41017846076</v>
      </c>
      <c r="I95" s="418">
        <v>470200.3889638611</v>
      </c>
      <c r="J95" s="418">
        <v>789309.29366025375</v>
      </c>
      <c r="K95" s="418">
        <v>215961.57414765589</v>
      </c>
      <c r="L95" s="418">
        <v>413121.78828615317</v>
      </c>
      <c r="M95" s="418">
        <v>579002.40619078802</v>
      </c>
      <c r="N95" s="418">
        <v>310689.53466281173</v>
      </c>
      <c r="O95" s="418">
        <v>589036.71929382067</v>
      </c>
      <c r="P95" s="419">
        <f>SUM(Skattekompensation[[#This Row],[Ersättning för förlorade skatteintkomster 2010]:[Ersättning för förlorade skatteintkomster 2021]])</f>
        <v>5130909.3795881215</v>
      </c>
      <c r="Q95" s="400">
        <f>SUM(Skattekompensation[[#This Row],[Ersättning för förlorade skatteintkomster 2010]:[Ersättning för förlorade skatteintkomster 2022]])</f>
        <v>5719946.0988819422</v>
      </c>
      <c r="R95" s="421">
        <v>-28766.672401880485</v>
      </c>
      <c r="S95" s="422">
        <f>Skattekompensation[[#This Row],[Ersättning  för förlorade skatteinkomster 2010-2022 sammanlagt, €]]+Skattekompensation[[#This Row],[Återkrav av fördröjda skatteintäkter år 2022]]</f>
        <v>5691179.4264800614</v>
      </c>
    </row>
    <row r="96" spans="1:19" x14ac:dyDescent="0.3">
      <c r="A96" s="33">
        <v>265</v>
      </c>
      <c r="B96" s="12" t="s">
        <v>61</v>
      </c>
      <c r="C96" s="14">
        <v>130214.93440202494</v>
      </c>
      <c r="D96" s="418">
        <v>39877.602587600042</v>
      </c>
      <c r="E96" s="418">
        <v>113824.44832960851</v>
      </c>
      <c r="F96" s="418">
        <v>7034.2469685500973</v>
      </c>
      <c r="G96" s="418">
        <v>18972.256087466867</v>
      </c>
      <c r="H96" s="418">
        <v>56149.436150356327</v>
      </c>
      <c r="I96" s="418">
        <v>64664.567997659287</v>
      </c>
      <c r="J96" s="418">
        <v>103518.21061302294</v>
      </c>
      <c r="K96" s="418">
        <v>34343.098103926037</v>
      </c>
      <c r="L96" s="418">
        <v>61106.554905231227</v>
      </c>
      <c r="M96" s="418">
        <v>72505.267260058521</v>
      </c>
      <c r="N96" s="418">
        <v>38856.099635553583</v>
      </c>
      <c r="O96" s="418">
        <v>82693.733961423713</v>
      </c>
      <c r="P96" s="419">
        <f>SUM(Skattekompensation[[#This Row],[Ersättning för förlorade skatteintkomster 2010]:[Ersättning för förlorade skatteintkomster 2021]])</f>
        <v>741066.72304105829</v>
      </c>
      <c r="Q96" s="400">
        <f>SUM(Skattekompensation[[#This Row],[Ersättning för förlorade skatteintkomster 2010]:[Ersättning för förlorade skatteintkomster 2022]])</f>
        <v>823760.45700248203</v>
      </c>
      <c r="R96" s="421">
        <v>-3927.5001846131336</v>
      </c>
      <c r="S96" s="422">
        <f>Skattekompensation[[#This Row],[Ersättning  för förlorade skatteinkomster 2010-2022 sammanlagt, €]]+Skattekompensation[[#This Row],[Återkrav av fördröjda skatteintäkter år 2022]]</f>
        <v>819832.95681786886</v>
      </c>
    </row>
    <row r="97" spans="1:19" x14ac:dyDescent="0.3">
      <c r="A97" s="33">
        <v>271</v>
      </c>
      <c r="B97" s="12" t="s">
        <v>316</v>
      </c>
      <c r="C97" s="14">
        <v>687985.67653899081</v>
      </c>
      <c r="D97" s="418">
        <v>217877.99481155249</v>
      </c>
      <c r="E97" s="418">
        <v>550817.71506448451</v>
      </c>
      <c r="F97" s="418">
        <v>28134.764337881366</v>
      </c>
      <c r="G97" s="418">
        <v>78832.714251765457</v>
      </c>
      <c r="H97" s="418">
        <v>250297.46366490252</v>
      </c>
      <c r="I97" s="418">
        <v>386403.06824146118</v>
      </c>
      <c r="J97" s="418">
        <v>667130.23187730578</v>
      </c>
      <c r="K97" s="418">
        <v>191411.11518916511</v>
      </c>
      <c r="L97" s="418">
        <v>341146.33984664205</v>
      </c>
      <c r="M97" s="418">
        <v>445519.83668827493</v>
      </c>
      <c r="N97" s="418">
        <v>254752.16362010833</v>
      </c>
      <c r="O97" s="418">
        <v>538501.22641111619</v>
      </c>
      <c r="P97" s="419">
        <f>SUM(Skattekompensation[[#This Row],[Ersättning för förlorade skatteintkomster 2010]:[Ersättning för förlorade skatteintkomster 2021]])</f>
        <v>4100309.0841325349</v>
      </c>
      <c r="Q97" s="400">
        <f>SUM(Skattekompensation[[#This Row],[Ersättning för förlorade skatteintkomster 2010]:[Ersättning för förlorade skatteintkomster 2022]])</f>
        <v>4638810.3105436508</v>
      </c>
      <c r="R97" s="421">
        <v>-30949.45296843633</v>
      </c>
      <c r="S97" s="422">
        <f>Skattekompensation[[#This Row],[Ersättning  för förlorade skatteinkomster 2010-2022 sammanlagt, €]]+Skattekompensation[[#This Row],[Återkrav av fördröjda skatteintäkter år 2022]]</f>
        <v>4607860.8575752145</v>
      </c>
    </row>
    <row r="98" spans="1:19" x14ac:dyDescent="0.3">
      <c r="A98" s="33">
        <v>272</v>
      </c>
      <c r="B98" s="12" t="s">
        <v>317</v>
      </c>
      <c r="C98" s="14">
        <v>3497903.5164743965</v>
      </c>
      <c r="D98" s="418">
        <v>1150389.7985307192</v>
      </c>
      <c r="E98" s="418">
        <v>2560170.552761876</v>
      </c>
      <c r="F98" s="418">
        <v>94908.111185189307</v>
      </c>
      <c r="G98" s="418">
        <v>213758.12329429368</v>
      </c>
      <c r="H98" s="418">
        <v>1350195.8835155452</v>
      </c>
      <c r="I98" s="418">
        <v>2318477.8260197202</v>
      </c>
      <c r="J98" s="418">
        <v>3666399.0029617329</v>
      </c>
      <c r="K98" s="418">
        <v>1089465.1001585778</v>
      </c>
      <c r="L98" s="418">
        <v>1979008.618864164</v>
      </c>
      <c r="M98" s="418">
        <v>2506295.7796810432</v>
      </c>
      <c r="N98" s="418">
        <v>1547086.8261575757</v>
      </c>
      <c r="O98" s="418">
        <v>2596927.6954688472</v>
      </c>
      <c r="P98" s="419">
        <f>SUM(Skattekompensation[[#This Row],[Ersättning för förlorade skatteintkomster 2010]:[Ersättning för förlorade skatteintkomster 2021]])</f>
        <v>21974059.139604837</v>
      </c>
      <c r="Q98" s="400">
        <f>SUM(Skattekompensation[[#This Row],[Ersättning för förlorade skatteintkomster 2010]:[Ersättning för förlorade skatteintkomster 2022]])</f>
        <v>24570986.835073683</v>
      </c>
      <c r="R98" s="421">
        <v>-225862.48209874093</v>
      </c>
      <c r="S98" s="422">
        <f>Skattekompensation[[#This Row],[Ersättning  för förlorade skatteinkomster 2010-2022 sammanlagt, €]]+Skattekompensation[[#This Row],[Återkrav av fördröjda skatteintäkter år 2022]]</f>
        <v>24345124.352974944</v>
      </c>
    </row>
    <row r="99" spans="1:19" x14ac:dyDescent="0.3">
      <c r="A99" s="33">
        <v>273</v>
      </c>
      <c r="B99" s="12" t="s">
        <v>62</v>
      </c>
      <c r="C99" s="14">
        <v>309743.62408713251</v>
      </c>
      <c r="D99" s="418">
        <v>129398.28580174049</v>
      </c>
      <c r="E99" s="418">
        <v>320372.58274171664</v>
      </c>
      <c r="F99" s="418">
        <v>19615.744552480392</v>
      </c>
      <c r="G99" s="418">
        <v>-4306.0185481817571</v>
      </c>
      <c r="H99" s="418">
        <v>105900.97151327858</v>
      </c>
      <c r="I99" s="418">
        <v>256747.69033972229</v>
      </c>
      <c r="J99" s="418">
        <v>335575.45699918334</v>
      </c>
      <c r="K99" s="418">
        <v>129767.92647972985</v>
      </c>
      <c r="L99" s="418">
        <v>202432.04249117911</v>
      </c>
      <c r="M99" s="418">
        <v>273195.96903554496</v>
      </c>
      <c r="N99" s="418">
        <v>154725.4620348303</v>
      </c>
      <c r="O99" s="418">
        <v>322615.90380764578</v>
      </c>
      <c r="P99" s="419">
        <f>SUM(Skattekompensation[[#This Row],[Ersättning för förlorade skatteintkomster 2010]:[Ersättning för förlorade skatteintkomster 2021]])</f>
        <v>2233169.7375283567</v>
      </c>
      <c r="Q99" s="400">
        <f>SUM(Skattekompensation[[#This Row],[Ersättning för förlorade skatteintkomster 2010]:[Ersättning för förlorade skatteintkomster 2022]])</f>
        <v>2555785.6413360024</v>
      </c>
      <c r="R99" s="421">
        <v>-17802.367804908288</v>
      </c>
      <c r="S99" s="422">
        <f>Skattekompensation[[#This Row],[Ersättning  för förlorade skatteinkomster 2010-2022 sammanlagt, €]]+Skattekompensation[[#This Row],[Återkrav av fördröjda skatteintäkter år 2022]]</f>
        <v>2537983.2735310942</v>
      </c>
    </row>
    <row r="100" spans="1:19" x14ac:dyDescent="0.3">
      <c r="A100" s="33">
        <v>275</v>
      </c>
      <c r="B100" s="12" t="s">
        <v>63</v>
      </c>
      <c r="C100" s="14">
        <v>294459.01378563105</v>
      </c>
      <c r="D100" s="418">
        <v>87145.728276148759</v>
      </c>
      <c r="E100" s="418">
        <v>235915.45482719719</v>
      </c>
      <c r="F100" s="418">
        <v>10266.407253946101</v>
      </c>
      <c r="G100" s="418">
        <v>901.36929787630459</v>
      </c>
      <c r="H100" s="418">
        <v>107805.71061647929</v>
      </c>
      <c r="I100" s="418">
        <v>154011.59345537188</v>
      </c>
      <c r="J100" s="418">
        <v>238896.83094941953</v>
      </c>
      <c r="K100" s="418">
        <v>69074.131125764907</v>
      </c>
      <c r="L100" s="418">
        <v>127791.46348937791</v>
      </c>
      <c r="M100" s="418">
        <v>182832.14522112111</v>
      </c>
      <c r="N100" s="418">
        <v>100309.9299488399</v>
      </c>
      <c r="O100" s="418">
        <v>223923.02302765145</v>
      </c>
      <c r="P100" s="419">
        <f>SUM(Skattekompensation[[#This Row],[Ersättning för förlorade skatteintkomster 2010]:[Ersättning för förlorade skatteintkomster 2021]])</f>
        <v>1609409.7782471739</v>
      </c>
      <c r="Q100" s="400">
        <f>SUM(Skattekompensation[[#This Row],[Ersättning för förlorade skatteintkomster 2010]:[Ersättning för förlorade skatteintkomster 2022]])</f>
        <v>1833332.8012748254</v>
      </c>
      <c r="R100" s="421">
        <v>-10442.044550105878</v>
      </c>
      <c r="S100" s="422">
        <f>Skattekompensation[[#This Row],[Ersättning  för förlorade skatteinkomster 2010-2022 sammanlagt, €]]+Skattekompensation[[#This Row],[Återkrav av fördröjda skatteintäkter år 2022]]</f>
        <v>1822890.7567247194</v>
      </c>
    </row>
    <row r="101" spans="1:19" x14ac:dyDescent="0.3">
      <c r="A101" s="33">
        <v>276</v>
      </c>
      <c r="B101" s="12" t="s">
        <v>64</v>
      </c>
      <c r="C101" s="14">
        <v>949206.3735036758</v>
      </c>
      <c r="D101" s="418">
        <v>298870.03023311263</v>
      </c>
      <c r="E101" s="418">
        <v>652050.1110439254</v>
      </c>
      <c r="F101" s="418">
        <v>10525.031466713928</v>
      </c>
      <c r="G101" s="418">
        <v>-23583.385672022665</v>
      </c>
      <c r="H101" s="418">
        <v>307887.29031200556</v>
      </c>
      <c r="I101" s="418">
        <v>676315.89455412445</v>
      </c>
      <c r="J101" s="418">
        <v>1056294.2022494939</v>
      </c>
      <c r="K101" s="418">
        <v>278307.35855505778</v>
      </c>
      <c r="L101" s="418">
        <v>547721.41044256464</v>
      </c>
      <c r="M101" s="418">
        <v>709461.04497525224</v>
      </c>
      <c r="N101" s="418">
        <v>454415.90287986922</v>
      </c>
      <c r="O101" s="418">
        <v>970834.4720542077</v>
      </c>
      <c r="P101" s="419">
        <f>SUM(Skattekompensation[[#This Row],[Ersättning för förlorade skatteintkomster 2010]:[Ersättning för förlorade skatteintkomster 2021]])</f>
        <v>5917471.2645437727</v>
      </c>
      <c r="Q101" s="400">
        <f>SUM(Skattekompensation[[#This Row],[Ersättning för förlorade skatteintkomster 2010]:[Ersättning för förlorade skatteintkomster 2022]])</f>
        <v>6888305.7365979804</v>
      </c>
      <c r="R101" s="421">
        <v>-62709.011665433623</v>
      </c>
      <c r="S101" s="422">
        <f>Skattekompensation[[#This Row],[Ersättning  för förlorade skatteinkomster 2010-2022 sammanlagt, €]]+Skattekompensation[[#This Row],[Återkrav av fördröjda skatteintäkter år 2022]]</f>
        <v>6825596.7249325467</v>
      </c>
    </row>
    <row r="102" spans="1:19" x14ac:dyDescent="0.3">
      <c r="A102" s="33">
        <v>280</v>
      </c>
      <c r="B102" s="12" t="s">
        <v>65</v>
      </c>
      <c r="C102" s="14">
        <v>215329.77464484566</v>
      </c>
      <c r="D102" s="418">
        <v>87084.427499404817</v>
      </c>
      <c r="E102" s="418">
        <v>208552.30023377578</v>
      </c>
      <c r="F102" s="418">
        <v>13536.378379850774</v>
      </c>
      <c r="G102" s="418">
        <v>38525.12046635463</v>
      </c>
      <c r="H102" s="418">
        <v>77394.821795280601</v>
      </c>
      <c r="I102" s="418">
        <v>160512.82890616357</v>
      </c>
      <c r="J102" s="418">
        <v>219656.99072288661</v>
      </c>
      <c r="K102" s="418">
        <v>86132.626176750142</v>
      </c>
      <c r="L102" s="418">
        <v>127685.51874162783</v>
      </c>
      <c r="M102" s="418">
        <v>178957.23232617538</v>
      </c>
      <c r="N102" s="418">
        <v>102573.40620221374</v>
      </c>
      <c r="O102" s="418">
        <v>203550.21501569054</v>
      </c>
      <c r="P102" s="419">
        <f>SUM(Skattekompensation[[#This Row],[Ersättning för förlorade skatteintkomster 2010]:[Ersättning för förlorade skatteintkomster 2021]])</f>
        <v>1515941.4260953297</v>
      </c>
      <c r="Q102" s="400">
        <f>SUM(Skattekompensation[[#This Row],[Ersättning för förlorade skatteintkomster 2010]:[Ersättning för förlorade skatteintkomster 2022]])</f>
        <v>1719491.6411110202</v>
      </c>
      <c r="R102" s="421">
        <v>-7747.325920658468</v>
      </c>
      <c r="S102" s="422">
        <f>Skattekompensation[[#This Row],[Ersättning  för förlorade skatteinkomster 2010-2022 sammanlagt, €]]+Skattekompensation[[#This Row],[Återkrav av fördröjda skatteintäkter år 2022]]</f>
        <v>1711744.3151903618</v>
      </c>
    </row>
    <row r="103" spans="1:19" x14ac:dyDescent="0.3">
      <c r="A103" s="33">
        <v>284</v>
      </c>
      <c r="B103" s="12" t="s">
        <v>66</v>
      </c>
      <c r="C103" s="14">
        <v>238534.26009002535</v>
      </c>
      <c r="D103" s="418">
        <v>77682.945788468307</v>
      </c>
      <c r="E103" s="418">
        <v>183775.91836874714</v>
      </c>
      <c r="F103" s="418">
        <v>9914.9148331244687</v>
      </c>
      <c r="G103" s="418">
        <v>25160.51397010668</v>
      </c>
      <c r="H103" s="418">
        <v>84042.742812826997</v>
      </c>
      <c r="I103" s="418">
        <v>143275.3160113607</v>
      </c>
      <c r="J103" s="418">
        <v>216829.09495528831</v>
      </c>
      <c r="K103" s="418">
        <v>70375.328508975159</v>
      </c>
      <c r="L103" s="418">
        <v>115007.48072680269</v>
      </c>
      <c r="M103" s="418">
        <v>154574.85982862662</v>
      </c>
      <c r="N103" s="418">
        <v>90877.086570370069</v>
      </c>
      <c r="O103" s="418">
        <v>186581.98881885275</v>
      </c>
      <c r="P103" s="419">
        <f>SUM(Skattekompensation[[#This Row],[Ersättning för förlorade skatteintkomster 2010]:[Ersättning för förlorade skatteintkomster 2021]])</f>
        <v>1410050.4624647228</v>
      </c>
      <c r="Q103" s="400">
        <f>SUM(Skattekompensation[[#This Row],[Ersättning för förlorade skatteintkomster 2010]:[Ersättning för förlorade skatteintkomster 2022]])</f>
        <v>1596632.4512835755</v>
      </c>
      <c r="R103" s="421">
        <v>-8446.584385429378</v>
      </c>
      <c r="S103" s="422">
        <f>Skattekompensation[[#This Row],[Ersättning  för förlorade skatteinkomster 2010-2022 sammanlagt, €]]+Skattekompensation[[#This Row],[Återkrav av fördröjda skatteintäkter år 2022]]</f>
        <v>1588185.8668981462</v>
      </c>
    </row>
    <row r="104" spans="1:19" x14ac:dyDescent="0.3">
      <c r="A104" s="33">
        <v>285</v>
      </c>
      <c r="B104" s="12" t="s">
        <v>67</v>
      </c>
      <c r="C104" s="14">
        <v>3639802.8299859734</v>
      </c>
      <c r="D104" s="418">
        <v>1163249.6741579261</v>
      </c>
      <c r="E104" s="418">
        <v>2606864.8577143773</v>
      </c>
      <c r="F104" s="418">
        <v>98405.038500204086</v>
      </c>
      <c r="G104" s="418">
        <v>187240.83452947697</v>
      </c>
      <c r="H104" s="418">
        <v>1470501.8591478586</v>
      </c>
      <c r="I104" s="418">
        <v>2123241.615270677</v>
      </c>
      <c r="J104" s="418">
        <v>3781112.1653880496</v>
      </c>
      <c r="K104" s="418">
        <v>1085904.423377082</v>
      </c>
      <c r="L104" s="418">
        <v>2130317.2442567786</v>
      </c>
      <c r="M104" s="418">
        <v>2844522.7250904781</v>
      </c>
      <c r="N104" s="418">
        <v>1560283.8845192231</v>
      </c>
      <c r="O104" s="418">
        <v>2818934.4730047295</v>
      </c>
      <c r="P104" s="419">
        <f>SUM(Skattekompensation[[#This Row],[Ersättning för förlorade skatteintkomster 2010]:[Ersättning för förlorade skatteintkomster 2021]])</f>
        <v>22691447.151938103</v>
      </c>
      <c r="Q104" s="400">
        <f>SUM(Skattekompensation[[#This Row],[Ersättning för förlorade skatteintkomster 2010]:[Ersättning för förlorade skatteintkomster 2022]])</f>
        <v>25510381.624942832</v>
      </c>
      <c r="R104" s="421">
        <v>-260828.57703982416</v>
      </c>
      <c r="S104" s="422">
        <f>Skattekompensation[[#This Row],[Ersättning  för förlorade skatteinkomster 2010-2022 sammanlagt, €]]+Skattekompensation[[#This Row],[Återkrav av fördröjda skatteintäkter år 2022]]</f>
        <v>25249553.047903009</v>
      </c>
    </row>
    <row r="105" spans="1:19" x14ac:dyDescent="0.3">
      <c r="A105" s="33">
        <v>286</v>
      </c>
      <c r="B105" s="12" t="s">
        <v>68</v>
      </c>
      <c r="C105" s="14">
        <v>6029988.6101012174</v>
      </c>
      <c r="D105" s="418">
        <v>1994317.413684174</v>
      </c>
      <c r="E105" s="418">
        <v>4685514.5673859781</v>
      </c>
      <c r="F105" s="418">
        <v>204266.15495217545</v>
      </c>
      <c r="G105" s="418">
        <v>546399.83162475517</v>
      </c>
      <c r="H105" s="418">
        <v>2240686.4328765911</v>
      </c>
      <c r="I105" s="418">
        <v>3866084.163918898</v>
      </c>
      <c r="J105" s="418">
        <v>6539303.3293673741</v>
      </c>
      <c r="K105" s="418">
        <v>1904548.4230994999</v>
      </c>
      <c r="L105" s="418">
        <v>3386639.5899784626</v>
      </c>
      <c r="M105" s="418">
        <v>4234185.5331035471</v>
      </c>
      <c r="N105" s="418">
        <v>2571912.5844395114</v>
      </c>
      <c r="O105" s="418">
        <v>5052048.1579911364</v>
      </c>
      <c r="P105" s="419">
        <f>SUM(Skattekompensation[[#This Row],[Ersättning för förlorade skatteintkomster 2010]:[Ersättning för förlorade skatteintkomster 2021]])</f>
        <v>38203846.634532183</v>
      </c>
      <c r="Q105" s="400">
        <f>SUM(Skattekompensation[[#This Row],[Ersättning för förlorade skatteintkomster 2010]:[Ersättning för förlorade skatteintkomster 2022]])</f>
        <v>43255894.792523317</v>
      </c>
      <c r="R105" s="421">
        <v>-410311.49727250991</v>
      </c>
      <c r="S105" s="422">
        <f>Skattekompensation[[#This Row],[Ersättning  för förlorade skatteinkomster 2010-2022 sammanlagt, €]]+Skattekompensation[[#This Row],[Återkrav av fördröjda skatteintäkter år 2022]]</f>
        <v>42845583.295250811</v>
      </c>
    </row>
    <row r="106" spans="1:19" x14ac:dyDescent="0.3">
      <c r="A106" s="33">
        <v>287</v>
      </c>
      <c r="B106" s="12" t="s">
        <v>318</v>
      </c>
      <c r="C106" s="14">
        <v>692801.93144429254</v>
      </c>
      <c r="D106" s="418">
        <v>228413.55464202131</v>
      </c>
      <c r="E106" s="418">
        <v>568548.20017826033</v>
      </c>
      <c r="F106" s="418">
        <v>30177.065317712404</v>
      </c>
      <c r="G106" s="418">
        <v>84240.242776620333</v>
      </c>
      <c r="H106" s="418">
        <v>255219.49443637565</v>
      </c>
      <c r="I106" s="418">
        <v>392060.77922991442</v>
      </c>
      <c r="J106" s="418">
        <v>659173.87447298644</v>
      </c>
      <c r="K106" s="418">
        <v>219634.13547785871</v>
      </c>
      <c r="L106" s="418">
        <v>347455.59014017653</v>
      </c>
      <c r="M106" s="418">
        <v>449304.16220015608</v>
      </c>
      <c r="N106" s="418">
        <v>255308.97752183783</v>
      </c>
      <c r="O106" s="418">
        <v>468721.75928696909</v>
      </c>
      <c r="P106" s="419">
        <f>SUM(Skattekompensation[[#This Row],[Ersättning för förlorade skatteintkomster 2010]:[Ersättning för förlorade skatteintkomster 2021]])</f>
        <v>4182338.0078382124</v>
      </c>
      <c r="Q106" s="400">
        <f>SUM(Skattekompensation[[#This Row],[Ersättning för förlorade skatteintkomster 2010]:[Ersättning för förlorade skatteintkomster 2022]])</f>
        <v>4651059.7671251819</v>
      </c>
      <c r="R106" s="421">
        <v>-28748.729192568549</v>
      </c>
      <c r="S106" s="422">
        <f>Skattekompensation[[#This Row],[Ersättning  för förlorade skatteinkomster 2010-2022 sammanlagt, €]]+Skattekompensation[[#This Row],[Återkrav av fördröjda skatteintäkter år 2022]]</f>
        <v>4622311.0379326129</v>
      </c>
    </row>
    <row r="107" spans="1:19" x14ac:dyDescent="0.3">
      <c r="A107" s="33">
        <v>288</v>
      </c>
      <c r="B107" s="12" t="s">
        <v>319</v>
      </c>
      <c r="C107" s="14">
        <v>575682.45666016429</v>
      </c>
      <c r="D107" s="418">
        <v>200208.08092699895</v>
      </c>
      <c r="E107" s="418">
        <v>498934.73935790296</v>
      </c>
      <c r="F107" s="418">
        <v>26028.434395778844</v>
      </c>
      <c r="G107" s="418">
        <v>65840.183743487374</v>
      </c>
      <c r="H107" s="418">
        <v>210501.86059898874</v>
      </c>
      <c r="I107" s="418">
        <v>389555.46061370778</v>
      </c>
      <c r="J107" s="418">
        <v>647069.59538668487</v>
      </c>
      <c r="K107" s="418">
        <v>190445.68935750786</v>
      </c>
      <c r="L107" s="418">
        <v>321821.65584313881</v>
      </c>
      <c r="M107" s="418">
        <v>427756.4741443714</v>
      </c>
      <c r="N107" s="418">
        <v>252190.36591983723</v>
      </c>
      <c r="O107" s="418">
        <v>510204.30673731212</v>
      </c>
      <c r="P107" s="419">
        <f>SUM(Skattekompensation[[#This Row],[Ersättning för förlorade skatteintkomster 2010]:[Ersättning för förlorade skatteintkomster 2021]])</f>
        <v>3806034.9969485691</v>
      </c>
      <c r="Q107" s="400">
        <f>SUM(Skattekompensation[[#This Row],[Ersättning för förlorade skatteintkomster 2010]:[Ersättning för förlorade skatteintkomster 2022]])</f>
        <v>4316239.3036858812</v>
      </c>
      <c r="R107" s="421">
        <v>-27557.635434109055</v>
      </c>
      <c r="S107" s="422">
        <f>Skattekompensation[[#This Row],[Ersättning  för förlorade skatteinkomster 2010-2022 sammanlagt, €]]+Skattekompensation[[#This Row],[Återkrav av fördröjda skatteintäkter år 2022]]</f>
        <v>4288681.6682517724</v>
      </c>
    </row>
    <row r="108" spans="1:19" x14ac:dyDescent="0.3">
      <c r="A108" s="33">
        <v>290</v>
      </c>
      <c r="B108" s="12" t="s">
        <v>69</v>
      </c>
      <c r="C108" s="14">
        <v>879743.03714494279</v>
      </c>
      <c r="D108" s="418">
        <v>272146.44073228736</v>
      </c>
      <c r="E108" s="418">
        <v>703979.24392603536</v>
      </c>
      <c r="F108" s="418">
        <v>36783.396774021327</v>
      </c>
      <c r="G108" s="418">
        <v>141222.52031815654</v>
      </c>
      <c r="H108" s="418">
        <v>373179.4735321675</v>
      </c>
      <c r="I108" s="418">
        <v>459507.82671199803</v>
      </c>
      <c r="J108" s="418">
        <v>735798.27417832101</v>
      </c>
      <c r="K108" s="418">
        <v>213856.4882541266</v>
      </c>
      <c r="L108" s="418">
        <v>397634.08734254126</v>
      </c>
      <c r="M108" s="418">
        <v>536682.60348458448</v>
      </c>
      <c r="N108" s="418">
        <v>280999.23511552333</v>
      </c>
      <c r="O108" s="418">
        <v>483497.67740326084</v>
      </c>
      <c r="P108" s="419">
        <f>SUM(Skattekompensation[[#This Row],[Ersättning för förlorade skatteintkomster 2010]:[Ersättning för förlorade skatteintkomster 2021]])</f>
        <v>5031532.627514706</v>
      </c>
      <c r="Q108" s="400">
        <f>SUM(Skattekompensation[[#This Row],[Ersättning för förlorade skatteintkomster 2010]:[Ersättning för förlorade skatteintkomster 2022]])</f>
        <v>5515030.3049179669</v>
      </c>
      <c r="R108" s="421">
        <v>-33437.556274394832</v>
      </c>
      <c r="S108" s="422">
        <f>Skattekompensation[[#This Row],[Ersättning  för förlorade skatteinkomster 2010-2022 sammanlagt, €]]+Skattekompensation[[#This Row],[Återkrav av fördröjda skatteintäkter år 2022]]</f>
        <v>5481592.7486435724</v>
      </c>
    </row>
    <row r="109" spans="1:19" x14ac:dyDescent="0.3">
      <c r="A109" s="33">
        <v>291</v>
      </c>
      <c r="B109" s="37" t="s">
        <v>70</v>
      </c>
      <c r="C109" s="14">
        <v>263880.30359783774</v>
      </c>
      <c r="D109" s="418">
        <v>73318.744922855418</v>
      </c>
      <c r="E109" s="418">
        <v>170391.72029912568</v>
      </c>
      <c r="F109" s="418">
        <v>10287.71598803778</v>
      </c>
      <c r="G109" s="418">
        <v>30345.713254875387</v>
      </c>
      <c r="H109" s="418">
        <v>102649.1409805688</v>
      </c>
      <c r="I109" s="418">
        <v>114930.21923193669</v>
      </c>
      <c r="J109" s="418">
        <v>197835.3142036988</v>
      </c>
      <c r="K109" s="418">
        <v>57829.095093288051</v>
      </c>
      <c r="L109" s="418">
        <v>105456.41620269901</v>
      </c>
      <c r="M109" s="418">
        <v>133090.26226246919</v>
      </c>
      <c r="N109" s="418">
        <v>77860.175468493384</v>
      </c>
      <c r="O109" s="418">
        <v>149702.26712879888</v>
      </c>
      <c r="P109" s="419">
        <f>SUM(Skattekompensation[[#This Row],[Ersättning för förlorade skatteintkomster 2010]:[Ersättning för förlorade skatteintkomster 2021]])</f>
        <v>1337874.821505886</v>
      </c>
      <c r="Q109" s="400">
        <f>SUM(Skattekompensation[[#This Row],[Ersättning för förlorade skatteintkomster 2010]:[Ersättning för förlorade skatteintkomster 2022]])</f>
        <v>1487577.0886346849</v>
      </c>
      <c r="R109" s="421">
        <v>-9758.7551052062463</v>
      </c>
      <c r="S109" s="422">
        <f>Skattekompensation[[#This Row],[Ersättning  för förlorade skatteinkomster 2010-2022 sammanlagt, €]]+Skattekompensation[[#This Row],[Återkrav av fördröjda skatteintäkter år 2022]]</f>
        <v>1477818.3335294786</v>
      </c>
    </row>
    <row r="110" spans="1:19" x14ac:dyDescent="0.3">
      <c r="A110" s="33">
        <v>297</v>
      </c>
      <c r="B110" s="12" t="s">
        <v>71</v>
      </c>
      <c r="C110" s="14">
        <v>8192551.4051125925</v>
      </c>
      <c r="D110" s="418">
        <v>2780481.7202826007</v>
      </c>
      <c r="E110" s="418">
        <v>6685946.6703576334</v>
      </c>
      <c r="F110" s="418">
        <v>274340.20533327683</v>
      </c>
      <c r="G110" s="418">
        <v>542984.48595950566</v>
      </c>
      <c r="H110" s="418">
        <v>3006730.6654707086</v>
      </c>
      <c r="I110" s="418">
        <v>6029936.9606600516</v>
      </c>
      <c r="J110" s="418">
        <v>8709832.9709610548</v>
      </c>
      <c r="K110" s="418">
        <v>3071318.8947315691</v>
      </c>
      <c r="L110" s="418">
        <v>5163829.5766633023</v>
      </c>
      <c r="M110" s="418">
        <v>6676813.1039691158</v>
      </c>
      <c r="N110" s="418">
        <v>4176087.9500834094</v>
      </c>
      <c r="O110" s="418">
        <v>7423353.2547339331</v>
      </c>
      <c r="P110" s="419">
        <f>SUM(Skattekompensation[[#This Row],[Ersättning för förlorade skatteintkomster 2010]:[Ersättning för förlorade skatteintkomster 2021]])</f>
        <v>55310854.609584816</v>
      </c>
      <c r="Q110" s="400">
        <f>SUM(Skattekompensation[[#This Row],[Ersättning för förlorade skatteintkomster 2010]:[Ersättning för förlorade skatteintkomster 2022]])</f>
        <v>62734207.864318751</v>
      </c>
      <c r="R110" s="421">
        <v>-554861.36763043457</v>
      </c>
      <c r="S110" s="422">
        <f>Skattekompensation[[#This Row],[Ersättning  för förlorade skatteinkomster 2010-2022 sammanlagt, €]]+Skattekompensation[[#This Row],[Återkrav av fördröjda skatteintäkter år 2022]]</f>
        <v>62179346.496688314</v>
      </c>
    </row>
    <row r="111" spans="1:19" x14ac:dyDescent="0.3">
      <c r="A111" s="401">
        <v>300</v>
      </c>
      <c r="B111" s="12" t="s">
        <v>72</v>
      </c>
      <c r="C111" s="14">
        <v>402441.10448773217</v>
      </c>
      <c r="D111" s="418">
        <v>120658.75447126944</v>
      </c>
      <c r="E111" s="418">
        <v>305156.29299167148</v>
      </c>
      <c r="F111" s="418">
        <v>18450.74644536792</v>
      </c>
      <c r="G111" s="418">
        <v>1795.9278249640176</v>
      </c>
      <c r="H111" s="418">
        <v>137432.4563507495</v>
      </c>
      <c r="I111" s="418">
        <v>220951.71960317195</v>
      </c>
      <c r="J111" s="418">
        <v>351056.0725939158</v>
      </c>
      <c r="K111" s="418">
        <v>102632.65252673901</v>
      </c>
      <c r="L111" s="418">
        <v>178955.60971562</v>
      </c>
      <c r="M111" s="418">
        <v>245777.77707706019</v>
      </c>
      <c r="N111" s="418">
        <v>136817.47891971437</v>
      </c>
      <c r="O111" s="418">
        <v>286692.49058235233</v>
      </c>
      <c r="P111" s="419">
        <f>SUM(Skattekompensation[[#This Row],[Ersättning för förlorade skatteintkomster 2010]:[Ersättning för förlorade skatteintkomster 2021]])</f>
        <v>2222126.5930079757</v>
      </c>
      <c r="Q111" s="400">
        <f>SUM(Skattekompensation[[#This Row],[Ersättning för förlorade skatteintkomster 2010]:[Ersättning för förlorade skatteintkomster 2022]])</f>
        <v>2508819.0835903282</v>
      </c>
      <c r="R111" s="421">
        <v>-12761.192137644752</v>
      </c>
      <c r="S111" s="422">
        <f>Skattekompensation[[#This Row],[Ersättning  för förlorade skatteinkomster 2010-2022 sammanlagt, €]]+Skattekompensation[[#This Row],[Återkrav av fördröjda skatteintäkter år 2022]]</f>
        <v>2496057.8914526836</v>
      </c>
    </row>
    <row r="112" spans="1:19" x14ac:dyDescent="0.3">
      <c r="A112" s="33">
        <v>301</v>
      </c>
      <c r="B112" s="12" t="s">
        <v>73</v>
      </c>
      <c r="C112" s="14">
        <v>2077688.2914111232</v>
      </c>
      <c r="D112" s="418">
        <v>680804.35621643183</v>
      </c>
      <c r="E112" s="418">
        <v>1686262.0985350716</v>
      </c>
      <c r="F112" s="418">
        <v>83240.06106929644</v>
      </c>
      <c r="G112" s="418">
        <v>147392.01109430741</v>
      </c>
      <c r="H112" s="418">
        <v>733409.50225792173</v>
      </c>
      <c r="I112" s="418">
        <v>1300647.7488145032</v>
      </c>
      <c r="J112" s="418">
        <v>1980529.4052533626</v>
      </c>
      <c r="K112" s="418">
        <v>582317.83506982622</v>
      </c>
      <c r="L112" s="418">
        <v>1046313.1277298393</v>
      </c>
      <c r="M112" s="418">
        <v>1428875.7360085375</v>
      </c>
      <c r="N112" s="418">
        <v>790397.88292639551</v>
      </c>
      <c r="O112" s="418">
        <v>1667294.3406979106</v>
      </c>
      <c r="P112" s="419">
        <f>SUM(Skattekompensation[[#This Row],[Ersättning för förlorade skatteintkomster 2010]:[Ersättning för förlorade skatteintkomster 2021]])</f>
        <v>12537878.056386616</v>
      </c>
      <c r="Q112" s="400">
        <f>SUM(Skattekompensation[[#This Row],[Ersättning för förlorade skatteintkomster 2010]:[Ersättning för förlorade skatteintkomster 2022]])</f>
        <v>14205172.397084527</v>
      </c>
      <c r="R112" s="421">
        <v>-76578.226224070735</v>
      </c>
      <c r="S112" s="422">
        <f>Skattekompensation[[#This Row],[Ersättning  för förlorade skatteinkomster 2010-2022 sammanlagt, €]]+Skattekompensation[[#This Row],[Återkrav av fördröjda skatteintäkter år 2022]]</f>
        <v>14128594.170860456</v>
      </c>
    </row>
    <row r="113" spans="1:19" x14ac:dyDescent="0.3">
      <c r="A113" s="33">
        <v>304</v>
      </c>
      <c r="B113" s="12" t="s">
        <v>320</v>
      </c>
      <c r="C113" s="14">
        <v>85842.029500515258</v>
      </c>
      <c r="D113" s="418">
        <v>32620.418129103909</v>
      </c>
      <c r="E113" s="418">
        <v>75487.329943168224</v>
      </c>
      <c r="F113" s="418">
        <v>4273.1891553568776</v>
      </c>
      <c r="G113" s="418">
        <v>8143.4788131841997</v>
      </c>
      <c r="H113" s="418">
        <v>29434.574132182515</v>
      </c>
      <c r="I113" s="418">
        <v>45615.810298082986</v>
      </c>
      <c r="J113" s="418">
        <v>79648.678302925182</v>
      </c>
      <c r="K113" s="418">
        <v>28605.933380118007</v>
      </c>
      <c r="L113" s="418">
        <v>43665.685961733012</v>
      </c>
      <c r="M113" s="418">
        <v>53307.657033444571</v>
      </c>
      <c r="N113" s="418">
        <v>33698.084041973554</v>
      </c>
      <c r="O113" s="418">
        <v>80155.305603819783</v>
      </c>
      <c r="P113" s="419">
        <f>SUM(Skattekompensation[[#This Row],[Ersättning för förlorade skatteintkomster 2010]:[Ersättning för förlorade skatteintkomster 2021]])</f>
        <v>520342.86869178829</v>
      </c>
      <c r="Q113" s="400">
        <f>SUM(Skattekompensation[[#This Row],[Ersättning för förlorade skatteintkomster 2010]:[Ersättning för förlorade skatteintkomster 2022]])</f>
        <v>600498.17429560807</v>
      </c>
      <c r="R113" s="421">
        <v>-5078.2579393749193</v>
      </c>
      <c r="S113" s="422">
        <f>Skattekompensation[[#This Row],[Ersättning  för förlorade skatteinkomster 2010-2022 sammanlagt, €]]+Skattekompensation[[#This Row],[Återkrav av fördröjda skatteintäkter år 2022]]</f>
        <v>595419.91635623318</v>
      </c>
    </row>
    <row r="114" spans="1:19" x14ac:dyDescent="0.3">
      <c r="A114" s="33">
        <v>305</v>
      </c>
      <c r="B114" s="12" t="s">
        <v>74</v>
      </c>
      <c r="C114" s="14">
        <v>1313963.1222318891</v>
      </c>
      <c r="D114" s="418">
        <v>435633.83374168415</v>
      </c>
      <c r="E114" s="418">
        <v>1098414.4865117071</v>
      </c>
      <c r="F114" s="418">
        <v>52714.551751714826</v>
      </c>
      <c r="G114" s="418">
        <v>141116.00218029704</v>
      </c>
      <c r="H114" s="418">
        <v>546955.32508172083</v>
      </c>
      <c r="I114" s="418">
        <v>838660.79325437604</v>
      </c>
      <c r="J114" s="418">
        <v>1266459.4287688755</v>
      </c>
      <c r="K114" s="418">
        <v>388094.82597514911</v>
      </c>
      <c r="L114" s="418">
        <v>695696.60555438756</v>
      </c>
      <c r="M114" s="418">
        <v>928099.37177820492</v>
      </c>
      <c r="N114" s="418">
        <v>537144.29740270332</v>
      </c>
      <c r="O114" s="418">
        <v>910927.29706411809</v>
      </c>
      <c r="P114" s="419">
        <f>SUM(Skattekompensation[[#This Row],[Ersättning för förlorade skatteintkomster 2010]:[Ersättning för förlorade skatteintkomster 2021]])</f>
        <v>8242952.6442327099</v>
      </c>
      <c r="Q114" s="400">
        <f>SUM(Skattekompensation[[#This Row],[Ersättning för förlorade skatteintkomster 2010]:[Ersättning för förlorade skatteintkomster 2022]])</f>
        <v>9153879.941296827</v>
      </c>
      <c r="R114" s="421">
        <v>-61328.486047328464</v>
      </c>
      <c r="S114" s="422">
        <f>Skattekompensation[[#This Row],[Ersättning  för förlorade skatteinkomster 2010-2022 sammanlagt, €]]+Skattekompensation[[#This Row],[Återkrav av fördröjda skatteintäkter år 2022]]</f>
        <v>9092551.4552494977</v>
      </c>
    </row>
    <row r="115" spans="1:19" x14ac:dyDescent="0.3">
      <c r="A115" s="33">
        <v>309</v>
      </c>
      <c r="B115" s="12" t="s">
        <v>75</v>
      </c>
      <c r="C115" s="14">
        <v>623638.26360795717</v>
      </c>
      <c r="D115" s="418">
        <v>194928.13220131639</v>
      </c>
      <c r="E115" s="418">
        <v>495129.10660122888</v>
      </c>
      <c r="F115" s="418">
        <v>27465.201518653055</v>
      </c>
      <c r="G115" s="418">
        <v>76620.883990547198</v>
      </c>
      <c r="H115" s="418">
        <v>277622.93648706295</v>
      </c>
      <c r="I115" s="418">
        <v>355298.14676291012</v>
      </c>
      <c r="J115" s="418">
        <v>580213.74052740051</v>
      </c>
      <c r="K115" s="418">
        <v>153037.84529078787</v>
      </c>
      <c r="L115" s="418">
        <v>309166.59218559414</v>
      </c>
      <c r="M115" s="418">
        <v>401612.80523659417</v>
      </c>
      <c r="N115" s="418">
        <v>224444.27740723413</v>
      </c>
      <c r="O115" s="418">
        <v>422266.80440346943</v>
      </c>
      <c r="P115" s="419">
        <f>SUM(Skattekompensation[[#This Row],[Ersättning för förlorade skatteintkomster 2010]:[Ersättning för förlorade skatteintkomster 2021]])</f>
        <v>3719177.9318172866</v>
      </c>
      <c r="Q115" s="400">
        <f>SUM(Skattekompensation[[#This Row],[Ersättning för förlorade skatteintkomster 2010]:[Ersättning för förlorade skatteintkomster 2022]])</f>
        <v>4141444.7362207561</v>
      </c>
      <c r="R115" s="421">
        <v>-25602.74301467156</v>
      </c>
      <c r="S115" s="422">
        <f>Skattekompensation[[#This Row],[Ersättning  för förlorade skatteinkomster 2010-2022 sammanlagt, €]]+Skattekompensation[[#This Row],[Återkrav av fördröjda skatteintäkter år 2022]]</f>
        <v>4115841.9932060847</v>
      </c>
    </row>
    <row r="116" spans="1:19" x14ac:dyDescent="0.3">
      <c r="A116" s="33">
        <v>312</v>
      </c>
      <c r="B116" s="12" t="s">
        <v>76</v>
      </c>
      <c r="C116" s="14">
        <v>144900.97620836462</v>
      </c>
      <c r="D116" s="418">
        <v>45985.307458870142</v>
      </c>
      <c r="E116" s="418">
        <v>129179.66506163221</v>
      </c>
      <c r="F116" s="418">
        <v>6978.7757563079076</v>
      </c>
      <c r="G116" s="418">
        <v>17248.587342765153</v>
      </c>
      <c r="H116" s="418">
        <v>61124.315563230717</v>
      </c>
      <c r="I116" s="418">
        <v>69743.672955669972</v>
      </c>
      <c r="J116" s="418">
        <v>130961.70997997127</v>
      </c>
      <c r="K116" s="418">
        <v>33993.843416983786</v>
      </c>
      <c r="L116" s="418">
        <v>69898.033972014266</v>
      </c>
      <c r="M116" s="418">
        <v>90282.750615545679</v>
      </c>
      <c r="N116" s="418">
        <v>52029.590349817961</v>
      </c>
      <c r="O116" s="418">
        <v>94269.887462133425</v>
      </c>
      <c r="P116" s="419">
        <f>SUM(Skattekompensation[[#This Row],[Ersättning för förlorade skatteintkomster 2010]:[Ersättning för förlorade skatteintkomster 2021]])</f>
        <v>852327.22868117364</v>
      </c>
      <c r="Q116" s="400">
        <f>SUM(Skattekompensation[[#This Row],[Ersättning för förlorade skatteintkomster 2010]:[Ersättning för förlorade skatteintkomster 2022]])</f>
        <v>946597.11614330707</v>
      </c>
      <c r="R116" s="421">
        <v>-5387.8962208402963</v>
      </c>
      <c r="S116" s="422">
        <f>Skattekompensation[[#This Row],[Ersättning  för förlorade skatteinkomster 2010-2022 sammanlagt, €]]+Skattekompensation[[#This Row],[Återkrav av fördröjda skatteintäkter år 2022]]</f>
        <v>941209.21992246679</v>
      </c>
    </row>
    <row r="117" spans="1:19" x14ac:dyDescent="0.3">
      <c r="A117" s="33">
        <v>316</v>
      </c>
      <c r="B117" s="12" t="s">
        <v>77</v>
      </c>
      <c r="C117" s="14">
        <v>389680.22247985465</v>
      </c>
      <c r="D117" s="418">
        <v>123883.57934386662</v>
      </c>
      <c r="E117" s="418">
        <v>273763.61576453398</v>
      </c>
      <c r="F117" s="418">
        <v>13590.197081574734</v>
      </c>
      <c r="G117" s="418">
        <v>61909.680832856684</v>
      </c>
      <c r="H117" s="418">
        <v>128987.01462709896</v>
      </c>
      <c r="I117" s="418">
        <v>247071.45361683314</v>
      </c>
      <c r="J117" s="418">
        <v>415674.04633404157</v>
      </c>
      <c r="K117" s="418">
        <v>112439.5435973581</v>
      </c>
      <c r="L117" s="418">
        <v>194656.08423247086</v>
      </c>
      <c r="M117" s="418">
        <v>267585.24522862566</v>
      </c>
      <c r="N117" s="418">
        <v>156440.36653986745</v>
      </c>
      <c r="O117" s="418">
        <v>374008.31596082309</v>
      </c>
      <c r="P117" s="419">
        <f>SUM(Skattekompensation[[#This Row],[Ersättning för förlorade skatteintkomster 2010]:[Ersättning för förlorade skatteintkomster 2021]])</f>
        <v>2385681.0496789827</v>
      </c>
      <c r="Q117" s="400">
        <f>SUM(Skattekompensation[[#This Row],[Ersättning för förlorade skatteintkomster 2010]:[Ersättning för förlorade skatteintkomster 2022]])</f>
        <v>2759689.3656398058</v>
      </c>
      <c r="R117" s="421">
        <v>-19174.182876316678</v>
      </c>
      <c r="S117" s="422">
        <f>Skattekompensation[[#This Row],[Ersättning  för förlorade skatteinkomster 2010-2022 sammanlagt, €]]+Skattekompensation[[#This Row],[Återkrav av fördröjda skatteintäkter år 2022]]</f>
        <v>2740515.182763489</v>
      </c>
    </row>
    <row r="118" spans="1:19" x14ac:dyDescent="0.3">
      <c r="A118" s="33">
        <v>317</v>
      </c>
      <c r="B118" s="12" t="s">
        <v>78</v>
      </c>
      <c r="C118" s="14">
        <v>296679.93071264063</v>
      </c>
      <c r="D118" s="418">
        <v>93300.912369027719</v>
      </c>
      <c r="E118" s="418">
        <v>241156.9708270324</v>
      </c>
      <c r="F118" s="418">
        <v>12942.928733045273</v>
      </c>
      <c r="G118" s="418">
        <v>34878.62628951513</v>
      </c>
      <c r="H118" s="418">
        <v>119431.05590188224</v>
      </c>
      <c r="I118" s="418">
        <v>172131.00315916064</v>
      </c>
      <c r="J118" s="418">
        <v>235013.86050171551</v>
      </c>
      <c r="K118" s="418">
        <v>78449.331645717946</v>
      </c>
      <c r="L118" s="418">
        <v>136398.27916938005</v>
      </c>
      <c r="M118" s="418">
        <v>188629.82254182707</v>
      </c>
      <c r="N118" s="418">
        <v>103257.26256105775</v>
      </c>
      <c r="O118" s="418">
        <v>185832.1303933998</v>
      </c>
      <c r="P118" s="419">
        <f>SUM(Skattekompensation[[#This Row],[Ersättning för förlorade skatteintkomster 2010]:[Ersättning för förlorade skatteintkomster 2021]])</f>
        <v>1712269.9844120021</v>
      </c>
      <c r="Q118" s="400">
        <f>SUM(Skattekompensation[[#This Row],[Ersättning för förlorade skatteintkomster 2010]:[Ersättning för förlorade skatteintkomster 2022]])</f>
        <v>1898102.114805402</v>
      </c>
      <c r="R118" s="421">
        <v>-8445.3832631139248</v>
      </c>
      <c r="S118" s="422">
        <f>Skattekompensation[[#This Row],[Ersättning  för förlorade skatteinkomster 2010-2022 sammanlagt, €]]+Skattekompensation[[#This Row],[Återkrav av fördröjda skatteintäkter år 2022]]</f>
        <v>1889656.7315422881</v>
      </c>
    </row>
    <row r="119" spans="1:19" x14ac:dyDescent="0.3">
      <c r="A119" s="33">
        <v>320</v>
      </c>
      <c r="B119" s="12" t="s">
        <v>79</v>
      </c>
      <c r="C119" s="14">
        <v>624747.27381367714</v>
      </c>
      <c r="D119" s="418">
        <v>198738.27026308345</v>
      </c>
      <c r="E119" s="418">
        <v>550889.87076203129</v>
      </c>
      <c r="F119" s="418">
        <v>29937.856057301051</v>
      </c>
      <c r="G119" s="418">
        <v>97572.5961422533</v>
      </c>
      <c r="H119" s="418">
        <v>274827.84891011514</v>
      </c>
      <c r="I119" s="418">
        <v>359242.98619109433</v>
      </c>
      <c r="J119" s="418">
        <v>642421.55214444455</v>
      </c>
      <c r="K119" s="418">
        <v>183262.99810995691</v>
      </c>
      <c r="L119" s="418">
        <v>335096.77977004676</v>
      </c>
      <c r="M119" s="418">
        <v>420631.1405987296</v>
      </c>
      <c r="N119" s="418">
        <v>240691.98056754092</v>
      </c>
      <c r="O119" s="418">
        <v>441456.64552849776</v>
      </c>
      <c r="P119" s="419">
        <f>SUM(Skattekompensation[[#This Row],[Ersättning för förlorade skatteintkomster 2010]:[Ersättning för förlorade skatteintkomster 2021]])</f>
        <v>3958061.1533302749</v>
      </c>
      <c r="Q119" s="400">
        <f>SUM(Skattekompensation[[#This Row],[Ersättning för förlorade skatteintkomster 2010]:[Ersättning för förlorade skatteintkomster 2022]])</f>
        <v>4399517.798858773</v>
      </c>
      <c r="R119" s="421">
        <v>-35447.576816166562</v>
      </c>
      <c r="S119" s="422">
        <f>Skattekompensation[[#This Row],[Ersättning  för förlorade skatteinkomster 2010-2022 sammanlagt, €]]+Skattekompensation[[#This Row],[Återkrav av fördröjda skatteintäkter år 2022]]</f>
        <v>4364070.2220426062</v>
      </c>
    </row>
    <row r="120" spans="1:19" x14ac:dyDescent="0.3">
      <c r="A120" s="33">
        <v>322</v>
      </c>
      <c r="B120" s="12" t="s">
        <v>321</v>
      </c>
      <c r="C120" s="14">
        <v>618447.8763187055</v>
      </c>
      <c r="D120" s="418">
        <v>210429.1098391877</v>
      </c>
      <c r="E120" s="418">
        <v>506104.77098058606</v>
      </c>
      <c r="F120" s="418">
        <v>23784.463471682662</v>
      </c>
      <c r="G120" s="418">
        <v>39674.238062388489</v>
      </c>
      <c r="H120" s="418">
        <v>215753.55380291198</v>
      </c>
      <c r="I120" s="418">
        <v>259976.03473993632</v>
      </c>
      <c r="J120" s="418">
        <v>608328.94764582033</v>
      </c>
      <c r="K120" s="418">
        <v>197346.34516923071</v>
      </c>
      <c r="L120" s="418">
        <v>324896.34520874429</v>
      </c>
      <c r="M120" s="418">
        <v>410485.27131033037</v>
      </c>
      <c r="N120" s="418">
        <v>240625.25481357274</v>
      </c>
      <c r="O120" s="418">
        <v>473124.18793026602</v>
      </c>
      <c r="P120" s="419">
        <f>SUM(Skattekompensation[[#This Row],[Ersättning för förlorade skatteintkomster 2010]:[Ersättning för förlorade skatteintkomster 2021]])</f>
        <v>3655852.2113630972</v>
      </c>
      <c r="Q120" s="400">
        <f>SUM(Skattekompensation[[#This Row],[Ersättning för förlorade skatteintkomster 2010]:[Ersättning för förlorade skatteintkomster 2022]])</f>
        <v>4128976.3992933631</v>
      </c>
      <c r="R120" s="421">
        <v>-27464.980270145083</v>
      </c>
      <c r="S120" s="422">
        <f>Skattekompensation[[#This Row],[Ersättning  för förlorade skatteinkomster 2010-2022 sammanlagt, €]]+Skattekompensation[[#This Row],[Återkrav av fördröjda skatteintäkter år 2022]]</f>
        <v>4101511.4190232181</v>
      </c>
    </row>
    <row r="121" spans="1:19" x14ac:dyDescent="0.3">
      <c r="A121" s="33">
        <v>398</v>
      </c>
      <c r="B121" s="12" t="s">
        <v>322</v>
      </c>
      <c r="C121" s="14">
        <v>8053888.7399357772</v>
      </c>
      <c r="D121" s="418">
        <v>2744546.8070195704</v>
      </c>
      <c r="E121" s="418">
        <v>6470503.7430433687</v>
      </c>
      <c r="F121" s="418">
        <v>262175.49585462728</v>
      </c>
      <c r="G121" s="418">
        <v>117375.99346749118</v>
      </c>
      <c r="H121" s="418">
        <v>3024360.3881341554</v>
      </c>
      <c r="I121" s="418">
        <v>5639445.0988301244</v>
      </c>
      <c r="J121" s="418">
        <v>8570366.7796735</v>
      </c>
      <c r="K121" s="418">
        <v>2792435.931143376</v>
      </c>
      <c r="L121" s="418">
        <v>4955703.4512135433</v>
      </c>
      <c r="M121" s="418">
        <v>6448426.1231816737</v>
      </c>
      <c r="N121" s="418">
        <v>3859549.9066037489</v>
      </c>
      <c r="O121" s="418">
        <v>6762804.3432450537</v>
      </c>
      <c r="P121" s="419">
        <f>SUM(Skattekompensation[[#This Row],[Ersättning för förlorade skatteintkomster 2010]:[Ersättning för förlorade skatteintkomster 2021]])</f>
        <v>52938778.458100952</v>
      </c>
      <c r="Q121" s="400">
        <f>SUM(Skattekompensation[[#This Row],[Ersättning för förlorade skatteintkomster 2010]:[Ersättning för förlorade skatteintkomster 2022]])</f>
        <v>59701582.801346004</v>
      </c>
      <c r="R121" s="421">
        <v>-575030.25603700359</v>
      </c>
      <c r="S121" s="422">
        <f>Skattekompensation[[#This Row],[Ersättning  för förlorade skatteinkomster 2010-2022 sammanlagt, €]]+Skattekompensation[[#This Row],[Återkrav av fördröjda skatteintäkter år 2022]]</f>
        <v>59126552.545309</v>
      </c>
    </row>
    <row r="122" spans="1:19" x14ac:dyDescent="0.3">
      <c r="A122" s="33">
        <v>399</v>
      </c>
      <c r="B122" s="12" t="s">
        <v>323</v>
      </c>
      <c r="C122" s="14">
        <v>630441.5048854237</v>
      </c>
      <c r="D122" s="418">
        <v>196493.51771815072</v>
      </c>
      <c r="E122" s="418">
        <v>488277.61159213737</v>
      </c>
      <c r="F122" s="418">
        <v>13438.707080138607</v>
      </c>
      <c r="G122" s="418">
        <v>56865.719571891517</v>
      </c>
      <c r="H122" s="418">
        <v>183097.91458002324</v>
      </c>
      <c r="I122" s="418">
        <v>402271.60290042392</v>
      </c>
      <c r="J122" s="418">
        <v>650793.64443367044</v>
      </c>
      <c r="K122" s="418">
        <v>171958.51660430492</v>
      </c>
      <c r="L122" s="418">
        <v>332204.5728419575</v>
      </c>
      <c r="M122" s="418">
        <v>434540.94731835771</v>
      </c>
      <c r="N122" s="418">
        <v>262891.72609692113</v>
      </c>
      <c r="O122" s="418">
        <v>622469.75149782398</v>
      </c>
      <c r="P122" s="419">
        <f>SUM(Skattekompensation[[#This Row],[Ersättning för förlorade skatteintkomster 2010]:[Ersättning för förlorade skatteintkomster 2021]])</f>
        <v>3823275.9856234007</v>
      </c>
      <c r="Q122" s="400">
        <f>SUM(Skattekompensation[[#This Row],[Ersättning för förlorade skatteintkomster 2010]:[Ersättning för förlorade skatteintkomster 2022]])</f>
        <v>4445745.7371212244</v>
      </c>
      <c r="R122" s="421">
        <v>-37085.7561082623</v>
      </c>
      <c r="S122" s="422">
        <f>Skattekompensation[[#This Row],[Ersättning  för förlorade skatteinkomster 2010-2022 sammanlagt, €]]+Skattekompensation[[#This Row],[Återkrav av fördröjda skatteintäkter år 2022]]</f>
        <v>4408659.9810129618</v>
      </c>
    </row>
    <row r="123" spans="1:19" x14ac:dyDescent="0.3">
      <c r="A123" s="33">
        <v>400</v>
      </c>
      <c r="B123" s="12" t="s">
        <v>80</v>
      </c>
      <c r="C123" s="14">
        <v>739590.66553977586</v>
      </c>
      <c r="D123" s="418">
        <v>245424.4842074491</v>
      </c>
      <c r="E123" s="418">
        <v>599915.16302027856</v>
      </c>
      <c r="F123" s="418">
        <v>28362.250534183589</v>
      </c>
      <c r="G123" s="418">
        <v>66734.710210224977</v>
      </c>
      <c r="H123" s="418">
        <v>271181.82292428904</v>
      </c>
      <c r="I123" s="418">
        <v>489938.90179089195</v>
      </c>
      <c r="J123" s="418">
        <v>793644.9780317354</v>
      </c>
      <c r="K123" s="418">
        <v>232345.14997021123</v>
      </c>
      <c r="L123" s="418">
        <v>403381.89974042116</v>
      </c>
      <c r="M123" s="418">
        <v>551483.99093799328</v>
      </c>
      <c r="N123" s="418">
        <v>343548.02898840891</v>
      </c>
      <c r="O123" s="418">
        <v>688723.50521802891</v>
      </c>
      <c r="P123" s="419">
        <f>SUM(Skattekompensation[[#This Row],[Ersättning för förlorade skatteintkomster 2010]:[Ersättning för förlorade skatteintkomster 2021]])</f>
        <v>4765552.0458958624</v>
      </c>
      <c r="Q123" s="400">
        <f>SUM(Skattekompensation[[#This Row],[Ersättning för förlorade skatteintkomster 2010]:[Ersättning för förlorade skatteintkomster 2022]])</f>
        <v>5454275.5511138914</v>
      </c>
      <c r="R123" s="421">
        <v>-35253.070541890273</v>
      </c>
      <c r="S123" s="422">
        <f>Skattekompensation[[#This Row],[Ersättning  för förlorade skatteinkomster 2010-2022 sammanlagt, €]]+Skattekompensation[[#This Row],[Återkrav av fördröjda skatteintäkter år 2022]]</f>
        <v>5419022.4805720011</v>
      </c>
    </row>
    <row r="124" spans="1:19" x14ac:dyDescent="0.3">
      <c r="A124" s="33">
        <v>402</v>
      </c>
      <c r="B124" s="12" t="s">
        <v>81</v>
      </c>
      <c r="C124" s="14">
        <v>958411.96525626234</v>
      </c>
      <c r="D124" s="418">
        <v>288726.11720797117</v>
      </c>
      <c r="E124" s="418">
        <v>687361.07363778411</v>
      </c>
      <c r="F124" s="418">
        <v>29107.534124884838</v>
      </c>
      <c r="G124" s="418">
        <v>88418.254182641511</v>
      </c>
      <c r="H124" s="418">
        <v>332831.15187680483</v>
      </c>
      <c r="I124" s="418">
        <v>530175.95071211283</v>
      </c>
      <c r="J124" s="418">
        <v>829064.53109672817</v>
      </c>
      <c r="K124" s="418">
        <v>247037.21744427693</v>
      </c>
      <c r="L124" s="418">
        <v>448973.02594657306</v>
      </c>
      <c r="M124" s="418">
        <v>636059.39353613171</v>
      </c>
      <c r="N124" s="418">
        <v>350457.2032952205</v>
      </c>
      <c r="O124" s="418">
        <v>770388.81821931666</v>
      </c>
      <c r="P124" s="419">
        <f>SUM(Skattekompensation[[#This Row],[Ersättning för förlorade skatteintkomster 2010]:[Ersättning för förlorade skatteintkomster 2021]])</f>
        <v>5426623.4183173915</v>
      </c>
      <c r="Q124" s="400">
        <f>SUM(Skattekompensation[[#This Row],[Ersättning för förlorade skatteintkomster 2010]:[Ersättning för förlorade skatteintkomster 2022]])</f>
        <v>6197012.2365367077</v>
      </c>
      <c r="R124" s="421">
        <v>-36043.541520663777</v>
      </c>
      <c r="S124" s="422">
        <f>Skattekompensation[[#This Row],[Ersättning  för förlorade skatteinkomster 2010-2022 sammanlagt, €]]+Skattekompensation[[#This Row],[Återkrav av fördröjda skatteintäkter år 2022]]</f>
        <v>6160968.6950160442</v>
      </c>
    </row>
    <row r="125" spans="1:19" x14ac:dyDescent="0.3">
      <c r="A125" s="33">
        <v>403</v>
      </c>
      <c r="B125" s="12" t="s">
        <v>82</v>
      </c>
      <c r="C125" s="14">
        <v>344633.1499189965</v>
      </c>
      <c r="D125" s="418">
        <v>101443.37284566619</v>
      </c>
      <c r="E125" s="418">
        <v>292774.96621069574</v>
      </c>
      <c r="F125" s="418">
        <v>17263.521425798896</v>
      </c>
      <c r="G125" s="418">
        <v>43252.75609648673</v>
      </c>
      <c r="H125" s="418">
        <v>132095.14889464315</v>
      </c>
      <c r="I125" s="418">
        <v>189115.0652921132</v>
      </c>
      <c r="J125" s="418">
        <v>300305.97934636351</v>
      </c>
      <c r="K125" s="418">
        <v>92165.833590875278</v>
      </c>
      <c r="L125" s="418">
        <v>155718.07021177432</v>
      </c>
      <c r="M125" s="418">
        <v>210110.42957606629</v>
      </c>
      <c r="N125" s="418">
        <v>114076.3068294636</v>
      </c>
      <c r="O125" s="418">
        <v>211166.54094831651</v>
      </c>
      <c r="P125" s="419">
        <f>SUM(Skattekompensation[[#This Row],[Ersättning för förlorade skatteintkomster 2010]:[Ersättning för förlorade skatteintkomster 2021]])</f>
        <v>1992954.6002389435</v>
      </c>
      <c r="Q125" s="400">
        <f>SUM(Skattekompensation[[#This Row],[Ersättning för förlorade skatteintkomster 2010]:[Ersättning för förlorade skatteintkomster 2022]])</f>
        <v>2204121.1411872599</v>
      </c>
      <c r="R125" s="421">
        <v>-11181.25592882268</v>
      </c>
      <c r="S125" s="422">
        <f>Skattekompensation[[#This Row],[Ersättning  för förlorade skatteinkomster 2010-2022 sammanlagt, €]]+Skattekompensation[[#This Row],[Återkrav av fördröjda skatteintäkter år 2022]]</f>
        <v>2192939.8852584371</v>
      </c>
    </row>
    <row r="126" spans="1:19" x14ac:dyDescent="0.3">
      <c r="A126" s="33">
        <v>405</v>
      </c>
      <c r="B126" s="12" t="s">
        <v>324</v>
      </c>
      <c r="C126" s="14">
        <v>5098431.0648213048</v>
      </c>
      <c r="D126" s="418">
        <v>1727823.5412307812</v>
      </c>
      <c r="E126" s="418">
        <v>4014176.8117610975</v>
      </c>
      <c r="F126" s="418">
        <v>165037.33740353709</v>
      </c>
      <c r="G126" s="418">
        <v>403872.25324905419</v>
      </c>
      <c r="H126" s="418">
        <v>1978357.3557773354</v>
      </c>
      <c r="I126" s="418">
        <v>3604287.8033408341</v>
      </c>
      <c r="J126" s="418">
        <v>5400271.8362803282</v>
      </c>
      <c r="K126" s="418">
        <v>1799754.4576979543</v>
      </c>
      <c r="L126" s="418">
        <v>3080522.5380868055</v>
      </c>
      <c r="M126" s="418">
        <v>3906566.6862919768</v>
      </c>
      <c r="N126" s="418">
        <v>2440255.3923524325</v>
      </c>
      <c r="O126" s="418">
        <v>4144040.9745776509</v>
      </c>
      <c r="P126" s="419">
        <f>SUM(Skattekompensation[[#This Row],[Ersättning för förlorade skatteintkomster 2010]:[Ersättning för förlorade skatteintkomster 2021]])</f>
        <v>33619357.078293443</v>
      </c>
      <c r="Q126" s="400">
        <f>SUM(Skattekompensation[[#This Row],[Ersättning för förlorade skatteintkomster 2010]:[Ersättning för förlorade skatteintkomster 2022]])</f>
        <v>37763398.052871093</v>
      </c>
      <c r="R126" s="421">
        <v>-353593.80825109367</v>
      </c>
      <c r="S126" s="422">
        <f>Skattekompensation[[#This Row],[Ersättning  för förlorade skatteinkomster 2010-2022 sammanlagt, €]]+Skattekompensation[[#This Row],[Återkrav av fördröjda skatteintäkter år 2022]]</f>
        <v>37409804.244620003</v>
      </c>
    </row>
    <row r="127" spans="1:19" x14ac:dyDescent="0.3">
      <c r="A127" s="33">
        <v>407</v>
      </c>
      <c r="B127" s="12" t="s">
        <v>325</v>
      </c>
      <c r="C127" s="14">
        <v>266070.36678352131</v>
      </c>
      <c r="D127" s="418">
        <v>86842.73868570014</v>
      </c>
      <c r="E127" s="418">
        <v>215737.08744909434</v>
      </c>
      <c r="F127" s="418">
        <v>10073.129408609553</v>
      </c>
      <c r="G127" s="418">
        <v>43753.060374109133</v>
      </c>
      <c r="H127" s="418">
        <v>86084.274449258723</v>
      </c>
      <c r="I127" s="418">
        <v>157534.16499683561</v>
      </c>
      <c r="J127" s="418">
        <v>288427.13641734491</v>
      </c>
      <c r="K127" s="418">
        <v>80419.069269676475</v>
      </c>
      <c r="L127" s="418">
        <v>136460.93930966299</v>
      </c>
      <c r="M127" s="418">
        <v>183935.80408534728</v>
      </c>
      <c r="N127" s="418">
        <v>105383.38737483059</v>
      </c>
      <c r="O127" s="418">
        <v>252010.44892121776</v>
      </c>
      <c r="P127" s="419">
        <f>SUM(Skattekompensation[[#This Row],[Ersättning för förlorade skatteintkomster 2010]:[Ersättning för förlorade skatteintkomster 2021]])</f>
        <v>1660721.1586039911</v>
      </c>
      <c r="Q127" s="400">
        <f>SUM(Skattekompensation[[#This Row],[Ersättning för förlorade skatteintkomster 2010]:[Ersättning för förlorade skatteintkomster 2022]])</f>
        <v>1912731.607525209</v>
      </c>
      <c r="R127" s="421">
        <v>-10281.887403429595</v>
      </c>
      <c r="S127" s="422">
        <f>Skattekompensation[[#This Row],[Ersättning  för förlorade skatteinkomster 2010-2022 sammanlagt, €]]+Skattekompensation[[#This Row],[Återkrav av fördröjda skatteintäkter år 2022]]</f>
        <v>1902449.7201217795</v>
      </c>
    </row>
    <row r="128" spans="1:19" x14ac:dyDescent="0.3">
      <c r="A128" s="33">
        <v>408</v>
      </c>
      <c r="B128" s="12" t="s">
        <v>326</v>
      </c>
      <c r="C128" s="14">
        <v>1158445.1587325637</v>
      </c>
      <c r="D128" s="418">
        <v>386915.3504243716</v>
      </c>
      <c r="E128" s="418">
        <v>964292.59465748887</v>
      </c>
      <c r="F128" s="418">
        <v>40385.642318928454</v>
      </c>
      <c r="G128" s="418">
        <v>123093.3811491682</v>
      </c>
      <c r="H128" s="418">
        <v>419128.21563631925</v>
      </c>
      <c r="I128" s="418">
        <v>779181.72149064229</v>
      </c>
      <c r="J128" s="418">
        <v>1226683.438706409</v>
      </c>
      <c r="K128" s="418">
        <v>340504.40546555363</v>
      </c>
      <c r="L128" s="418">
        <v>640987.21071604337</v>
      </c>
      <c r="M128" s="418">
        <v>858364.1379680133</v>
      </c>
      <c r="N128" s="418">
        <v>495348.96301279042</v>
      </c>
      <c r="O128" s="418">
        <v>1057771.704211808</v>
      </c>
      <c r="P128" s="419">
        <f>SUM(Skattekompensation[[#This Row],[Ersättning för förlorade skatteintkomster 2010]:[Ersättning för förlorade skatteintkomster 2021]])</f>
        <v>7433330.220278292</v>
      </c>
      <c r="Q128" s="400">
        <f>SUM(Skattekompensation[[#This Row],[Ersättning för förlorade skatteintkomster 2010]:[Ersättning för förlorade skatteintkomster 2022]])</f>
        <v>8491101.9244900998</v>
      </c>
      <c r="R128" s="421">
        <v>-59045.653777652842</v>
      </c>
      <c r="S128" s="422">
        <f>Skattekompensation[[#This Row],[Ersättning  för förlorade skatteinkomster 2010-2022 sammanlagt, €]]+Skattekompensation[[#This Row],[Återkrav av fördröjda skatteintäkter år 2022]]</f>
        <v>8432056.2707124464</v>
      </c>
    </row>
    <row r="129" spans="1:19" x14ac:dyDescent="0.3">
      <c r="A129" s="33">
        <v>410</v>
      </c>
      <c r="B129" s="12" t="s">
        <v>83</v>
      </c>
      <c r="C129" s="14">
        <v>1303994.5689683855</v>
      </c>
      <c r="D129" s="418">
        <v>416357.43558521714</v>
      </c>
      <c r="E129" s="418">
        <v>855099.59973532311</v>
      </c>
      <c r="F129" s="418">
        <v>20238.895043797431</v>
      </c>
      <c r="G129" s="418">
        <v>20659.495845095145</v>
      </c>
      <c r="H129" s="418">
        <v>443704.67546912801</v>
      </c>
      <c r="I129" s="418">
        <v>862823.33421523066</v>
      </c>
      <c r="J129" s="418">
        <v>1423658.3558661467</v>
      </c>
      <c r="K129" s="418">
        <v>329080.52114859771</v>
      </c>
      <c r="L129" s="418">
        <v>707053.80691465898</v>
      </c>
      <c r="M129" s="418">
        <v>878122.61911998317</v>
      </c>
      <c r="N129" s="418">
        <v>572510.26800445758</v>
      </c>
      <c r="O129" s="418">
        <v>1233755.8805430038</v>
      </c>
      <c r="P129" s="419">
        <f>SUM(Skattekompensation[[#This Row],[Ersättning för förlorade skatteintkomster 2010]:[Ersättning för förlorade skatteintkomster 2021]])</f>
        <v>7833303.5759160211</v>
      </c>
      <c r="Q129" s="400">
        <f>SUM(Skattekompensation[[#This Row],[Ersättning för förlorade skatteintkomster 2010]:[Ersättning för förlorade skatteintkomster 2022]])</f>
        <v>9067059.4564590249</v>
      </c>
      <c r="R129" s="421">
        <v>-82613.936288354336</v>
      </c>
      <c r="S129" s="422">
        <f>Skattekompensation[[#This Row],[Ersättning  för förlorade skatteinkomster 2010-2022 sammanlagt, €]]+Skattekompensation[[#This Row],[Återkrav av fördröjda skatteintäkter år 2022]]</f>
        <v>8984445.52017067</v>
      </c>
    </row>
    <row r="130" spans="1:19" x14ac:dyDescent="0.3">
      <c r="A130" s="33">
        <v>416</v>
      </c>
      <c r="B130" s="12" t="s">
        <v>84</v>
      </c>
      <c r="C130" s="14">
        <v>279319.68550809135</v>
      </c>
      <c r="D130" s="418">
        <v>82235.593824850832</v>
      </c>
      <c r="E130" s="418">
        <v>190087.50948810115</v>
      </c>
      <c r="F130" s="418">
        <v>5433.9903436895065</v>
      </c>
      <c r="G130" s="418">
        <v>12855.739432420762</v>
      </c>
      <c r="H130" s="418">
        <v>85809.04218262987</v>
      </c>
      <c r="I130" s="418">
        <v>150215.59532392293</v>
      </c>
      <c r="J130" s="418">
        <v>236626.36320856414</v>
      </c>
      <c r="K130" s="418">
        <v>65877.87675757242</v>
      </c>
      <c r="L130" s="418">
        <v>122636.70339636307</v>
      </c>
      <c r="M130" s="418">
        <v>171760.77178995038</v>
      </c>
      <c r="N130" s="418">
        <v>101282.43888344728</v>
      </c>
      <c r="O130" s="418">
        <v>238782.5720502598</v>
      </c>
      <c r="P130" s="419">
        <f>SUM(Skattekompensation[[#This Row],[Ersättning för förlorade skatteintkomster 2010]:[Ersättning för förlorade skatteintkomster 2021]])</f>
        <v>1504141.3101396037</v>
      </c>
      <c r="Q130" s="400">
        <f>SUM(Skattekompensation[[#This Row],[Ersättning för förlorade skatteintkomster 2010]:[Ersättning för förlorade skatteintkomster 2022]])</f>
        <v>1742923.8821898634</v>
      </c>
      <c r="R130" s="421">
        <v>-13210.344685424439</v>
      </c>
      <c r="S130" s="422">
        <f>Skattekompensation[[#This Row],[Ersättning  för förlorade skatteinkomster 2010-2022 sammanlagt, €]]+Skattekompensation[[#This Row],[Återkrav av fördröjda skatteintäkter år 2022]]</f>
        <v>1729713.537504439</v>
      </c>
    </row>
    <row r="131" spans="1:19" x14ac:dyDescent="0.3">
      <c r="A131" s="33">
        <v>418</v>
      </c>
      <c r="B131" s="12" t="s">
        <v>85</v>
      </c>
      <c r="C131" s="14">
        <v>1342222.1947083604</v>
      </c>
      <c r="D131" s="418">
        <v>425216.16465291689</v>
      </c>
      <c r="E131" s="418">
        <v>845415.06188228237</v>
      </c>
      <c r="F131" s="418">
        <v>8296.3702924914178</v>
      </c>
      <c r="G131" s="418">
        <v>-22793.950664415817</v>
      </c>
      <c r="H131" s="418">
        <v>436658.97893666575</v>
      </c>
      <c r="I131" s="418">
        <v>906480.76205307432</v>
      </c>
      <c r="J131" s="418">
        <v>1500871.9621401401</v>
      </c>
      <c r="K131" s="418">
        <v>378895.34219319944</v>
      </c>
      <c r="L131" s="418">
        <v>753953.55172618153</v>
      </c>
      <c r="M131" s="418">
        <v>931237.01612118457</v>
      </c>
      <c r="N131" s="418">
        <v>627832.10117558273</v>
      </c>
      <c r="O131" s="418">
        <v>1318118.5685793301</v>
      </c>
      <c r="P131" s="419">
        <f>SUM(Skattekompensation[[#This Row],[Ersättning för förlorade skatteintkomster 2010]:[Ersättning för förlorade skatteintkomster 2021]])</f>
        <v>8134285.5552176638</v>
      </c>
      <c r="Q131" s="400">
        <f>SUM(Skattekompensation[[#This Row],[Ersättning för förlorade skatteintkomster 2010]:[Ersättning för förlorade skatteintkomster 2022]])</f>
        <v>9452404.1237969939</v>
      </c>
      <c r="R131" s="421">
        <v>-116384.25810655633</v>
      </c>
      <c r="S131" s="422">
        <f>Skattekompensation[[#This Row],[Ersättning  för förlorade skatteinkomster 2010-2022 sammanlagt, €]]+Skattekompensation[[#This Row],[Återkrav av fördröjda skatteintäkter år 2022]]</f>
        <v>9336019.8656904381</v>
      </c>
    </row>
    <row r="132" spans="1:19" x14ac:dyDescent="0.3">
      <c r="A132" s="33">
        <v>420</v>
      </c>
      <c r="B132" s="37" t="s">
        <v>86</v>
      </c>
      <c r="C132" s="14">
        <v>916806.91575477913</v>
      </c>
      <c r="D132" s="418">
        <v>274888.26823208138</v>
      </c>
      <c r="E132" s="418">
        <v>642507.60305360006</v>
      </c>
      <c r="F132" s="418">
        <v>26076.264178597019</v>
      </c>
      <c r="G132" s="418">
        <v>100966.89511105619</v>
      </c>
      <c r="H132" s="418">
        <v>316588.37062268355</v>
      </c>
      <c r="I132" s="418">
        <v>483606.50641529675</v>
      </c>
      <c r="J132" s="418">
        <v>771459.61964288226</v>
      </c>
      <c r="K132" s="418">
        <v>225046.2031277343</v>
      </c>
      <c r="L132" s="418">
        <v>416066.22868548939</v>
      </c>
      <c r="M132" s="418">
        <v>545904.30050564336</v>
      </c>
      <c r="N132" s="418">
        <v>314502.15227749647</v>
      </c>
      <c r="O132" s="418">
        <v>709633.0634445555</v>
      </c>
      <c r="P132" s="419">
        <f>SUM(Skattekompensation[[#This Row],[Ersättning för förlorade skatteintkomster 2010]:[Ersättning för förlorade skatteintkomster 2021]])</f>
        <v>5034419.3276073402</v>
      </c>
      <c r="Q132" s="400">
        <f>SUM(Skattekompensation[[#This Row],[Ersättning för förlorade skatteintkomster 2010]:[Ersättning för förlorade skatteintkomster 2022]])</f>
        <v>5744052.3910518959</v>
      </c>
      <c r="R132" s="421">
        <v>-41271.355256610252</v>
      </c>
      <c r="S132" s="422">
        <f>Skattekompensation[[#This Row],[Ersättning  för förlorade skatteinkomster 2010-2022 sammanlagt, €]]+Skattekompensation[[#This Row],[Återkrav av fördröjda skatteintäkter år 2022]]</f>
        <v>5702781.0357952854</v>
      </c>
    </row>
    <row r="133" spans="1:19" x14ac:dyDescent="0.3">
      <c r="A133" s="33">
        <v>421</v>
      </c>
      <c r="B133" s="12" t="s">
        <v>87</v>
      </c>
      <c r="C133" s="14">
        <v>87058.431270418208</v>
      </c>
      <c r="D133" s="418">
        <v>27618.963906807094</v>
      </c>
      <c r="E133" s="418">
        <v>77405.559725266779</v>
      </c>
      <c r="F133" s="418">
        <v>3950.5922864278295</v>
      </c>
      <c r="G133" s="418">
        <v>13927.977188081828</v>
      </c>
      <c r="H133" s="418">
        <v>33393.642525289819</v>
      </c>
      <c r="I133" s="418">
        <v>41412.724454893098</v>
      </c>
      <c r="J133" s="418">
        <v>78470.138882357875</v>
      </c>
      <c r="K133" s="418">
        <v>23278.636365199982</v>
      </c>
      <c r="L133" s="418">
        <v>41380.884639625365</v>
      </c>
      <c r="M133" s="418">
        <v>58612.481388770488</v>
      </c>
      <c r="N133" s="418">
        <v>28266.975387932522</v>
      </c>
      <c r="O133" s="418">
        <v>46685.549188329038</v>
      </c>
      <c r="P133" s="419">
        <f>SUM(Skattekompensation[[#This Row],[Ersättning för förlorade skatteintkomster 2010]:[Ersättning för förlorade skatteintkomster 2021]])</f>
        <v>514777.00802107091</v>
      </c>
      <c r="Q133" s="400">
        <f>SUM(Skattekompensation[[#This Row],[Ersättning för förlorade skatteintkomster 2010]:[Ersättning för förlorade skatteintkomster 2022]])</f>
        <v>561462.55720939999</v>
      </c>
      <c r="R133" s="421">
        <v>-2627.4075630571115</v>
      </c>
      <c r="S133" s="422">
        <f>Skattekompensation[[#This Row],[Ersättning  för förlorade skatteinkomster 2010-2022 sammanlagt, €]]+Skattekompensation[[#This Row],[Återkrav av fördröjda skatteintäkter år 2022]]</f>
        <v>558835.14964634285</v>
      </c>
    </row>
    <row r="134" spans="1:19" x14ac:dyDescent="0.3">
      <c r="A134" s="33">
        <v>422</v>
      </c>
      <c r="B134" s="12" t="s">
        <v>88</v>
      </c>
      <c r="C134" s="14">
        <v>1068143.8539092741</v>
      </c>
      <c r="D134" s="418">
        <v>308815.93202266074</v>
      </c>
      <c r="E134" s="418">
        <v>830643.17921371618</v>
      </c>
      <c r="F134" s="418">
        <v>50258.222704214997</v>
      </c>
      <c r="G134" s="418">
        <v>160868.26536115995</v>
      </c>
      <c r="H134" s="418">
        <v>477634.48709788191</v>
      </c>
      <c r="I134" s="418">
        <v>576044.78739238111</v>
      </c>
      <c r="J134" s="418">
        <v>990194.30494164641</v>
      </c>
      <c r="K134" s="418">
        <v>262197.11248605064</v>
      </c>
      <c r="L134" s="418">
        <v>511283.10121302592</v>
      </c>
      <c r="M134" s="418">
        <v>647151.11544255272</v>
      </c>
      <c r="N134" s="418">
        <v>369920.0194040598</v>
      </c>
      <c r="O134" s="418">
        <v>584544.41788690852</v>
      </c>
      <c r="P134" s="419">
        <f>SUM(Skattekompensation[[#This Row],[Ersättning för förlorade skatteintkomster 2010]:[Ersättning för förlorade skatteintkomster 2021]])</f>
        <v>6253154.3811886245</v>
      </c>
      <c r="Q134" s="400">
        <f>SUM(Skattekompensation[[#This Row],[Ersättning för förlorade skatteintkomster 2010]:[Ersättning för förlorade skatteintkomster 2022]])</f>
        <v>6837698.7990755327</v>
      </c>
      <c r="R134" s="421">
        <v>-44900.253993046921</v>
      </c>
      <c r="S134" s="422">
        <f>Skattekompensation[[#This Row],[Ersättning  för förlorade skatteinkomster 2010-2022 sammanlagt, €]]+Skattekompensation[[#This Row],[Återkrav av fördröjda skatteintäkter år 2022]]</f>
        <v>6792798.5450824862</v>
      </c>
    </row>
    <row r="135" spans="1:19" x14ac:dyDescent="0.3">
      <c r="A135" s="33">
        <v>423</v>
      </c>
      <c r="B135" s="12" t="s">
        <v>327</v>
      </c>
      <c r="C135" s="14">
        <v>1240823.5616303212</v>
      </c>
      <c r="D135" s="418">
        <v>412340.92112388113</v>
      </c>
      <c r="E135" s="418">
        <v>713439.90128232166</v>
      </c>
      <c r="F135" s="418">
        <v>8667.1804605950256</v>
      </c>
      <c r="G135" s="418">
        <v>-59692.685427677498</v>
      </c>
      <c r="H135" s="418">
        <v>360453.81163362268</v>
      </c>
      <c r="I135" s="418">
        <v>779973.23766218405</v>
      </c>
      <c r="J135" s="418">
        <v>1391968.517984017</v>
      </c>
      <c r="K135" s="418">
        <v>350090.31404010975</v>
      </c>
      <c r="L135" s="418">
        <v>658548.93178500328</v>
      </c>
      <c r="M135" s="418">
        <v>795753.74382946594</v>
      </c>
      <c r="N135" s="418">
        <v>559146.96623078233</v>
      </c>
      <c r="O135" s="418">
        <v>1127762.4333534394</v>
      </c>
      <c r="P135" s="419">
        <f>SUM(Skattekompensation[[#This Row],[Ersättning för förlorade skatteintkomster 2010]:[Ersättning för förlorade skatteintkomster 2021]])</f>
        <v>7211514.4022346279</v>
      </c>
      <c r="Q135" s="400">
        <f>SUM(Skattekompensation[[#This Row],[Ersättning för förlorade skatteintkomster 2010]:[Ersättning för förlorade skatteintkomster 2022]])</f>
        <v>8339276.8355880678</v>
      </c>
      <c r="R135" s="421">
        <v>-93450.142330207484</v>
      </c>
      <c r="S135" s="422">
        <f>Skattekompensation[[#This Row],[Ersättning  för förlorade skatteinkomster 2010-2022 sammanlagt, €]]+Skattekompensation[[#This Row],[Återkrav av fördröjda skatteintäkter år 2022]]</f>
        <v>8245826.6932578599</v>
      </c>
    </row>
    <row r="136" spans="1:19" x14ac:dyDescent="0.3">
      <c r="A136" s="401">
        <v>425</v>
      </c>
      <c r="B136" s="12" t="s">
        <v>328</v>
      </c>
      <c r="C136" s="14">
        <v>593519.4765712918</v>
      </c>
      <c r="D136" s="418">
        <v>166009.89715662861</v>
      </c>
      <c r="E136" s="418">
        <v>333043.66964089219</v>
      </c>
      <c r="F136" s="418">
        <v>-639.76875028549762</v>
      </c>
      <c r="G136" s="418">
        <v>-12296.181836887137</v>
      </c>
      <c r="H136" s="418">
        <v>206898.77974201023</v>
      </c>
      <c r="I136" s="418">
        <v>384628.31613368576</v>
      </c>
      <c r="J136" s="418">
        <v>580936.63250783016</v>
      </c>
      <c r="K136" s="418">
        <v>119767.59798885522</v>
      </c>
      <c r="L136" s="418">
        <v>301142.6827639761</v>
      </c>
      <c r="M136" s="418">
        <v>419271.47203865193</v>
      </c>
      <c r="N136" s="418">
        <v>265227.01883729501</v>
      </c>
      <c r="O136" s="418">
        <v>648937.930070256</v>
      </c>
      <c r="P136" s="419">
        <f>SUM(Skattekompensation[[#This Row],[Ersättning för förlorade skatteintkomster 2010]:[Ersättning för förlorade skatteintkomster 2021]])</f>
        <v>3357509.5927939438</v>
      </c>
      <c r="Q136" s="400">
        <f>SUM(Skattekompensation[[#This Row],[Ersättning för förlorade skatteintkomster 2010]:[Ersättning för förlorade skatteintkomster 2022]])</f>
        <v>4006447.5228641997</v>
      </c>
      <c r="R136" s="421">
        <v>-40542.917427118307</v>
      </c>
      <c r="S136" s="422">
        <f>Skattekompensation[[#This Row],[Ersättning  för förlorade skatteinkomster 2010-2022 sammanlagt, €]]+Skattekompensation[[#This Row],[Återkrav av fördröjda skatteintäkter år 2022]]</f>
        <v>3965904.6054370813</v>
      </c>
    </row>
    <row r="137" spans="1:19" x14ac:dyDescent="0.3">
      <c r="A137" s="33">
        <v>426</v>
      </c>
      <c r="B137" s="12" t="s">
        <v>89</v>
      </c>
      <c r="C137" s="14">
        <v>1003308.6477581314</v>
      </c>
      <c r="D137" s="418">
        <v>306424.49145860464</v>
      </c>
      <c r="E137" s="418">
        <v>750447.30381600012</v>
      </c>
      <c r="F137" s="418">
        <v>30134.696365814489</v>
      </c>
      <c r="G137" s="418">
        <v>133757.863734118</v>
      </c>
      <c r="H137" s="418">
        <v>345272.99082662462</v>
      </c>
      <c r="I137" s="418">
        <v>626254.99055567558</v>
      </c>
      <c r="J137" s="418">
        <v>1002006.8323394094</v>
      </c>
      <c r="K137" s="418">
        <v>274048.85143614374</v>
      </c>
      <c r="L137" s="418">
        <v>527260.1509002985</v>
      </c>
      <c r="M137" s="418">
        <v>682821.22311437759</v>
      </c>
      <c r="N137" s="418">
        <v>419009.01298950042</v>
      </c>
      <c r="O137" s="418">
        <v>914888.8406553315</v>
      </c>
      <c r="P137" s="419">
        <f>SUM(Skattekompensation[[#This Row],[Ersättning för förlorade skatteintkomster 2010]:[Ersättning för förlorade skatteintkomster 2021]])</f>
        <v>6100747.055294699</v>
      </c>
      <c r="Q137" s="400">
        <f>SUM(Skattekompensation[[#This Row],[Ersättning för förlorade skatteintkomster 2010]:[Ersättning för förlorade skatteintkomster 2022]])</f>
        <v>7015635.8959500305</v>
      </c>
      <c r="R137" s="421">
        <v>-48823.381271640617</v>
      </c>
      <c r="S137" s="422">
        <f>Skattekompensation[[#This Row],[Ersättning  för förlorade skatteinkomster 2010-2022 sammanlagt, €]]+Skattekompensation[[#This Row],[Återkrav av fördröjda skatteintäkter år 2022]]</f>
        <v>6966812.5146783898</v>
      </c>
    </row>
    <row r="138" spans="1:19" x14ac:dyDescent="0.3">
      <c r="A138" s="33">
        <v>430</v>
      </c>
      <c r="B138" s="12" t="s">
        <v>90</v>
      </c>
      <c r="C138" s="14">
        <v>1444611.8215788084</v>
      </c>
      <c r="D138" s="418">
        <v>489810.95057917922</v>
      </c>
      <c r="E138" s="418">
        <v>1178579.4314645445</v>
      </c>
      <c r="F138" s="418">
        <v>63543.663759858078</v>
      </c>
      <c r="G138" s="418">
        <v>133455.78187747271</v>
      </c>
      <c r="H138" s="418">
        <v>556060.40309728321</v>
      </c>
      <c r="I138" s="418">
        <v>920743.56647319521</v>
      </c>
      <c r="J138" s="418">
        <v>1523583.4065890629</v>
      </c>
      <c r="K138" s="418">
        <v>452307.59742876521</v>
      </c>
      <c r="L138" s="418">
        <v>755542.00888937956</v>
      </c>
      <c r="M138" s="418">
        <v>1000468.9533967766</v>
      </c>
      <c r="N138" s="418">
        <v>585624.03290906292</v>
      </c>
      <c r="O138" s="418">
        <v>1149699.0556813634</v>
      </c>
      <c r="P138" s="419">
        <f>SUM(Skattekompensation[[#This Row],[Ersättning för förlorade skatteintkomster 2010]:[Ersättning för förlorade skatteintkomster 2021]])</f>
        <v>9104331.6180433892</v>
      </c>
      <c r="Q138" s="400">
        <f>SUM(Skattekompensation[[#This Row],[Ersättning för förlorade skatteintkomster 2010]:[Ersättning för förlorade skatteintkomster 2022]])</f>
        <v>10254030.673724752</v>
      </c>
      <c r="R138" s="421">
        <v>-64667.67954653866</v>
      </c>
      <c r="S138" s="422">
        <f>Skattekompensation[[#This Row],[Ersättning  för förlorade skatteinkomster 2010-2022 sammanlagt, €]]+Skattekompensation[[#This Row],[Återkrav av fördröjda skatteintäkter år 2022]]</f>
        <v>10189362.994178213</v>
      </c>
    </row>
    <row r="139" spans="1:19" x14ac:dyDescent="0.3">
      <c r="A139" s="33">
        <v>433</v>
      </c>
      <c r="B139" s="12" t="s">
        <v>91</v>
      </c>
      <c r="C139" s="14">
        <v>727931.89314833644</v>
      </c>
      <c r="D139" s="418">
        <v>226572.76340476627</v>
      </c>
      <c r="E139" s="418">
        <v>508996.28072444606</v>
      </c>
      <c r="F139" s="418">
        <v>13819.042114133674</v>
      </c>
      <c r="G139" s="418">
        <v>58262.31202182018</v>
      </c>
      <c r="H139" s="418">
        <v>171978.04434284213</v>
      </c>
      <c r="I139" s="418">
        <v>428050.02531079057</v>
      </c>
      <c r="J139" s="418">
        <v>684417.27799681155</v>
      </c>
      <c r="K139" s="418">
        <v>200257.29572065148</v>
      </c>
      <c r="L139" s="418">
        <v>347559.862140443</v>
      </c>
      <c r="M139" s="418">
        <v>463012.08584468858</v>
      </c>
      <c r="N139" s="418">
        <v>284641.12191934296</v>
      </c>
      <c r="O139" s="418">
        <v>788328.11388574494</v>
      </c>
      <c r="P139" s="419">
        <f>SUM(Skattekompensation[[#This Row],[Ersättning för förlorade skatteintkomster 2010]:[Ersättning för förlorade skatteintkomster 2021]])</f>
        <v>4115498.0046890727</v>
      </c>
      <c r="Q139" s="400">
        <f>SUM(Skattekompensation[[#This Row],[Ersättning för förlorade skatteintkomster 2010]:[Ersättning för förlorade skatteintkomster 2022]])</f>
        <v>4903826.1185748177</v>
      </c>
      <c r="R139" s="421">
        <v>-33534.507240957362</v>
      </c>
      <c r="S139" s="422">
        <f>Skattekompensation[[#This Row],[Ersättning  för förlorade skatteinkomster 2010-2022 sammanlagt, €]]+Skattekompensation[[#This Row],[Återkrav av fördröjda skatteintäkter år 2022]]</f>
        <v>4870291.6113338601</v>
      </c>
    </row>
    <row r="140" spans="1:19" x14ac:dyDescent="0.3">
      <c r="A140" s="33">
        <v>434</v>
      </c>
      <c r="B140" s="12" t="s">
        <v>329</v>
      </c>
      <c r="C140" s="14">
        <v>1210696.2017642998</v>
      </c>
      <c r="D140" s="418">
        <v>410613.79516281426</v>
      </c>
      <c r="E140" s="418">
        <v>925084.89293401095</v>
      </c>
      <c r="F140" s="418">
        <v>34547.962405567661</v>
      </c>
      <c r="G140" s="418">
        <v>125012.20418803902</v>
      </c>
      <c r="H140" s="418">
        <v>361109.18623529928</v>
      </c>
      <c r="I140" s="418">
        <v>740508.55052407295</v>
      </c>
      <c r="J140" s="418">
        <v>1231942.1627163913</v>
      </c>
      <c r="K140" s="418">
        <v>383704.22232368414</v>
      </c>
      <c r="L140" s="418">
        <v>648453.98283444031</v>
      </c>
      <c r="M140" s="418">
        <v>821010.12035861472</v>
      </c>
      <c r="N140" s="418">
        <v>504571.29566713044</v>
      </c>
      <c r="O140" s="418">
        <v>1273234.5709036873</v>
      </c>
      <c r="P140" s="419">
        <f>SUM(Skattekompensation[[#This Row],[Ersättning för förlorade skatteintkomster 2010]:[Ersättning för förlorade skatteintkomster 2021]])</f>
        <v>7397254.577114366</v>
      </c>
      <c r="Q140" s="400">
        <f>SUM(Skattekompensation[[#This Row],[Ersättning för förlorade skatteintkomster 2010]:[Ersättning för förlorade skatteintkomster 2022]])</f>
        <v>8670489.1480180528</v>
      </c>
      <c r="R140" s="421">
        <v>-70409.232180485735</v>
      </c>
      <c r="S140" s="422">
        <f>Skattekompensation[[#This Row],[Ersättning  för förlorade skatteinkomster 2010-2022 sammanlagt, €]]+Skattekompensation[[#This Row],[Återkrav av fördröjda skatteintäkter år 2022]]</f>
        <v>8600079.9158375673</v>
      </c>
    </row>
    <row r="141" spans="1:19" x14ac:dyDescent="0.3">
      <c r="A141" s="33">
        <v>435</v>
      </c>
      <c r="B141" s="12" t="s">
        <v>92</v>
      </c>
      <c r="C141" s="14">
        <v>102846.72812955844</v>
      </c>
      <c r="D141" s="418">
        <v>28759.631290521502</v>
      </c>
      <c r="E141" s="418">
        <v>66423.337834394973</v>
      </c>
      <c r="F141" s="418">
        <v>3815.7005838035793</v>
      </c>
      <c r="G141" s="418">
        <v>10995.240063434358</v>
      </c>
      <c r="H141" s="418">
        <v>27136.50793780879</v>
      </c>
      <c r="I141" s="418">
        <v>33965.037856840478</v>
      </c>
      <c r="J141" s="418">
        <v>51871.14596685789</v>
      </c>
      <c r="K141" s="418">
        <v>18718.732284906531</v>
      </c>
      <c r="L141" s="418">
        <v>34500.188558972826</v>
      </c>
      <c r="M141" s="418">
        <v>48143.323548804139</v>
      </c>
      <c r="N141" s="418">
        <v>23972.015617374345</v>
      </c>
      <c r="O141" s="418">
        <v>51100.096234141034</v>
      </c>
      <c r="P141" s="419">
        <f>SUM(Skattekompensation[[#This Row],[Ersättning för förlorade skatteintkomster 2010]:[Ersättning för förlorade skatteintkomster 2021]])</f>
        <v>451147.58967327792</v>
      </c>
      <c r="Q141" s="400">
        <f>SUM(Skattekompensation[[#This Row],[Ersättning för förlorade skatteintkomster 2010]:[Ersättning för förlorade skatteintkomster 2022]])</f>
        <v>502247.68590741896</v>
      </c>
      <c r="R141" s="421">
        <v>-2842.4800471075978</v>
      </c>
      <c r="S141" s="422">
        <f>Skattekompensation[[#This Row],[Ersättning  för förlorade skatteinkomster 2010-2022 sammanlagt, €]]+Skattekompensation[[#This Row],[Återkrav av fördröjda skatteintäkter år 2022]]</f>
        <v>499405.20586031134</v>
      </c>
    </row>
    <row r="142" spans="1:19" x14ac:dyDescent="0.3">
      <c r="A142" s="33">
        <v>436</v>
      </c>
      <c r="B142" s="12" t="s">
        <v>93</v>
      </c>
      <c r="C142" s="14">
        <v>152295.15592385089</v>
      </c>
      <c r="D142" s="418">
        <v>45371.298963945519</v>
      </c>
      <c r="E142" s="418">
        <v>119780.92998940397</v>
      </c>
      <c r="F142" s="418">
        <v>4609.6513827783165</v>
      </c>
      <c r="G142" s="418">
        <v>6310.9056571284282</v>
      </c>
      <c r="H142" s="418">
        <v>59475.102131189837</v>
      </c>
      <c r="I142" s="418">
        <v>96539.812859476326</v>
      </c>
      <c r="J142" s="418">
        <v>158323.62571326451</v>
      </c>
      <c r="K142" s="418">
        <v>36220.49153380224</v>
      </c>
      <c r="L142" s="418">
        <v>79665.934653034899</v>
      </c>
      <c r="M142" s="418">
        <v>107837.55725778629</v>
      </c>
      <c r="N142" s="418">
        <v>61886.620857859118</v>
      </c>
      <c r="O142" s="418">
        <v>151383.73885379464</v>
      </c>
      <c r="P142" s="419">
        <f>SUM(Skattekompensation[[#This Row],[Ersättning för förlorade skatteintkomster 2010]:[Ersättning för förlorade skatteintkomster 2021]])</f>
        <v>928317.08692352043</v>
      </c>
      <c r="Q142" s="400">
        <f>SUM(Skattekompensation[[#This Row],[Ersättning för förlorade skatteintkomster 2010]:[Ersättning för förlorade skatteintkomster 2022]])</f>
        <v>1079700.8257773151</v>
      </c>
      <c r="R142" s="421">
        <v>-6976.2636973615063</v>
      </c>
      <c r="S142" s="422">
        <f>Skattekompensation[[#This Row],[Ersättning  för förlorade skatteinkomster 2010-2022 sammanlagt, €]]+Skattekompensation[[#This Row],[Återkrav av fördröjda skatteintäkter år 2022]]</f>
        <v>1072724.5620799535</v>
      </c>
    </row>
    <row r="143" spans="1:19" x14ac:dyDescent="0.3">
      <c r="A143" s="33">
        <v>440</v>
      </c>
      <c r="B143" s="12" t="s">
        <v>330</v>
      </c>
      <c r="C143" s="14">
        <v>333917.82322674798</v>
      </c>
      <c r="D143" s="418">
        <v>115068.4037889778</v>
      </c>
      <c r="E143" s="418">
        <v>264249.42472127429</v>
      </c>
      <c r="F143" s="418">
        <v>8620.9717309340886</v>
      </c>
      <c r="G143" s="418">
        <v>32415.934720927144</v>
      </c>
      <c r="H143" s="418">
        <v>138524.35282339575</v>
      </c>
      <c r="I143" s="418">
        <v>269394.57623006677</v>
      </c>
      <c r="J143" s="418">
        <v>333512.19170808961</v>
      </c>
      <c r="K143" s="418">
        <v>102423.60818471834</v>
      </c>
      <c r="L143" s="418">
        <v>201379.02455617866</v>
      </c>
      <c r="M143" s="418">
        <v>249972.51896339984</v>
      </c>
      <c r="N143" s="418">
        <v>165221.95337106785</v>
      </c>
      <c r="O143" s="418">
        <v>297052.91899265762</v>
      </c>
      <c r="P143" s="419">
        <f>SUM(Skattekompensation[[#This Row],[Ersättning för förlorade skatteintkomster 2010]:[Ersättning för förlorade skatteintkomster 2021]])</f>
        <v>2214700.7840257781</v>
      </c>
      <c r="Q143" s="400">
        <f>SUM(Skattekompensation[[#This Row],[Ersättning för förlorade skatteintkomster 2010]:[Ersättning för förlorade skatteintkomster 2022]])</f>
        <v>2511753.7030184357</v>
      </c>
      <c r="R143" s="421">
        <v>-19120.626203029409</v>
      </c>
      <c r="S143" s="422">
        <f>Skattekompensation[[#This Row],[Ersättning  för förlorade skatteinkomster 2010-2022 sammanlagt, €]]+Skattekompensation[[#This Row],[Återkrav av fördröjda skatteintäkter år 2022]]</f>
        <v>2492633.0768154063</v>
      </c>
    </row>
    <row r="144" spans="1:19" x14ac:dyDescent="0.3">
      <c r="A144" s="33">
        <v>441</v>
      </c>
      <c r="B144" s="12" t="s">
        <v>94</v>
      </c>
      <c r="C144" s="14">
        <v>440971.43272657157</v>
      </c>
      <c r="D144" s="418">
        <v>142816.76213023029</v>
      </c>
      <c r="E144" s="418">
        <v>344336.52454953437</v>
      </c>
      <c r="F144" s="418">
        <v>17832.943227524513</v>
      </c>
      <c r="G144" s="418">
        <v>59729.456418195077</v>
      </c>
      <c r="H144" s="418">
        <v>158241.6708336102</v>
      </c>
      <c r="I144" s="418">
        <v>262569.6459401098</v>
      </c>
      <c r="J144" s="418">
        <v>409634.62053091574</v>
      </c>
      <c r="K144" s="418">
        <v>124770.503660501</v>
      </c>
      <c r="L144" s="418">
        <v>219985.4825288346</v>
      </c>
      <c r="M144" s="418">
        <v>302548.04510296287</v>
      </c>
      <c r="N144" s="418">
        <v>170566.49252309359</v>
      </c>
      <c r="O144" s="418">
        <v>360793.73993705673</v>
      </c>
      <c r="P144" s="419">
        <f>SUM(Skattekompensation[[#This Row],[Ersättning för förlorade skatteintkomster 2010]:[Ersättning för förlorade skatteintkomster 2021]])</f>
        <v>2654003.5801720838</v>
      </c>
      <c r="Q144" s="400">
        <f>SUM(Skattekompensation[[#This Row],[Ersättning för förlorade skatteintkomster 2010]:[Ersättning för förlorade skatteintkomster 2022]])</f>
        <v>3014797.3201091406</v>
      </c>
      <c r="R144" s="421">
        <v>-19308.934731873829</v>
      </c>
      <c r="S144" s="422">
        <f>Skattekompensation[[#This Row],[Ersättning  för förlorade skatteinkomster 2010-2022 sammanlagt, €]]+Skattekompensation[[#This Row],[Återkrav av fördröjda skatteintäkter år 2022]]</f>
        <v>2995488.3853772669</v>
      </c>
    </row>
    <row r="145" spans="1:19" x14ac:dyDescent="0.3">
      <c r="A145" s="33">
        <v>444</v>
      </c>
      <c r="B145" s="12" t="s">
        <v>331</v>
      </c>
      <c r="C145" s="14">
        <v>3336583.8727663467</v>
      </c>
      <c r="D145" s="418">
        <v>1126590.8276585592</v>
      </c>
      <c r="E145" s="418">
        <v>2365028.4992995057</v>
      </c>
      <c r="F145" s="418">
        <v>53694.911466725047</v>
      </c>
      <c r="G145" s="418">
        <v>63083.837696464943</v>
      </c>
      <c r="H145" s="418">
        <v>819845.1466709238</v>
      </c>
      <c r="I145" s="418">
        <v>2276281.1469600773</v>
      </c>
      <c r="J145" s="418">
        <v>3548105.7248152178</v>
      </c>
      <c r="K145" s="418">
        <v>1036342.8025234072</v>
      </c>
      <c r="L145" s="418">
        <v>1798553.4888966852</v>
      </c>
      <c r="M145" s="418">
        <v>2242191.8107692068</v>
      </c>
      <c r="N145" s="418">
        <v>1413610.0224912281</v>
      </c>
      <c r="O145" s="418">
        <v>3662919.5198554369</v>
      </c>
      <c r="P145" s="419">
        <f>SUM(Skattekompensation[[#This Row],[Ersättning för förlorade skatteintkomster 2010]:[Ersättning för förlorade skatteintkomster 2021]])</f>
        <v>20079912.092014346</v>
      </c>
      <c r="Q145" s="400">
        <f>SUM(Skattekompensation[[#This Row],[Ersättning för förlorade skatteintkomster 2010]:[Ersättning för förlorade skatteintkomster 2022]])</f>
        <v>23742831.611869782</v>
      </c>
      <c r="R145" s="421">
        <v>-228903.44923808548</v>
      </c>
      <c r="S145" s="422">
        <f>Skattekompensation[[#This Row],[Ersättning  för förlorade skatteinkomster 2010-2022 sammanlagt, €]]+Skattekompensation[[#This Row],[Återkrav av fördröjda skatteintäkter år 2022]]</f>
        <v>23513928.162631698</v>
      </c>
    </row>
    <row r="146" spans="1:19" x14ac:dyDescent="0.3">
      <c r="A146" s="33">
        <v>445</v>
      </c>
      <c r="B146" s="12" t="s">
        <v>332</v>
      </c>
      <c r="C146" s="14">
        <v>1173170.3880141168</v>
      </c>
      <c r="D146" s="418">
        <v>399014.86923826515</v>
      </c>
      <c r="E146" s="418">
        <v>745570.36458707356</v>
      </c>
      <c r="F146" s="418">
        <v>19521.031900683436</v>
      </c>
      <c r="G146" s="418">
        <v>49051.652122313404</v>
      </c>
      <c r="H146" s="418">
        <v>382602.86645309394</v>
      </c>
      <c r="I146" s="418">
        <v>457327.30225466698</v>
      </c>
      <c r="J146" s="418">
        <v>1129748.553591236</v>
      </c>
      <c r="K146" s="418">
        <v>338308.89429371129</v>
      </c>
      <c r="L146" s="418">
        <v>565510.62622823555</v>
      </c>
      <c r="M146" s="418">
        <v>676284.29779388662</v>
      </c>
      <c r="N146" s="418">
        <v>448520.36345674534</v>
      </c>
      <c r="O146" s="418">
        <v>861781.6380383519</v>
      </c>
      <c r="P146" s="419">
        <f>SUM(Skattekompensation[[#This Row],[Ersättning för förlorade skatteintkomster 2010]:[Ersättning för förlorade skatteintkomster 2021]])</f>
        <v>6384631.2099340288</v>
      </c>
      <c r="Q146" s="400">
        <f>SUM(Skattekompensation[[#This Row],[Ersättning för förlorade skatteintkomster 2010]:[Ersättning för förlorade skatteintkomster 2022]])</f>
        <v>7246412.8479723809</v>
      </c>
      <c r="R146" s="421">
        <v>-81064.476367842784</v>
      </c>
      <c r="S146" s="422">
        <f>Skattekompensation[[#This Row],[Ersättning  för förlorade skatteinkomster 2010-2022 sammanlagt, €]]+Skattekompensation[[#This Row],[Återkrav av fördröjda skatteintäkter år 2022]]</f>
        <v>7165348.3716045385</v>
      </c>
    </row>
    <row r="147" spans="1:19" x14ac:dyDescent="0.3">
      <c r="A147" s="33">
        <v>475</v>
      </c>
      <c r="B147" s="12" t="s">
        <v>333</v>
      </c>
      <c r="C147" s="14">
        <v>527887.38396216044</v>
      </c>
      <c r="D147" s="418">
        <v>179692.17189227743</v>
      </c>
      <c r="E147" s="418">
        <v>440779.18001771974</v>
      </c>
      <c r="F147" s="418">
        <v>19590.202182369918</v>
      </c>
      <c r="G147" s="418">
        <v>73233.53154674625</v>
      </c>
      <c r="H147" s="418">
        <v>172456.47551341791</v>
      </c>
      <c r="I147" s="418">
        <v>309448.79501962755</v>
      </c>
      <c r="J147" s="418">
        <v>542673.18343961413</v>
      </c>
      <c r="K147" s="418">
        <v>163920.23664022674</v>
      </c>
      <c r="L147" s="418">
        <v>270575.71096245118</v>
      </c>
      <c r="M147" s="418">
        <v>364213.62055919674</v>
      </c>
      <c r="N147" s="418">
        <v>214770.54845358379</v>
      </c>
      <c r="O147" s="418">
        <v>448605.13286157697</v>
      </c>
      <c r="P147" s="419">
        <f>SUM(Skattekompensation[[#This Row],[Ersättning för förlorade skatteintkomster 2010]:[Ersättning för förlorade skatteintkomster 2021]])</f>
        <v>3279241.0401893919</v>
      </c>
      <c r="Q147" s="400">
        <f>SUM(Skattekompensation[[#This Row],[Ersättning för förlorade skatteintkomster 2010]:[Ersättning för förlorade skatteintkomster 2022]])</f>
        <v>3727846.1730509689</v>
      </c>
      <c r="R147" s="421">
        <v>-23443.006885512063</v>
      </c>
      <c r="S147" s="422">
        <f>Skattekompensation[[#This Row],[Ersättning  för förlorade skatteinkomster 2010-2022 sammanlagt, €]]+Skattekompensation[[#This Row],[Återkrav av fördröjda skatteintäkter år 2022]]</f>
        <v>3704403.1661654566</v>
      </c>
    </row>
    <row r="148" spans="1:19" x14ac:dyDescent="0.3">
      <c r="A148" s="33">
        <v>480</v>
      </c>
      <c r="B148" s="12" t="s">
        <v>95</v>
      </c>
      <c r="C148" s="14">
        <v>189435.20778950324</v>
      </c>
      <c r="D148" s="418">
        <v>64416.768399678869</v>
      </c>
      <c r="E148" s="418">
        <v>154742.8346528901</v>
      </c>
      <c r="F148" s="418">
        <v>7161.8526833394699</v>
      </c>
      <c r="G148" s="418">
        <v>25643.293826561679</v>
      </c>
      <c r="H148" s="418">
        <v>61135.430983444574</v>
      </c>
      <c r="I148" s="418">
        <v>131032.95212894429</v>
      </c>
      <c r="J148" s="418">
        <v>184634.59575103052</v>
      </c>
      <c r="K148" s="418">
        <v>58231.54700398651</v>
      </c>
      <c r="L148" s="418">
        <v>97282.763409949592</v>
      </c>
      <c r="M148" s="418">
        <v>134846.85780025378</v>
      </c>
      <c r="N148" s="418">
        <v>78407.553211113685</v>
      </c>
      <c r="O148" s="418">
        <v>185083.71863360004</v>
      </c>
      <c r="P148" s="419">
        <f>SUM(Skattekompensation[[#This Row],[Ersättning för förlorade skatteintkomster 2010]:[Ersättning för förlorade skatteintkomster 2021]])</f>
        <v>1186971.6576406963</v>
      </c>
      <c r="Q148" s="400">
        <f>SUM(Skattekompensation[[#This Row],[Ersättning för förlorade skatteintkomster 2010]:[Ersättning för förlorade skatteintkomster 2022]])</f>
        <v>1372055.3762742963</v>
      </c>
      <c r="R148" s="421">
        <v>-7946.4248202792478</v>
      </c>
      <c r="S148" s="422">
        <f>Skattekompensation[[#This Row],[Ersättning  för förlorade skatteinkomster 2010-2022 sammanlagt, €]]+Skattekompensation[[#This Row],[Återkrav av fördröjda skatteintäkter år 2022]]</f>
        <v>1364108.9514540171</v>
      </c>
    </row>
    <row r="149" spans="1:19" x14ac:dyDescent="0.3">
      <c r="A149" s="33">
        <v>481</v>
      </c>
      <c r="B149" s="12" t="s">
        <v>96</v>
      </c>
      <c r="C149" s="14">
        <v>621436.13483597059</v>
      </c>
      <c r="D149" s="418">
        <v>207148.06056243301</v>
      </c>
      <c r="E149" s="418">
        <v>331328.82182197727</v>
      </c>
      <c r="F149" s="418">
        <v>-3308.5954171148328</v>
      </c>
      <c r="G149" s="418">
        <v>-53204.678997454095</v>
      </c>
      <c r="H149" s="418">
        <v>172834.1055396685</v>
      </c>
      <c r="I149" s="418">
        <v>408529.98781932035</v>
      </c>
      <c r="J149" s="418">
        <v>752960.61097494164</v>
      </c>
      <c r="K149" s="418">
        <v>181718.37970835684</v>
      </c>
      <c r="L149" s="418">
        <v>322529.81921711017</v>
      </c>
      <c r="M149" s="418">
        <v>405730.03047926672</v>
      </c>
      <c r="N149" s="418">
        <v>272602.39546321786</v>
      </c>
      <c r="O149" s="418">
        <v>666681.5322578731</v>
      </c>
      <c r="P149" s="419">
        <f>SUM(Skattekompensation[[#This Row],[Ersättning för förlorade skatteintkomster 2010]:[Ersättning för förlorade skatteintkomster 2021]])</f>
        <v>3620305.0720076938</v>
      </c>
      <c r="Q149" s="400">
        <f>SUM(Skattekompensation[[#This Row],[Ersättning för förlorade skatteintkomster 2010]:[Ersättning för förlorade skatteintkomster 2022]])</f>
        <v>4286986.6042655669</v>
      </c>
      <c r="R149" s="421">
        <v>-48203.647670182698</v>
      </c>
      <c r="S149" s="422">
        <f>Skattekompensation[[#This Row],[Ersättning  för förlorade skatteinkomster 2010-2022 sammanlagt, €]]+Skattekompensation[[#This Row],[Återkrav av fördröjda skatteintäkter år 2022]]</f>
        <v>4238782.9565953845</v>
      </c>
    </row>
    <row r="150" spans="1:19" x14ac:dyDescent="0.3">
      <c r="A150" s="33">
        <v>483</v>
      </c>
      <c r="B150" s="12" t="s">
        <v>97</v>
      </c>
      <c r="C150" s="14">
        <v>112571.4031545044</v>
      </c>
      <c r="D150" s="418">
        <v>33696.227886317727</v>
      </c>
      <c r="E150" s="418">
        <v>92424.517882423592</v>
      </c>
      <c r="F150" s="418">
        <v>5507.5553950647927</v>
      </c>
      <c r="G150" s="418">
        <v>19154.822726968228</v>
      </c>
      <c r="H150" s="418">
        <v>43544.673574117616</v>
      </c>
      <c r="I150" s="418">
        <v>65777.089882971923</v>
      </c>
      <c r="J150" s="418">
        <v>103253.28900229663</v>
      </c>
      <c r="K150" s="418">
        <v>26737.415639207149</v>
      </c>
      <c r="L150" s="418">
        <v>53503.323978154454</v>
      </c>
      <c r="M150" s="418">
        <v>78290.571500293823</v>
      </c>
      <c r="N150" s="418">
        <v>44070.747498643381</v>
      </c>
      <c r="O150" s="418">
        <v>91724.296481144003</v>
      </c>
      <c r="P150" s="419">
        <f>SUM(Skattekompensation[[#This Row],[Ersättning för förlorade skatteintkomster 2010]:[Ersättning för förlorade skatteintkomster 2021]])</f>
        <v>678531.63812096359</v>
      </c>
      <c r="Q150" s="400">
        <f>SUM(Skattekompensation[[#This Row],[Ersättning för förlorade skatteintkomster 2010]:[Ersättning för förlorade skatteintkomster 2022]])</f>
        <v>770255.93460210762</v>
      </c>
      <c r="R150" s="421">
        <v>-3163.5612327578292</v>
      </c>
      <c r="S150" s="422">
        <f>Skattekompensation[[#This Row],[Ersättning  för förlorade skatteinkomster 2010-2022 sammanlagt, €]]+Skattekompensation[[#This Row],[Återkrav av fördröjda skatteintäkter år 2022]]</f>
        <v>767092.37336934975</v>
      </c>
    </row>
    <row r="151" spans="1:19" x14ac:dyDescent="0.3">
      <c r="A151" s="33">
        <v>484</v>
      </c>
      <c r="B151" s="12" t="s">
        <v>334</v>
      </c>
      <c r="C151" s="14">
        <v>331324.3256215225</v>
      </c>
      <c r="D151" s="418">
        <v>93113.297144553741</v>
      </c>
      <c r="E151" s="418">
        <v>256823.8610218016</v>
      </c>
      <c r="F151" s="418">
        <v>13951.650723552873</v>
      </c>
      <c r="G151" s="418">
        <v>22369.264152764252</v>
      </c>
      <c r="H151" s="418">
        <v>113238.57277297978</v>
      </c>
      <c r="I151" s="418">
        <v>151607.59694996048</v>
      </c>
      <c r="J151" s="418">
        <v>266347.51058556547</v>
      </c>
      <c r="K151" s="418">
        <v>74204.931666800185</v>
      </c>
      <c r="L151" s="418">
        <v>134678.30637987037</v>
      </c>
      <c r="M151" s="418">
        <v>195253.85175951576</v>
      </c>
      <c r="N151" s="418">
        <v>109855.45639265601</v>
      </c>
      <c r="O151" s="418">
        <v>208129.37131795613</v>
      </c>
      <c r="P151" s="419">
        <f>SUM(Skattekompensation[[#This Row],[Ersättning för förlorade skatteintkomster 2010]:[Ersättning för förlorade skatteintkomster 2021]])</f>
        <v>1762768.6251715429</v>
      </c>
      <c r="Q151" s="400">
        <f>SUM(Skattekompensation[[#This Row],[Ersättning för förlorade skatteintkomster 2010]:[Ersättning för förlorade skatteintkomster 2022]])</f>
        <v>1970897.996489499</v>
      </c>
      <c r="R151" s="421">
        <v>-12355.081841906755</v>
      </c>
      <c r="S151" s="422">
        <f>Skattekompensation[[#This Row],[Ersättning  för förlorade skatteinkomster 2010-2022 sammanlagt, €]]+Skattekompensation[[#This Row],[Återkrav av fördröjda skatteintäkter år 2022]]</f>
        <v>1958542.9146475922</v>
      </c>
    </row>
    <row r="152" spans="1:19" x14ac:dyDescent="0.3">
      <c r="A152" s="33">
        <v>489</v>
      </c>
      <c r="B152" s="12" t="s">
        <v>98</v>
      </c>
      <c r="C152" s="14">
        <v>244041.51535993224</v>
      </c>
      <c r="D152" s="418">
        <v>68379.771517112022</v>
      </c>
      <c r="E152" s="418">
        <v>194514.60255742777</v>
      </c>
      <c r="F152" s="418">
        <v>9286.7896293089398</v>
      </c>
      <c r="G152" s="418">
        <v>31055.311057721268</v>
      </c>
      <c r="H152" s="418">
        <v>85533.226993937569</v>
      </c>
      <c r="I152" s="418">
        <v>101389.57729098982</v>
      </c>
      <c r="J152" s="418">
        <v>167634.94692412065</v>
      </c>
      <c r="K152" s="418">
        <v>52449.196243946673</v>
      </c>
      <c r="L152" s="418">
        <v>93097.116658875355</v>
      </c>
      <c r="M152" s="418">
        <v>136647.09226866692</v>
      </c>
      <c r="N152" s="418">
        <v>71317.371591665258</v>
      </c>
      <c r="O152" s="418">
        <v>152878.15423682498</v>
      </c>
      <c r="P152" s="419">
        <f>SUM(Skattekompensation[[#This Row],[Ersättning för förlorade skatteintkomster 2010]:[Ersättning för förlorade skatteintkomster 2021]])</f>
        <v>1255346.5180937045</v>
      </c>
      <c r="Q152" s="400">
        <f>SUM(Skattekompensation[[#This Row],[Ersättning för förlorade skatteintkomster 2010]:[Ersättning för förlorade skatteintkomster 2022]])</f>
        <v>1408224.6723305294</v>
      </c>
      <c r="R152" s="421">
        <v>-6550.2823121105348</v>
      </c>
      <c r="S152" s="422">
        <f>Skattekompensation[[#This Row],[Ersättning  för förlorade skatteinkomster 2010-2022 sammanlagt, €]]+Skattekompensation[[#This Row],[Återkrav av fördröjda skatteintäkter år 2022]]</f>
        <v>1401674.3900184189</v>
      </c>
    </row>
    <row r="153" spans="1:19" x14ac:dyDescent="0.3">
      <c r="A153" s="33">
        <v>491</v>
      </c>
      <c r="B153" s="12" t="s">
        <v>335</v>
      </c>
      <c r="C153" s="14">
        <v>4322832.6438992061</v>
      </c>
      <c r="D153" s="418">
        <v>1361978.2918554663</v>
      </c>
      <c r="E153" s="418">
        <v>3066998.8023660365</v>
      </c>
      <c r="F153" s="418">
        <v>122168.39431532685</v>
      </c>
      <c r="G153" s="418">
        <v>340435.90893708135</v>
      </c>
      <c r="H153" s="418">
        <v>1609040.7155045995</v>
      </c>
      <c r="I153" s="418">
        <v>2742251.6253696885</v>
      </c>
      <c r="J153" s="418">
        <v>4236835.1595660737</v>
      </c>
      <c r="K153" s="418">
        <v>1338821.7239010881</v>
      </c>
      <c r="L153" s="418">
        <v>2333577.0332820513</v>
      </c>
      <c r="M153" s="418">
        <v>3035028.0673102704</v>
      </c>
      <c r="N153" s="418">
        <v>1849046.070379161</v>
      </c>
      <c r="O153" s="418">
        <v>3107933.263799259</v>
      </c>
      <c r="P153" s="419">
        <f>SUM(Skattekompensation[[#This Row],[Ersättning för förlorade skatteintkomster 2010]:[Ersättning för förlorade skatteintkomster 2021]])</f>
        <v>26359014.43668605</v>
      </c>
      <c r="Q153" s="400">
        <f>SUM(Skattekompensation[[#This Row],[Ersättning för förlorade skatteintkomster 2010]:[Ersättning för förlorade skatteintkomster 2022]])</f>
        <v>29466947.700485308</v>
      </c>
      <c r="R153" s="421">
        <v>-259232.61642114187</v>
      </c>
      <c r="S153" s="422">
        <f>Skattekompensation[[#This Row],[Ersättning  för förlorade skatteinkomster 2010-2022 sammanlagt, €]]+Skattekompensation[[#This Row],[Återkrav av fördröjda skatteintäkter år 2022]]</f>
        <v>29207715.084064167</v>
      </c>
    </row>
    <row r="154" spans="1:19" x14ac:dyDescent="0.3">
      <c r="A154" s="33">
        <v>494</v>
      </c>
      <c r="B154" s="12" t="s">
        <v>99</v>
      </c>
      <c r="C154" s="14">
        <v>653138.92466462124</v>
      </c>
      <c r="D154" s="418">
        <v>192506.19544758767</v>
      </c>
      <c r="E154" s="418">
        <v>447332.69429898052</v>
      </c>
      <c r="F154" s="418">
        <v>11353.484939487833</v>
      </c>
      <c r="G154" s="418">
        <v>31511.033225112184</v>
      </c>
      <c r="H154" s="418">
        <v>234842.3314750822</v>
      </c>
      <c r="I154" s="418">
        <v>426890.52187569498</v>
      </c>
      <c r="J154" s="418">
        <v>628463.0091237711</v>
      </c>
      <c r="K154" s="418">
        <v>151492.25340050299</v>
      </c>
      <c r="L154" s="418">
        <v>335902.63491397357</v>
      </c>
      <c r="M154" s="418">
        <v>447443.29224917362</v>
      </c>
      <c r="N154" s="418">
        <v>283168.8837006567</v>
      </c>
      <c r="O154" s="418">
        <v>649530.53969354276</v>
      </c>
      <c r="P154" s="419">
        <f>SUM(Skattekompensation[[#This Row],[Ersättning för förlorade skatteintkomster 2010]:[Ersättning för förlorade skatteintkomster 2021]])</f>
        <v>3844045.2593146442</v>
      </c>
      <c r="Q154" s="400">
        <f>SUM(Skattekompensation[[#This Row],[Ersättning för förlorade skatteintkomster 2010]:[Ersättning för förlorade skatteintkomster 2022]])</f>
        <v>4493575.7990081869</v>
      </c>
      <c r="R154" s="421">
        <v>-36813.90113456863</v>
      </c>
      <c r="S154" s="422">
        <f>Skattekompensation[[#This Row],[Ersättning  för förlorade skatteinkomster 2010-2022 sammanlagt, €]]+Skattekompensation[[#This Row],[Återkrav av fördröjda skatteintäkter år 2022]]</f>
        <v>4456761.8978736186</v>
      </c>
    </row>
    <row r="155" spans="1:19" x14ac:dyDescent="0.3">
      <c r="A155" s="33">
        <v>495</v>
      </c>
      <c r="B155" s="12" t="s">
        <v>100</v>
      </c>
      <c r="C155" s="14">
        <v>201000.19217251887</v>
      </c>
      <c r="D155" s="418">
        <v>58207.691251240663</v>
      </c>
      <c r="E155" s="418">
        <v>145030.28769449375</v>
      </c>
      <c r="F155" s="418">
        <v>7608.7066560980174</v>
      </c>
      <c r="G155" s="418">
        <v>11383.485910040366</v>
      </c>
      <c r="H155" s="418">
        <v>76181.802370632897</v>
      </c>
      <c r="I155" s="418">
        <v>89379.490121134033</v>
      </c>
      <c r="J155" s="418">
        <v>138868.57876536797</v>
      </c>
      <c r="K155" s="418">
        <v>39101.052904414988</v>
      </c>
      <c r="L155" s="418">
        <v>76872.69028395084</v>
      </c>
      <c r="M155" s="418">
        <v>107965.53201872055</v>
      </c>
      <c r="N155" s="418">
        <v>56571.660696905819</v>
      </c>
      <c r="O155" s="418">
        <v>110342.95078422542</v>
      </c>
      <c r="P155" s="419">
        <f>SUM(Skattekompensation[[#This Row],[Ersättning för förlorade skatteintkomster 2010]:[Ersättning för förlorade skatteintkomster 2021]])</f>
        <v>1008171.1708455187</v>
      </c>
      <c r="Q155" s="400">
        <f>SUM(Skattekompensation[[#This Row],[Ersättning för förlorade skatteintkomster 2010]:[Ersättning för förlorade skatteintkomster 2022]])</f>
        <v>1118514.1216297441</v>
      </c>
      <c r="R155" s="421">
        <v>-5942.7454190449162</v>
      </c>
      <c r="S155" s="422">
        <f>Skattekompensation[[#This Row],[Ersättning  för förlorade skatteinkomster 2010-2022 sammanlagt, €]]+Skattekompensation[[#This Row],[Återkrav av fördröjda skatteintäkter år 2022]]</f>
        <v>1112571.3762106991</v>
      </c>
    </row>
    <row r="156" spans="1:19" x14ac:dyDescent="0.3">
      <c r="A156" s="33">
        <v>498</v>
      </c>
      <c r="B156" s="12" t="s">
        <v>101</v>
      </c>
      <c r="C156" s="14">
        <v>181501.72207008544</v>
      </c>
      <c r="D156" s="418">
        <v>72650.66342067378</v>
      </c>
      <c r="E156" s="418">
        <v>189835.50121662323</v>
      </c>
      <c r="F156" s="418">
        <v>9827.2942848043986</v>
      </c>
      <c r="G156" s="418">
        <v>18290.033882567379</v>
      </c>
      <c r="H156" s="418">
        <v>66345.622014192253</v>
      </c>
      <c r="I156" s="418">
        <v>141999.74252757968</v>
      </c>
      <c r="J156" s="418">
        <v>202939.75100335455</v>
      </c>
      <c r="K156" s="418">
        <v>74196.188390861789</v>
      </c>
      <c r="L156" s="418">
        <v>119805.01513015835</v>
      </c>
      <c r="M156" s="418">
        <v>159470.26827673789</v>
      </c>
      <c r="N156" s="418">
        <v>89081.029352981408</v>
      </c>
      <c r="O156" s="418">
        <v>179035.8485832522</v>
      </c>
      <c r="P156" s="419">
        <f>SUM(Skattekompensation[[#This Row],[Ersättning för förlorade skatteintkomster 2010]:[Ersättning för förlorade skatteintkomster 2021]])</f>
        <v>1325942.83157062</v>
      </c>
      <c r="Q156" s="400">
        <f>SUM(Skattekompensation[[#This Row],[Ersättning för förlorade skatteintkomster 2010]:[Ersättning för förlorade skatteintkomster 2022]])</f>
        <v>1504978.6801538721</v>
      </c>
      <c r="R156" s="421">
        <v>-10510.139033505326</v>
      </c>
      <c r="S156" s="422">
        <f>Skattekompensation[[#This Row],[Ersättning  för förlorade skatteinkomster 2010-2022 sammanlagt, €]]+Skattekompensation[[#This Row],[Återkrav av fördröjda skatteintäkter år 2022]]</f>
        <v>1494468.5411203669</v>
      </c>
    </row>
    <row r="157" spans="1:19" x14ac:dyDescent="0.3">
      <c r="A157" s="33">
        <v>499</v>
      </c>
      <c r="B157" s="12" t="s">
        <v>336</v>
      </c>
      <c r="C157" s="14">
        <v>1354330.5019068848</v>
      </c>
      <c r="D157" s="418">
        <v>457111.48974706931</v>
      </c>
      <c r="E157" s="418">
        <v>972889.30785334425</v>
      </c>
      <c r="F157" s="418">
        <v>21636.196198909871</v>
      </c>
      <c r="G157" s="418">
        <v>12412.837833004593</v>
      </c>
      <c r="H157" s="418">
        <v>412351.04040340486</v>
      </c>
      <c r="I157" s="418">
        <v>922743.16903269012</v>
      </c>
      <c r="J157" s="418">
        <v>1507483.560543186</v>
      </c>
      <c r="K157" s="418">
        <v>416792.25852722558</v>
      </c>
      <c r="L157" s="418">
        <v>740084.80580703972</v>
      </c>
      <c r="M157" s="418">
        <v>972090.3473987605</v>
      </c>
      <c r="N157" s="418">
        <v>601274.82408826158</v>
      </c>
      <c r="O157" s="418">
        <v>1182477.4835320485</v>
      </c>
      <c r="P157" s="419">
        <f>SUM(Skattekompensation[[#This Row],[Ersättning för förlorade skatteintkomster 2010]:[Ersättning för förlorade skatteintkomster 2021]])</f>
        <v>8391200.3393397816</v>
      </c>
      <c r="Q157" s="400">
        <f>SUM(Skattekompensation[[#This Row],[Ersättning för förlorade skatteintkomster 2010]:[Ersättning för förlorade skatteintkomster 2022]])</f>
        <v>9573677.8228718303</v>
      </c>
      <c r="R157" s="421">
        <v>-93995.129412862356</v>
      </c>
      <c r="S157" s="422">
        <f>Skattekompensation[[#This Row],[Ersättning  för förlorade skatteinkomster 2010-2022 sammanlagt, €]]+Skattekompensation[[#This Row],[Återkrav av fördröjda skatteintäkter år 2022]]</f>
        <v>9479682.6934589688</v>
      </c>
    </row>
    <row r="158" spans="1:19" x14ac:dyDescent="0.3">
      <c r="A158" s="33">
        <v>500</v>
      </c>
      <c r="B158" s="12" t="s">
        <v>102</v>
      </c>
      <c r="C158" s="14">
        <v>581388.97164377174</v>
      </c>
      <c r="D158" s="418">
        <v>183399.6954432193</v>
      </c>
      <c r="E158" s="418">
        <v>363140.87080625573</v>
      </c>
      <c r="F158" s="418">
        <v>3914.9002659224384</v>
      </c>
      <c r="G158" s="418">
        <v>-423439.1547483835</v>
      </c>
      <c r="H158" s="418">
        <v>128225.02205424709</v>
      </c>
      <c r="I158" s="418">
        <v>386549.50453305768</v>
      </c>
      <c r="J158" s="418">
        <v>667376.99820234778</v>
      </c>
      <c r="K158" s="418">
        <v>167680.14204433767</v>
      </c>
      <c r="L158" s="418">
        <v>323116.8319311075</v>
      </c>
      <c r="M158" s="418">
        <v>379412.16862785514</v>
      </c>
      <c r="N158" s="418">
        <v>269571.43722290994</v>
      </c>
      <c r="O158" s="418">
        <v>518464.76842697035</v>
      </c>
      <c r="P158" s="419">
        <f>SUM(Skattekompensation[[#This Row],[Ersättning för förlorade skatteintkomster 2010]:[Ersättning för förlorade skatteintkomster 2021]])</f>
        <v>3030337.3880266491</v>
      </c>
      <c r="Q158" s="400">
        <f>SUM(Skattekompensation[[#This Row],[Ersättning för förlorade skatteintkomster 2010]:[Ersättning för förlorade skatteintkomster 2022]])</f>
        <v>3548802.1564536197</v>
      </c>
      <c r="R158" s="421">
        <v>-48079.772643546814</v>
      </c>
      <c r="S158" s="422">
        <f>Skattekompensation[[#This Row],[Ersättning  för förlorade skatteinkomster 2010-2022 sammanlagt, €]]+Skattekompensation[[#This Row],[Återkrav av fördröjda skatteintäkter år 2022]]</f>
        <v>3500722.3838100727</v>
      </c>
    </row>
    <row r="159" spans="1:19" x14ac:dyDescent="0.3">
      <c r="A159" s="33">
        <v>503</v>
      </c>
      <c r="B159" s="12" t="s">
        <v>103</v>
      </c>
      <c r="C159" s="14">
        <v>672554.56970606628</v>
      </c>
      <c r="D159" s="418">
        <v>216780.0608965377</v>
      </c>
      <c r="E159" s="418">
        <v>474562.0938275964</v>
      </c>
      <c r="F159" s="418">
        <v>15988.738246839741</v>
      </c>
      <c r="G159" s="418">
        <v>78732.967067071033</v>
      </c>
      <c r="H159" s="418">
        <v>195548.96349423224</v>
      </c>
      <c r="I159" s="418">
        <v>430684.55735492456</v>
      </c>
      <c r="J159" s="418">
        <v>726253.74604211713</v>
      </c>
      <c r="K159" s="418">
        <v>200202.43590228446</v>
      </c>
      <c r="L159" s="418">
        <v>347871.3990283382</v>
      </c>
      <c r="M159" s="418">
        <v>460505.56339408149</v>
      </c>
      <c r="N159" s="418">
        <v>280432.62115809065</v>
      </c>
      <c r="O159" s="418">
        <v>696004.19169948669</v>
      </c>
      <c r="P159" s="419">
        <f>SUM(Skattekompensation[[#This Row],[Ersättning för förlorade skatteintkomster 2010]:[Ersättning för förlorade skatteintkomster 2021]])</f>
        <v>4100117.7161181793</v>
      </c>
      <c r="Q159" s="400">
        <f>SUM(Skattekompensation[[#This Row],[Ersättning för förlorade skatteintkomster 2010]:[Ersättning för förlorade skatteintkomster 2022]])</f>
        <v>4796121.9078176655</v>
      </c>
      <c r="R159" s="421">
        <v>-33140.673359193301</v>
      </c>
      <c r="S159" s="422">
        <f>Skattekompensation[[#This Row],[Ersättning  för förlorade skatteinkomster 2010-2022 sammanlagt, €]]+Skattekompensation[[#This Row],[Återkrav av fördröjda skatteintäkter år 2022]]</f>
        <v>4762981.2344584726</v>
      </c>
    </row>
    <row r="160" spans="1:19" x14ac:dyDescent="0.3">
      <c r="A160" s="33">
        <v>504</v>
      </c>
      <c r="B160" s="12" t="s">
        <v>337</v>
      </c>
      <c r="C160" s="14">
        <v>195468.00113174526</v>
      </c>
      <c r="D160" s="418">
        <v>62369.206719964073</v>
      </c>
      <c r="E160" s="418">
        <v>141372.8779053007</v>
      </c>
      <c r="F160" s="418">
        <v>6568.4240449716908</v>
      </c>
      <c r="G160" s="418">
        <v>18572.25033574297</v>
      </c>
      <c r="H160" s="418">
        <v>55129.766599642076</v>
      </c>
      <c r="I160" s="418">
        <v>116165.30917116661</v>
      </c>
      <c r="J160" s="418">
        <v>177216.08435129444</v>
      </c>
      <c r="K160" s="418">
        <v>61755.481621091742</v>
      </c>
      <c r="L160" s="418">
        <v>92708.745123056709</v>
      </c>
      <c r="M160" s="418">
        <v>125473.27135620078</v>
      </c>
      <c r="N160" s="418">
        <v>72041.961089114469</v>
      </c>
      <c r="O160" s="418">
        <v>197595.78714626204</v>
      </c>
      <c r="P160" s="419">
        <f>SUM(Skattekompensation[[#This Row],[Ersättning för förlorade skatteintkomster 2010]:[Ersättning för förlorade skatteintkomster 2021]])</f>
        <v>1124841.3794492914</v>
      </c>
      <c r="Q160" s="400">
        <f>SUM(Skattekompensation[[#This Row],[Ersättning för förlorade skatteintkomster 2010]:[Ersättning för förlorade skatteintkomster 2022]])</f>
        <v>1322437.1665955535</v>
      </c>
      <c r="R160" s="421">
        <v>-7510.314357583271</v>
      </c>
      <c r="S160" s="422">
        <f>Skattekompensation[[#This Row],[Ersättning  för förlorade skatteinkomster 2010-2022 sammanlagt, €]]+Skattekompensation[[#This Row],[Återkrav av fördröjda skatteintäkter år 2022]]</f>
        <v>1314926.8522379703</v>
      </c>
    </row>
    <row r="161" spans="1:19" x14ac:dyDescent="0.3">
      <c r="A161" s="33">
        <v>505</v>
      </c>
      <c r="B161" s="12" t="s">
        <v>104</v>
      </c>
      <c r="C161" s="14">
        <v>1479734.1373747352</v>
      </c>
      <c r="D161" s="418">
        <v>475013.38486948871</v>
      </c>
      <c r="E161" s="418">
        <v>989053.62818179117</v>
      </c>
      <c r="F161" s="418">
        <v>9088.8920530040396</v>
      </c>
      <c r="G161" s="418">
        <v>13788.275486488605</v>
      </c>
      <c r="H161" s="418">
        <v>313030.11754291435</v>
      </c>
      <c r="I161" s="418">
        <v>1002537.4279780103</v>
      </c>
      <c r="J161" s="418">
        <v>1537345.6575770497</v>
      </c>
      <c r="K161" s="418">
        <v>427475.5058452923</v>
      </c>
      <c r="L161" s="418">
        <v>779475.21865189087</v>
      </c>
      <c r="M161" s="418">
        <v>1001701.6257097448</v>
      </c>
      <c r="N161" s="418">
        <v>648612.67841961398</v>
      </c>
      <c r="O161" s="418">
        <v>1878081.1147920524</v>
      </c>
      <c r="P161" s="419">
        <f>SUM(Skattekompensation[[#This Row],[Ersättning för förlorade skatteintkomster 2010]:[Ersättning för förlorade skatteintkomster 2021]])</f>
        <v>8676856.5496900249</v>
      </c>
      <c r="Q161" s="400">
        <f>SUM(Skattekompensation[[#This Row],[Ersättning för förlorade skatteintkomster 2010]:[Ersättning för förlorade skatteintkomster 2022]])</f>
        <v>10554937.664482078</v>
      </c>
      <c r="R161" s="421">
        <v>-98369.842684133415</v>
      </c>
      <c r="S161" s="422">
        <f>Skattekompensation[[#This Row],[Ersättning  för förlorade skatteinkomster 2010-2022 sammanlagt, €]]+Skattekompensation[[#This Row],[Återkrav av fördröjda skatteintäkter år 2022]]</f>
        <v>10456567.821797945</v>
      </c>
    </row>
    <row r="162" spans="1:19" x14ac:dyDescent="0.3">
      <c r="A162" s="33">
        <v>507</v>
      </c>
      <c r="B162" s="12" t="s">
        <v>105</v>
      </c>
      <c r="C162" s="14">
        <v>612511.25020030199</v>
      </c>
      <c r="D162" s="418">
        <v>180566.66925778458</v>
      </c>
      <c r="E162" s="418">
        <v>450385.43213346513</v>
      </c>
      <c r="F162" s="418">
        <v>24541.285169192579</v>
      </c>
      <c r="G162" s="418">
        <v>82977.254527237368</v>
      </c>
      <c r="H162" s="418">
        <v>229492.8758543228</v>
      </c>
      <c r="I162" s="418">
        <v>315091.64487333701</v>
      </c>
      <c r="J162" s="418">
        <v>509287.61366675328</v>
      </c>
      <c r="K162" s="418">
        <v>144620.68137410979</v>
      </c>
      <c r="L162" s="418">
        <v>270129.4987416424</v>
      </c>
      <c r="M162" s="418">
        <v>366252.40444420127</v>
      </c>
      <c r="N162" s="418">
        <v>207075.90957533682</v>
      </c>
      <c r="O162" s="418">
        <v>369111.08148617018</v>
      </c>
      <c r="P162" s="419">
        <f>SUM(Skattekompensation[[#This Row],[Ersättning för förlorade skatteintkomster 2010]:[Ersättning för förlorade skatteintkomster 2021]])</f>
        <v>3392932.5198176848</v>
      </c>
      <c r="Q162" s="400">
        <f>SUM(Skattekompensation[[#This Row],[Ersättning för förlorade skatteintkomster 2010]:[Ersättning för förlorade skatteintkomster 2022]])</f>
        <v>3762043.601303855</v>
      </c>
      <c r="R162" s="421">
        <v>-24619.314781673871</v>
      </c>
      <c r="S162" s="422">
        <f>Skattekompensation[[#This Row],[Ersättning  för förlorade skatteinkomster 2010-2022 sammanlagt, €]]+Skattekompensation[[#This Row],[Återkrav av fördröjda skatteintäkter år 2022]]</f>
        <v>3737424.2865221812</v>
      </c>
    </row>
    <row r="163" spans="1:19" x14ac:dyDescent="0.3">
      <c r="A163" s="33">
        <v>508</v>
      </c>
      <c r="B163" s="12" t="s">
        <v>106</v>
      </c>
      <c r="C163" s="14">
        <v>803271.67493557965</v>
      </c>
      <c r="D163" s="418">
        <v>260536.47280857738</v>
      </c>
      <c r="E163" s="418">
        <v>594607.00557090575</v>
      </c>
      <c r="F163" s="418">
        <v>29984.572558197375</v>
      </c>
      <c r="G163" s="418">
        <v>81713.79125779483</v>
      </c>
      <c r="H163" s="418">
        <v>348205.48234426253</v>
      </c>
      <c r="I163" s="418">
        <v>470837.27244409214</v>
      </c>
      <c r="J163" s="418">
        <v>887671.22592393123</v>
      </c>
      <c r="K163" s="418">
        <v>228034.70317835227</v>
      </c>
      <c r="L163" s="418">
        <v>418329.02621177264</v>
      </c>
      <c r="M163" s="418">
        <v>534889.71925580513</v>
      </c>
      <c r="N163" s="418">
        <v>319124.39739216893</v>
      </c>
      <c r="O163" s="418">
        <v>624951.40925670601</v>
      </c>
      <c r="P163" s="419">
        <f>SUM(Skattekompensation[[#This Row],[Ersättning för förlorade skatteintkomster 2010]:[Ersättning för förlorade skatteintkomster 2021]])</f>
        <v>4977205.3438814403</v>
      </c>
      <c r="Q163" s="400">
        <f>SUM(Skattekompensation[[#This Row],[Ersättning för förlorade skatteintkomster 2010]:[Ersättning för förlorade skatteintkomster 2022]])</f>
        <v>5602156.7531381464</v>
      </c>
      <c r="R163" s="421">
        <v>-48086.175688795345</v>
      </c>
      <c r="S163" s="422">
        <f>Skattekompensation[[#This Row],[Ersättning  för förlorade skatteinkomster 2010-2022 sammanlagt, €]]+Skattekompensation[[#This Row],[Återkrav av fördröjda skatteintäkter år 2022]]</f>
        <v>5554070.5774493506</v>
      </c>
    </row>
    <row r="164" spans="1:19" x14ac:dyDescent="0.3">
      <c r="A164" s="33">
        <v>529</v>
      </c>
      <c r="B164" s="12" t="s">
        <v>338</v>
      </c>
      <c r="C164" s="14">
        <v>1126269.3189493893</v>
      </c>
      <c r="D164" s="418">
        <v>399804.01133140933</v>
      </c>
      <c r="E164" s="418">
        <v>766201.27662967087</v>
      </c>
      <c r="F164" s="418">
        <v>14389.925838253772</v>
      </c>
      <c r="G164" s="418">
        <v>-431494.31892511674</v>
      </c>
      <c r="H164" s="418">
        <v>292074.77072624414</v>
      </c>
      <c r="I164" s="418">
        <v>716649.17486238037</v>
      </c>
      <c r="J164" s="418">
        <v>1313253.5607455149</v>
      </c>
      <c r="K164" s="418">
        <v>386703.96748320304</v>
      </c>
      <c r="L164" s="418">
        <v>671825.33558644855</v>
      </c>
      <c r="M164" s="418">
        <v>837054.10549226706</v>
      </c>
      <c r="N164" s="418">
        <v>537418.16333842266</v>
      </c>
      <c r="O164" s="418">
        <v>1057661.7928334204</v>
      </c>
      <c r="P164" s="419">
        <f>SUM(Skattekompensation[[#This Row],[Ersättning för förlorade skatteintkomster 2010]:[Ersättning för förlorade skatteintkomster 2021]])</f>
        <v>6630149.292058087</v>
      </c>
      <c r="Q164" s="400">
        <f>SUM(Skattekompensation[[#This Row],[Ersättning för förlorade skatteintkomster 2010]:[Ersättning för förlorade skatteintkomster 2022]])</f>
        <v>7687811.0848915074</v>
      </c>
      <c r="R164" s="421">
        <v>-105918.72397989352</v>
      </c>
      <c r="S164" s="422">
        <f>Skattekompensation[[#This Row],[Ersättning  för förlorade skatteinkomster 2010-2022 sammanlagt, €]]+Skattekompensation[[#This Row],[Återkrav av fördröjda skatteintäkter år 2022]]</f>
        <v>7581892.3609116143</v>
      </c>
    </row>
    <row r="165" spans="1:19" x14ac:dyDescent="0.3">
      <c r="A165" s="33">
        <v>531</v>
      </c>
      <c r="B165" s="12" t="s">
        <v>107</v>
      </c>
      <c r="C165" s="14">
        <v>438841.35640277213</v>
      </c>
      <c r="D165" s="418">
        <v>144033.48286428087</v>
      </c>
      <c r="E165" s="418">
        <v>315657.2615734365</v>
      </c>
      <c r="F165" s="418">
        <v>13267.612924917235</v>
      </c>
      <c r="G165" s="418">
        <v>5784.8774261088856</v>
      </c>
      <c r="H165" s="418">
        <v>154824.90383729787</v>
      </c>
      <c r="I165" s="418">
        <v>277279.57392231474</v>
      </c>
      <c r="J165" s="418">
        <v>446750.80011926929</v>
      </c>
      <c r="K165" s="418">
        <v>120873.60937409131</v>
      </c>
      <c r="L165" s="418">
        <v>226991.36700585016</v>
      </c>
      <c r="M165" s="418">
        <v>295492.10994245997</v>
      </c>
      <c r="N165" s="418">
        <v>172881.86799960214</v>
      </c>
      <c r="O165" s="418">
        <v>363787.70381898817</v>
      </c>
      <c r="P165" s="419">
        <f>SUM(Skattekompensation[[#This Row],[Ersättning för förlorade skatteintkomster 2010]:[Ersättning för förlorade skatteintkomster 2021]])</f>
        <v>2612678.8233924005</v>
      </c>
      <c r="Q165" s="400">
        <f>SUM(Skattekompensation[[#This Row],[Ersättning för förlorade skatteintkomster 2010]:[Ersättning för förlorade skatteintkomster 2022]])</f>
        <v>2976466.5272113886</v>
      </c>
      <c r="R165" s="421">
        <v>-23126.81437787196</v>
      </c>
      <c r="S165" s="422">
        <f>Skattekompensation[[#This Row],[Ersättning  för förlorade skatteinkomster 2010-2022 sammanlagt, €]]+Skattekompensation[[#This Row],[Återkrav av fördröjda skatteintäkter år 2022]]</f>
        <v>2953339.7128335168</v>
      </c>
    </row>
    <row r="166" spans="1:19" x14ac:dyDescent="0.3">
      <c r="A166" s="33">
        <v>535</v>
      </c>
      <c r="B166" s="12" t="s">
        <v>108</v>
      </c>
      <c r="C166" s="14">
        <v>959779.35851672047</v>
      </c>
      <c r="D166" s="418">
        <v>298038.39183358068</v>
      </c>
      <c r="E166" s="418">
        <v>742244.57160108408</v>
      </c>
      <c r="F166" s="418">
        <v>31395.044960570765</v>
      </c>
      <c r="G166" s="418">
        <v>86216.866427678178</v>
      </c>
      <c r="H166" s="418">
        <v>384828.58999843674</v>
      </c>
      <c r="I166" s="418">
        <v>586699.58609590796</v>
      </c>
      <c r="J166" s="418">
        <v>917056.14742827835</v>
      </c>
      <c r="K166" s="418">
        <v>236083.63672031384</v>
      </c>
      <c r="L166" s="418">
        <v>483486.12478537211</v>
      </c>
      <c r="M166" s="418">
        <v>655415.29803997499</v>
      </c>
      <c r="N166" s="418">
        <v>382809.24456154421</v>
      </c>
      <c r="O166" s="418">
        <v>746001.14257464116</v>
      </c>
      <c r="P166" s="419">
        <f>SUM(Skattekompensation[[#This Row],[Ersättning för förlorade skatteintkomster 2010]:[Ersättning för förlorade skatteintkomster 2021]])</f>
        <v>5764052.8609694624</v>
      </c>
      <c r="Q166" s="400">
        <f>SUM(Skattekompensation[[#This Row],[Ersättning för förlorade skatteintkomster 2010]:[Ersättning för förlorade skatteintkomster 2022]])</f>
        <v>6510054.0035441034</v>
      </c>
      <c r="R166" s="421">
        <v>-38524.105340807553</v>
      </c>
      <c r="S166" s="422">
        <f>Skattekompensation[[#This Row],[Ersättning  för förlorade skatteinkomster 2010-2022 sammanlagt, €]]+Skattekompensation[[#This Row],[Återkrav av fördröjda skatteintäkter år 2022]]</f>
        <v>6471529.8982032957</v>
      </c>
    </row>
    <row r="167" spans="1:19" x14ac:dyDescent="0.3">
      <c r="A167" s="33">
        <v>536</v>
      </c>
      <c r="B167" s="12" t="s">
        <v>109</v>
      </c>
      <c r="C167" s="14">
        <v>2025007.7647616416</v>
      </c>
      <c r="D167" s="418">
        <v>639057.56979325204</v>
      </c>
      <c r="E167" s="418">
        <v>1293658.0277316587</v>
      </c>
      <c r="F167" s="418">
        <v>16113.233209466209</v>
      </c>
      <c r="G167" s="418">
        <v>29726.065003372754</v>
      </c>
      <c r="H167" s="418">
        <v>685453.07183000259</v>
      </c>
      <c r="I167" s="418">
        <v>1344889.1313814824</v>
      </c>
      <c r="J167" s="418">
        <v>2233952.0745359459</v>
      </c>
      <c r="K167" s="418">
        <v>578686.89771078154</v>
      </c>
      <c r="L167" s="418">
        <v>1155887.2384274635</v>
      </c>
      <c r="M167" s="418">
        <v>1444850.5615021733</v>
      </c>
      <c r="N167" s="418">
        <v>964067.93394148012</v>
      </c>
      <c r="O167" s="418">
        <v>1962978.0205836445</v>
      </c>
      <c r="P167" s="419">
        <f>SUM(Skattekompensation[[#This Row],[Ersättning för förlorade skatteintkomster 2010]:[Ersättning för förlorade skatteintkomster 2021]])</f>
        <v>12411349.569828721</v>
      </c>
      <c r="Q167" s="400">
        <f>SUM(Skattekompensation[[#This Row],[Ersättning för förlorade skatteintkomster 2010]:[Ersättning för förlorade skatteintkomster 2022]])</f>
        <v>14374327.590412365</v>
      </c>
      <c r="R167" s="421">
        <v>-170085.89447632874</v>
      </c>
      <c r="S167" s="422">
        <f>Skattekompensation[[#This Row],[Ersättning  för förlorade skatteinkomster 2010-2022 sammanlagt, €]]+Skattekompensation[[#This Row],[Återkrav av fördröjda skatteintäkter år 2022]]</f>
        <v>14204241.695936037</v>
      </c>
    </row>
    <row r="168" spans="1:19" x14ac:dyDescent="0.3">
      <c r="A168" s="33">
        <v>538</v>
      </c>
      <c r="B168" s="12" t="s">
        <v>339</v>
      </c>
      <c r="C168" s="14">
        <v>391270.17660280946</v>
      </c>
      <c r="D168" s="418">
        <v>123012.66755773284</v>
      </c>
      <c r="E168" s="418">
        <v>242596.63038865852</v>
      </c>
      <c r="F168" s="418">
        <v>3579.7945299190155</v>
      </c>
      <c r="G168" s="418">
        <v>17659.404046923213</v>
      </c>
      <c r="H168" s="418">
        <v>96120.125570317046</v>
      </c>
      <c r="I168" s="418">
        <v>243463.35821764384</v>
      </c>
      <c r="J168" s="418">
        <v>418804.37475416379</v>
      </c>
      <c r="K168" s="418">
        <v>102384.76512897338</v>
      </c>
      <c r="L168" s="418">
        <v>193340.95306111281</v>
      </c>
      <c r="M168" s="418">
        <v>251378.99568681928</v>
      </c>
      <c r="N168" s="418">
        <v>163920.25787598902</v>
      </c>
      <c r="O168" s="418">
        <v>407358.92410934635</v>
      </c>
      <c r="P168" s="419">
        <f>SUM(Skattekompensation[[#This Row],[Ersättning för förlorade skatteintkomster 2010]:[Ersättning för förlorade skatteintkomster 2021]])</f>
        <v>2247531.5034210621</v>
      </c>
      <c r="Q168" s="400">
        <f>SUM(Skattekompensation[[#This Row],[Ersättning för förlorade skatteintkomster 2010]:[Ersättning för förlorade skatteintkomster 2022]])</f>
        <v>2654890.4275304084</v>
      </c>
      <c r="R168" s="421">
        <v>-21267.278332092123</v>
      </c>
      <c r="S168" s="422">
        <f>Skattekompensation[[#This Row],[Ersättning  för förlorade skatteinkomster 2010-2022 sammanlagt, €]]+Skattekompensation[[#This Row],[Återkrav av fördröjda skatteintäkter år 2022]]</f>
        <v>2633623.149198316</v>
      </c>
    </row>
    <row r="169" spans="1:19" x14ac:dyDescent="0.3">
      <c r="A169" s="33">
        <v>541</v>
      </c>
      <c r="B169" s="12" t="s">
        <v>110</v>
      </c>
      <c r="C169" s="14">
        <v>995247.44319342077</v>
      </c>
      <c r="D169" s="418">
        <v>308033.4594203009</v>
      </c>
      <c r="E169" s="418">
        <v>838594.18057144899</v>
      </c>
      <c r="F169" s="418">
        <v>47545.389432168769</v>
      </c>
      <c r="G169" s="418">
        <v>133720.40702885162</v>
      </c>
      <c r="H169" s="418">
        <v>433982.73767950042</v>
      </c>
      <c r="I169" s="418">
        <v>556119.80564314523</v>
      </c>
      <c r="J169" s="418">
        <v>898885.23495856766</v>
      </c>
      <c r="K169" s="418">
        <v>274897.1767368656</v>
      </c>
      <c r="L169" s="418">
        <v>484578.39218715357</v>
      </c>
      <c r="M169" s="418">
        <v>656237.73745466163</v>
      </c>
      <c r="N169" s="418">
        <v>351879.62141524645</v>
      </c>
      <c r="O169" s="418">
        <v>585556.11971582042</v>
      </c>
      <c r="P169" s="419">
        <f>SUM(Skattekompensation[[#This Row],[Ersättning för förlorade skatteintkomster 2010]:[Ersättning för förlorade skatteintkomster 2021]])</f>
        <v>5979721.5857213307</v>
      </c>
      <c r="Q169" s="400">
        <f>SUM(Skattekompensation[[#This Row],[Ersättning för förlorade skatteintkomster 2010]:[Ersättning för förlorade skatteintkomster 2022]])</f>
        <v>6565277.7054371508</v>
      </c>
      <c r="R169" s="421">
        <v>-34698.322895895093</v>
      </c>
      <c r="S169" s="422">
        <f>Skattekompensation[[#This Row],[Ersättning  för förlorade skatteinkomster 2010-2022 sammanlagt, €]]+Skattekompensation[[#This Row],[Återkrav av fördröjda skatteintäkter år 2022]]</f>
        <v>6530579.382541256</v>
      </c>
    </row>
    <row r="170" spans="1:19" x14ac:dyDescent="0.3">
      <c r="A170" s="33">
        <v>543</v>
      </c>
      <c r="B170" s="12" t="s">
        <v>111</v>
      </c>
      <c r="C170" s="14">
        <v>2508950.769953276</v>
      </c>
      <c r="D170" s="418">
        <v>815871.96190869517</v>
      </c>
      <c r="E170" s="418">
        <v>1541302.5968424971</v>
      </c>
      <c r="F170" s="418">
        <v>-2689.5568037836974</v>
      </c>
      <c r="G170" s="418">
        <v>-252744.74866968312</v>
      </c>
      <c r="H170" s="418">
        <v>461128.29631924519</v>
      </c>
      <c r="I170" s="418">
        <v>1697250.0701201775</v>
      </c>
      <c r="J170" s="418">
        <v>2641548.730693181</v>
      </c>
      <c r="K170" s="418">
        <v>760307.29971737438</v>
      </c>
      <c r="L170" s="418">
        <v>1322288.977590187</v>
      </c>
      <c r="M170" s="418">
        <v>1636796.1764733593</v>
      </c>
      <c r="N170" s="418">
        <v>1178622.779299265</v>
      </c>
      <c r="O170" s="418">
        <v>2959457.7620233293</v>
      </c>
      <c r="P170" s="419">
        <f>SUM(Skattekompensation[[#This Row],[Ersättning för förlorade skatteintkomster 2010]:[Ersättning för förlorade skatteintkomster 2021]])</f>
        <v>14308633.35344379</v>
      </c>
      <c r="Q170" s="400">
        <f>SUM(Skattekompensation[[#This Row],[Ersättning för förlorade skatteintkomster 2010]:[Ersättning för förlorade skatteintkomster 2022]])</f>
        <v>17268091.11546712</v>
      </c>
      <c r="R170" s="421">
        <v>-230828.91882494729</v>
      </c>
      <c r="S170" s="422">
        <f>Skattekompensation[[#This Row],[Ersättning  för förlorade skatteinkomster 2010-2022 sammanlagt, €]]+Skattekompensation[[#This Row],[Återkrav av fördröjda skatteintäkter år 2022]]</f>
        <v>17037262.196642172</v>
      </c>
    </row>
    <row r="171" spans="1:19" x14ac:dyDescent="0.3">
      <c r="A171" s="33">
        <v>545</v>
      </c>
      <c r="B171" s="12" t="s">
        <v>340</v>
      </c>
      <c r="C171" s="14">
        <v>882100.0540954934</v>
      </c>
      <c r="D171" s="418">
        <v>360351.36413601198</v>
      </c>
      <c r="E171" s="418">
        <v>862960.74430859403</v>
      </c>
      <c r="F171" s="418">
        <v>51821.178533274098</v>
      </c>
      <c r="G171" s="418">
        <v>100620.96981149455</v>
      </c>
      <c r="H171" s="418">
        <v>341477.81833302096</v>
      </c>
      <c r="I171" s="418">
        <v>661809.19778420764</v>
      </c>
      <c r="J171" s="418">
        <v>988815.4396264588</v>
      </c>
      <c r="K171" s="418">
        <v>358380.75568269467</v>
      </c>
      <c r="L171" s="418">
        <v>546498.55625187315</v>
      </c>
      <c r="M171" s="418">
        <v>744996.28072836669</v>
      </c>
      <c r="N171" s="418">
        <v>435165.12566096312</v>
      </c>
      <c r="O171" s="418">
        <v>742019.10283614404</v>
      </c>
      <c r="P171" s="419">
        <f>SUM(Skattekompensation[[#This Row],[Ersättning för förlorade skatteintkomster 2010]:[Ersättning för förlorade skatteintkomster 2021]])</f>
        <v>6334997.4849524535</v>
      </c>
      <c r="Q171" s="400">
        <f>SUM(Skattekompensation[[#This Row],[Ersättning för förlorade skatteintkomster 2010]:[Ersättning för förlorade skatteintkomster 2022]])</f>
        <v>7077016.5877885977</v>
      </c>
      <c r="R171" s="421">
        <v>-37306.320220447284</v>
      </c>
      <c r="S171" s="422">
        <f>Skattekompensation[[#This Row],[Ersättning  för förlorade skatteinkomster 2010-2022 sammanlagt, €]]+Skattekompensation[[#This Row],[Återkrav av fördröjda skatteintäkter år 2022]]</f>
        <v>7039710.2675681505</v>
      </c>
    </row>
    <row r="172" spans="1:19" x14ac:dyDescent="0.3">
      <c r="A172" s="33">
        <v>560</v>
      </c>
      <c r="B172" s="12" t="s">
        <v>112</v>
      </c>
      <c r="C172" s="14">
        <v>1347206.5102739562</v>
      </c>
      <c r="D172" s="418">
        <v>448989.25218884385</v>
      </c>
      <c r="E172" s="418">
        <v>1044372.1029025062</v>
      </c>
      <c r="F172" s="418">
        <v>40840.805751340253</v>
      </c>
      <c r="G172" s="418">
        <v>25536.415548027293</v>
      </c>
      <c r="H172" s="418">
        <v>410477.114387732</v>
      </c>
      <c r="I172" s="418">
        <v>841468.43956446939</v>
      </c>
      <c r="J172" s="418">
        <v>1345148.8386893263</v>
      </c>
      <c r="K172" s="418">
        <v>396782.10989634832</v>
      </c>
      <c r="L172" s="418">
        <v>698393.14452333818</v>
      </c>
      <c r="M172" s="418">
        <v>922060.50137157866</v>
      </c>
      <c r="N172" s="418">
        <v>551655.60284756392</v>
      </c>
      <c r="O172" s="418">
        <v>1305561.1156388926</v>
      </c>
      <c r="P172" s="419">
        <f>SUM(Skattekompensation[[#This Row],[Ersättning för förlorade skatteintkomster 2010]:[Ersättning för förlorade skatteintkomster 2021]])</f>
        <v>8072930.8379450319</v>
      </c>
      <c r="Q172" s="400">
        <f>SUM(Skattekompensation[[#This Row],[Ersättning för förlorade skatteintkomster 2010]:[Ersättning för förlorade skatteintkomster 2022]])</f>
        <v>9378491.9535839241</v>
      </c>
      <c r="R172" s="421">
        <v>-66948.356364280509</v>
      </c>
      <c r="S172" s="422">
        <f>Skattekompensation[[#This Row],[Ersättning  för förlorade skatteinkomster 2010-2022 sammanlagt, €]]+Skattekompensation[[#This Row],[Återkrav av fördröjda skatteintäkter år 2022]]</f>
        <v>9311543.5972196441</v>
      </c>
    </row>
    <row r="173" spans="1:19" x14ac:dyDescent="0.3">
      <c r="A173" s="33">
        <v>561</v>
      </c>
      <c r="B173" s="12" t="s">
        <v>113</v>
      </c>
      <c r="C173" s="14">
        <v>125387.88995097601</v>
      </c>
      <c r="D173" s="418">
        <v>47164.294520594463</v>
      </c>
      <c r="E173" s="418">
        <v>120705.51309423543</v>
      </c>
      <c r="F173" s="418">
        <v>6912.0473510312058</v>
      </c>
      <c r="G173" s="418">
        <v>16468.420393850014</v>
      </c>
      <c r="H173" s="418">
        <v>44923.497967833151</v>
      </c>
      <c r="I173" s="418">
        <v>91105.935910178683</v>
      </c>
      <c r="J173" s="418">
        <v>127322.0639238273</v>
      </c>
      <c r="K173" s="418">
        <v>42722.480114134763</v>
      </c>
      <c r="L173" s="418">
        <v>69442.992919674653</v>
      </c>
      <c r="M173" s="418">
        <v>95695.844868757136</v>
      </c>
      <c r="N173" s="418">
        <v>56285.301239261629</v>
      </c>
      <c r="O173" s="418">
        <v>107335.19241089083</v>
      </c>
      <c r="P173" s="419">
        <f>SUM(Skattekompensation[[#This Row],[Ersättning för förlorade skatteintkomster 2010]:[Ersättning för förlorade skatteintkomster 2021]])</f>
        <v>844136.28225435445</v>
      </c>
      <c r="Q173" s="400">
        <f>SUM(Skattekompensation[[#This Row],[Ersättning för förlorade skatteintkomster 2010]:[Ersättning för förlorade skatteintkomster 2022]])</f>
        <v>951471.47466524527</v>
      </c>
      <c r="R173" s="421">
        <v>-5099.8217387204359</v>
      </c>
      <c r="S173" s="422">
        <f>Skattekompensation[[#This Row],[Ersättning  för förlorade skatteinkomster 2010-2022 sammanlagt, €]]+Skattekompensation[[#This Row],[Återkrav av fördröjda skatteintäkter år 2022]]</f>
        <v>946371.65292652487</v>
      </c>
    </row>
    <row r="174" spans="1:19" x14ac:dyDescent="0.3">
      <c r="A174" s="33">
        <v>562</v>
      </c>
      <c r="B174" s="12" t="s">
        <v>114</v>
      </c>
      <c r="C174" s="14">
        <v>830957.86366047501</v>
      </c>
      <c r="D174" s="418">
        <v>272171.47774438583</v>
      </c>
      <c r="E174" s="418">
        <v>596253.02858232183</v>
      </c>
      <c r="F174" s="418">
        <v>27439.144029399191</v>
      </c>
      <c r="G174" s="418">
        <v>84570.054895810055</v>
      </c>
      <c r="H174" s="418">
        <v>269120.68028650165</v>
      </c>
      <c r="I174" s="418">
        <v>520355.84063226765</v>
      </c>
      <c r="J174" s="418">
        <v>820429.66557845939</v>
      </c>
      <c r="K174" s="418">
        <v>233185.05735749073</v>
      </c>
      <c r="L174" s="418">
        <v>414341.86908865831</v>
      </c>
      <c r="M174" s="418">
        <v>553388.66922539088</v>
      </c>
      <c r="N174" s="418">
        <v>315388.40156651445</v>
      </c>
      <c r="O174" s="418">
        <v>768499.31640020269</v>
      </c>
      <c r="P174" s="419">
        <f>SUM(Skattekompensation[[#This Row],[Ersättning för förlorade skatteintkomster 2010]:[Ersättning för förlorade skatteintkomster 2021]])</f>
        <v>4937601.7526476746</v>
      </c>
      <c r="Q174" s="400">
        <f>SUM(Skattekompensation[[#This Row],[Ersättning för förlorade skatteintkomster 2010]:[Ersättning för förlorade skatteintkomster 2022]])</f>
        <v>5706101.0690478776</v>
      </c>
      <c r="R174" s="421">
        <v>-39799.220769906926</v>
      </c>
      <c r="S174" s="422">
        <f>Skattekompensation[[#This Row],[Ersättning  för förlorade skatteinkomster 2010-2022 sammanlagt, €]]+Skattekompensation[[#This Row],[Återkrav av fördröjda skatteintäkter år 2022]]</f>
        <v>5666301.8482779702</v>
      </c>
    </row>
    <row r="175" spans="1:19" x14ac:dyDescent="0.3">
      <c r="A175" s="33">
        <v>563</v>
      </c>
      <c r="B175" s="12" t="s">
        <v>115</v>
      </c>
      <c r="C175" s="14">
        <v>671352.55315661326</v>
      </c>
      <c r="D175" s="418">
        <v>207900.62791379806</v>
      </c>
      <c r="E175" s="418">
        <v>489424.87352101569</v>
      </c>
      <c r="F175" s="418">
        <v>20115.517900169791</v>
      </c>
      <c r="G175" s="418">
        <v>47737.777973836666</v>
      </c>
      <c r="H175" s="418">
        <v>243027.83338420675</v>
      </c>
      <c r="I175" s="418">
        <v>383364.1612117319</v>
      </c>
      <c r="J175" s="418">
        <v>631795.76511602849</v>
      </c>
      <c r="K175" s="418">
        <v>164118.53861002752</v>
      </c>
      <c r="L175" s="418">
        <v>320445.3298210681</v>
      </c>
      <c r="M175" s="418">
        <v>424993.62145444023</v>
      </c>
      <c r="N175" s="418">
        <v>251655.63985256257</v>
      </c>
      <c r="O175" s="418">
        <v>488164.11565832247</v>
      </c>
      <c r="P175" s="419">
        <f>SUM(Skattekompensation[[#This Row],[Ersättning för förlorade skatteintkomster 2010]:[Ersättning för förlorade skatteintkomster 2021]])</f>
        <v>3855932.239915499</v>
      </c>
      <c r="Q175" s="400">
        <f>SUM(Skattekompensation[[#This Row],[Ersättning för förlorade skatteintkomster 2010]:[Ersättning för förlorade skatteintkomster 2022]])</f>
        <v>4344096.3555738218</v>
      </c>
      <c r="R175" s="421">
        <v>-30400.158540059176</v>
      </c>
      <c r="S175" s="422">
        <f>Skattekompensation[[#This Row],[Ersättning  för förlorade skatteinkomster 2010-2022 sammanlagt, €]]+Skattekompensation[[#This Row],[Återkrav av fördröjda skatteintäkter år 2022]]</f>
        <v>4313696.1970337629</v>
      </c>
    </row>
    <row r="176" spans="1:19" x14ac:dyDescent="0.3">
      <c r="A176" s="33">
        <v>564</v>
      </c>
      <c r="B176" s="12" t="s">
        <v>341</v>
      </c>
      <c r="C176" s="14">
        <v>11522543.436193401</v>
      </c>
      <c r="D176" s="418">
        <v>4098253.8137384364</v>
      </c>
      <c r="E176" s="418">
        <v>9979124.8611381873</v>
      </c>
      <c r="F176" s="418">
        <v>334871.9485142128</v>
      </c>
      <c r="G176" s="418">
        <v>2477521.5332884975</v>
      </c>
      <c r="H176" s="418">
        <v>4353592.1019415529</v>
      </c>
      <c r="I176" s="418">
        <v>9470918.065931553</v>
      </c>
      <c r="J176" s="418">
        <v>12734337.278607612</v>
      </c>
      <c r="K176" s="418">
        <v>4651088.9883780247</v>
      </c>
      <c r="L176" s="418">
        <v>8066328.4418830965</v>
      </c>
      <c r="M176" s="418">
        <v>10319905.827703983</v>
      </c>
      <c r="N176" s="418">
        <v>6604692.2784952903</v>
      </c>
      <c r="O176" s="418">
        <v>10875698.343025846</v>
      </c>
      <c r="P176" s="419">
        <f>SUM(Skattekompensation[[#This Row],[Ersättning för förlorade skatteintkomster 2010]:[Ersättning för förlorade skatteintkomster 2021]])</f>
        <v>84613178.57581386</v>
      </c>
      <c r="Q176" s="400">
        <f>SUM(Skattekompensation[[#This Row],[Ersättning för förlorade skatteintkomster 2010]:[Ersättning för förlorade skatteintkomster 2022]])</f>
        <v>95488876.918839708</v>
      </c>
      <c r="R176" s="421">
        <v>-949352.15243914048</v>
      </c>
      <c r="S176" s="422">
        <f>Skattekompensation[[#This Row],[Ersättning  för förlorade skatteinkomster 2010-2022 sammanlagt, €]]+Skattekompensation[[#This Row],[Återkrav av fördröjda skatteintäkter år 2022]]</f>
        <v>94539524.766400561</v>
      </c>
    </row>
    <row r="177" spans="1:19" x14ac:dyDescent="0.3">
      <c r="A177" s="33">
        <v>576</v>
      </c>
      <c r="B177" s="12" t="s">
        <v>116</v>
      </c>
      <c r="C177" s="14">
        <v>333499.91512236773</v>
      </c>
      <c r="D177" s="418">
        <v>98579.49094830986</v>
      </c>
      <c r="E177" s="418">
        <v>244053.00071714519</v>
      </c>
      <c r="F177" s="418">
        <v>13893.435066114844</v>
      </c>
      <c r="G177" s="418">
        <v>51242.601931801124</v>
      </c>
      <c r="H177" s="418">
        <v>118125.36311008477</v>
      </c>
      <c r="I177" s="418">
        <v>174574.08487837674</v>
      </c>
      <c r="J177" s="418">
        <v>280874.32813366747</v>
      </c>
      <c r="K177" s="418">
        <v>88419.750612366755</v>
      </c>
      <c r="L177" s="418">
        <v>148608.44923375346</v>
      </c>
      <c r="M177" s="418">
        <v>203233.21949617603</v>
      </c>
      <c r="N177" s="418">
        <v>108181.11167061342</v>
      </c>
      <c r="O177" s="418">
        <v>236012.35116585228</v>
      </c>
      <c r="P177" s="419">
        <f>SUM(Skattekompensation[[#This Row],[Ersättning för förlorade skatteintkomster 2010]:[Ersättning för förlorade skatteintkomster 2021]])</f>
        <v>1863284.7509207774</v>
      </c>
      <c r="Q177" s="400">
        <f>SUM(Skattekompensation[[#This Row],[Ersättning för förlorade skatteintkomster 2010]:[Ersättning för förlorade skatteintkomster 2022]])</f>
        <v>2099297.1020866297</v>
      </c>
      <c r="R177" s="421">
        <v>-12178.29479250588</v>
      </c>
      <c r="S177" s="422">
        <f>Skattekompensation[[#This Row],[Ersättning  för förlorade skatteinkomster 2010-2022 sammanlagt, €]]+Skattekompensation[[#This Row],[Återkrav av fördröjda skatteintäkter år 2022]]</f>
        <v>2087118.8072941238</v>
      </c>
    </row>
    <row r="178" spans="1:19" x14ac:dyDescent="0.3">
      <c r="A178" s="33">
        <v>577</v>
      </c>
      <c r="B178" s="12" t="s">
        <v>342</v>
      </c>
      <c r="C178" s="14">
        <v>715881.7050826184</v>
      </c>
      <c r="D178" s="418">
        <v>239696.19916141039</v>
      </c>
      <c r="E178" s="418">
        <v>484639.53185361932</v>
      </c>
      <c r="F178" s="418">
        <v>8500.4062881349746</v>
      </c>
      <c r="G178" s="418">
        <v>9666.3122351172387</v>
      </c>
      <c r="H178" s="418">
        <v>210520.21530560398</v>
      </c>
      <c r="I178" s="418">
        <v>502854.84421210585</v>
      </c>
      <c r="J178" s="418">
        <v>843472.53884409333</v>
      </c>
      <c r="K178" s="418">
        <v>240276.30637840199</v>
      </c>
      <c r="L178" s="418">
        <v>418130.20248973597</v>
      </c>
      <c r="M178" s="418">
        <v>512171.82169536507</v>
      </c>
      <c r="N178" s="418">
        <v>342921.19753346138</v>
      </c>
      <c r="O178" s="418">
        <v>838550.16390774189</v>
      </c>
      <c r="P178" s="419">
        <f>SUM(Skattekompensation[[#This Row],[Ersättning för förlorade skatteintkomster 2010]:[Ersättning för förlorade skatteintkomster 2021]])</f>
        <v>4528731.2810796676</v>
      </c>
      <c r="Q178" s="400">
        <f>SUM(Skattekompensation[[#This Row],[Ersättning för förlorade skatteintkomster 2010]:[Ersättning för förlorade skatteintkomster 2022]])</f>
        <v>5367281.4449874097</v>
      </c>
      <c r="R178" s="421">
        <v>-51890.834182957427</v>
      </c>
      <c r="S178" s="422">
        <f>Skattekompensation[[#This Row],[Ersättning  för förlorade skatteinkomster 2010-2022 sammanlagt, €]]+Skattekompensation[[#This Row],[Återkrav av fördröjda skatteintäkter år 2022]]</f>
        <v>5315390.6108044526</v>
      </c>
    </row>
    <row r="179" spans="1:19" x14ac:dyDescent="0.3">
      <c r="A179" s="33">
        <v>578</v>
      </c>
      <c r="B179" s="12" t="s">
        <v>117</v>
      </c>
      <c r="C179" s="14">
        <v>359412.83288442472</v>
      </c>
      <c r="D179" s="418">
        <v>117090.62029594954</v>
      </c>
      <c r="E179" s="418">
        <v>292961.80918731331</v>
      </c>
      <c r="F179" s="418">
        <v>17070.764551890865</v>
      </c>
      <c r="G179" s="418">
        <v>64056.449333093362</v>
      </c>
      <c r="H179" s="418">
        <v>149275.46134262069</v>
      </c>
      <c r="I179" s="418">
        <v>171825.56490100868</v>
      </c>
      <c r="J179" s="418">
        <v>290627.2859584415</v>
      </c>
      <c r="K179" s="418">
        <v>81329.214023202541</v>
      </c>
      <c r="L179" s="418">
        <v>160375.5194643866</v>
      </c>
      <c r="M179" s="418">
        <v>208278.56732756144</v>
      </c>
      <c r="N179" s="418">
        <v>111361.38857019745</v>
      </c>
      <c r="O179" s="418">
        <v>266104.81185957085</v>
      </c>
      <c r="P179" s="419">
        <f>SUM(Skattekompensation[[#This Row],[Ersättning för förlorade skatteintkomster 2010]:[Ersättning för förlorade skatteintkomster 2021]])</f>
        <v>2023665.4778400906</v>
      </c>
      <c r="Q179" s="400">
        <f>SUM(Skattekompensation[[#This Row],[Ersättning för förlorade skatteintkomster 2010]:[Ersättning för förlorade skatteintkomster 2022]])</f>
        <v>2289770.2896996615</v>
      </c>
      <c r="R179" s="421">
        <v>-12850.251821047676</v>
      </c>
      <c r="S179" s="422">
        <f>Skattekompensation[[#This Row],[Ersättning  för förlorade skatteinkomster 2010-2022 sammanlagt, €]]+Skattekompensation[[#This Row],[Återkrav av fördröjda skatteintäkter år 2022]]</f>
        <v>2276920.0378786139</v>
      </c>
    </row>
    <row r="180" spans="1:19" x14ac:dyDescent="0.3">
      <c r="A180" s="33">
        <v>580</v>
      </c>
      <c r="B180" s="12" t="s">
        <v>118</v>
      </c>
      <c r="C180" s="14">
        <v>548728.08997842623</v>
      </c>
      <c r="D180" s="418">
        <v>164426.19073875449</v>
      </c>
      <c r="E180" s="418">
        <v>449529.53167335782</v>
      </c>
      <c r="F180" s="418">
        <v>24829.508858097441</v>
      </c>
      <c r="G180" s="418">
        <v>64431.620005739838</v>
      </c>
      <c r="H180" s="418">
        <v>213722.76312997163</v>
      </c>
      <c r="I180" s="418">
        <v>280306.99889802601</v>
      </c>
      <c r="J180" s="418">
        <v>469469.18040496006</v>
      </c>
      <c r="K180" s="418">
        <v>137511.71819732754</v>
      </c>
      <c r="L180" s="418">
        <v>231938.45242337234</v>
      </c>
      <c r="M180" s="418">
        <v>298735.66245908255</v>
      </c>
      <c r="N180" s="418">
        <v>167913.09082135741</v>
      </c>
      <c r="O180" s="418">
        <v>326120.9740584243</v>
      </c>
      <c r="P180" s="419">
        <f>SUM(Skattekompensation[[#This Row],[Ersättning för förlorade skatteintkomster 2010]:[Ersättning för förlorade skatteintkomster 2021]])</f>
        <v>3051542.8075884734</v>
      </c>
      <c r="Q180" s="400">
        <f>SUM(Skattekompensation[[#This Row],[Ersättning för förlorade skatteintkomster 2010]:[Ersättning för förlorade skatteintkomster 2022]])</f>
        <v>3377663.7816468976</v>
      </c>
      <c r="R180" s="421">
        <v>-17990.650227327227</v>
      </c>
      <c r="S180" s="422">
        <f>Skattekompensation[[#This Row],[Ersättning  för förlorade skatteinkomster 2010-2022 sammanlagt, €]]+Skattekompensation[[#This Row],[Återkrav av fördröjda skatteintäkter år 2022]]</f>
        <v>3359673.1314195702</v>
      </c>
    </row>
    <row r="181" spans="1:19" x14ac:dyDescent="0.3">
      <c r="A181" s="33">
        <v>581</v>
      </c>
      <c r="B181" s="12" t="s">
        <v>119</v>
      </c>
      <c r="C181" s="14">
        <v>631294.43163572031</v>
      </c>
      <c r="D181" s="418">
        <v>193782.5359086747</v>
      </c>
      <c r="E181" s="418">
        <v>483072.91428183857</v>
      </c>
      <c r="F181" s="418">
        <v>24805.220835978082</v>
      </c>
      <c r="G181" s="418">
        <v>35617.507817142541</v>
      </c>
      <c r="H181" s="418">
        <v>244726.99378497124</v>
      </c>
      <c r="I181" s="418">
        <v>364807.035582009</v>
      </c>
      <c r="J181" s="418">
        <v>582032.86169761384</v>
      </c>
      <c r="K181" s="418">
        <v>169726.33743962029</v>
      </c>
      <c r="L181" s="418">
        <v>309542.48135553871</v>
      </c>
      <c r="M181" s="418">
        <v>414669.19576379406</v>
      </c>
      <c r="N181" s="418">
        <v>229030.69473690001</v>
      </c>
      <c r="O181" s="418">
        <v>437108.03574824415</v>
      </c>
      <c r="P181" s="419">
        <f>SUM(Skattekompensation[[#This Row],[Ersättning för förlorade skatteintkomster 2010]:[Ersättning för förlorade skatteintkomster 2021]])</f>
        <v>3683108.2108398015</v>
      </c>
      <c r="Q181" s="400">
        <f>SUM(Skattekompensation[[#This Row],[Ersättning för förlorade skatteintkomster 2010]:[Ersättning för förlorade skatteintkomster 2022]])</f>
        <v>4120216.2465880457</v>
      </c>
      <c r="R181" s="421">
        <v>-26604.768010849773</v>
      </c>
      <c r="S181" s="422">
        <f>Skattekompensation[[#This Row],[Ersättning  för förlorade skatteinkomster 2010-2022 sammanlagt, €]]+Skattekompensation[[#This Row],[Återkrav av fördröjda skatteintäkter år 2022]]</f>
        <v>4093611.4785771961</v>
      </c>
    </row>
    <row r="182" spans="1:19" x14ac:dyDescent="0.3">
      <c r="A182" s="33">
        <v>583</v>
      </c>
      <c r="B182" s="12" t="s">
        <v>120</v>
      </c>
      <c r="C182" s="14">
        <v>98737.012347992917</v>
      </c>
      <c r="D182" s="418">
        <v>30421.37116340741</v>
      </c>
      <c r="E182" s="418">
        <v>86707.593906110051</v>
      </c>
      <c r="F182" s="418">
        <v>4883.3227807354506</v>
      </c>
      <c r="G182" s="418">
        <v>12434.331455737256</v>
      </c>
      <c r="H182" s="418">
        <v>32710.823561396781</v>
      </c>
      <c r="I182" s="418">
        <v>49945.523806111269</v>
      </c>
      <c r="J182" s="418">
        <v>84755.746992006912</v>
      </c>
      <c r="K182" s="418">
        <v>26259.991914495644</v>
      </c>
      <c r="L182" s="418">
        <v>48698.913694581999</v>
      </c>
      <c r="M182" s="418">
        <v>63368.438666917144</v>
      </c>
      <c r="N182" s="418">
        <v>36270.27248856298</v>
      </c>
      <c r="O182" s="418">
        <v>73985.982189409857</v>
      </c>
      <c r="P182" s="419">
        <f>SUM(Skattekompensation[[#This Row],[Ersättning för förlorade skatteintkomster 2010]:[Ersättning för förlorade skatteintkomster 2021]])</f>
        <v>575193.34277805581</v>
      </c>
      <c r="Q182" s="400">
        <f>SUM(Skattekompensation[[#This Row],[Ersättning för förlorade skatteintkomster 2010]:[Ersättning för förlorade skatteintkomster 2022]])</f>
        <v>649179.32496746571</v>
      </c>
      <c r="R182" s="421">
        <v>-6105.082584600581</v>
      </c>
      <c r="S182" s="422">
        <f>Skattekompensation[[#This Row],[Ersättning  för förlorade skatteinkomster 2010-2022 sammanlagt, €]]+Skattekompensation[[#This Row],[Återkrav av fördröjda skatteintäkter år 2022]]</f>
        <v>643074.24238286517</v>
      </c>
    </row>
    <row r="183" spans="1:19" x14ac:dyDescent="0.3">
      <c r="A183" s="33">
        <v>584</v>
      </c>
      <c r="B183" s="12" t="s">
        <v>121</v>
      </c>
      <c r="C183" s="14">
        <v>248801.63752602844</v>
      </c>
      <c r="D183" s="418">
        <v>81809.69419997494</v>
      </c>
      <c r="E183" s="418">
        <v>237809.04534196263</v>
      </c>
      <c r="F183" s="418">
        <v>12373.570511656304</v>
      </c>
      <c r="G183" s="418">
        <v>37925.092907609796</v>
      </c>
      <c r="H183" s="418">
        <v>123013.57808496512</v>
      </c>
      <c r="I183" s="418">
        <v>153607.53770423934</v>
      </c>
      <c r="J183" s="418">
        <v>243407.94374177346</v>
      </c>
      <c r="K183" s="418">
        <v>65115.4129479533</v>
      </c>
      <c r="L183" s="418">
        <v>128168.12865824169</v>
      </c>
      <c r="M183" s="418">
        <v>178388.33705722212</v>
      </c>
      <c r="N183" s="418">
        <v>95273.130648468912</v>
      </c>
      <c r="O183" s="418">
        <v>167544.08247640307</v>
      </c>
      <c r="P183" s="419">
        <f>SUM(Skattekompensation[[#This Row],[Ersättning för förlorade skatteintkomster 2010]:[Ersättning för förlorade skatteintkomster 2021]])</f>
        <v>1605693.1093300958</v>
      </c>
      <c r="Q183" s="400">
        <f>SUM(Skattekompensation[[#This Row],[Ersättning för förlorade skatteintkomster 2010]:[Ersättning för förlorade skatteintkomster 2022]])</f>
        <v>1773237.1918064989</v>
      </c>
      <c r="R183" s="421">
        <v>-9204.417494278332</v>
      </c>
      <c r="S183" s="422">
        <f>Skattekompensation[[#This Row],[Ersättning  för förlorade skatteinkomster 2010-2022 sammanlagt, €]]+Skattekompensation[[#This Row],[Återkrav av fördröjda skatteintäkter år 2022]]</f>
        <v>1764032.7743122205</v>
      </c>
    </row>
    <row r="184" spans="1:19" x14ac:dyDescent="0.3">
      <c r="A184" s="33">
        <v>588</v>
      </c>
      <c r="B184" s="12" t="s">
        <v>122</v>
      </c>
      <c r="C184" s="14">
        <v>234115.16277144704</v>
      </c>
      <c r="D184" s="418">
        <v>67290.107870759181</v>
      </c>
      <c r="E184" s="418">
        <v>168977.94436263852</v>
      </c>
      <c r="F184" s="418">
        <v>9010.2925111819332</v>
      </c>
      <c r="G184" s="418">
        <v>8334.4010435732107</v>
      </c>
      <c r="H184" s="418">
        <v>76406.005858727396</v>
      </c>
      <c r="I184" s="418">
        <v>102718.41957583952</v>
      </c>
      <c r="J184" s="418">
        <v>162135.96327907612</v>
      </c>
      <c r="K184" s="418">
        <v>50497.781897483066</v>
      </c>
      <c r="L184" s="418">
        <v>91577.209057348591</v>
      </c>
      <c r="M184" s="418">
        <v>130688.93375588853</v>
      </c>
      <c r="N184" s="418">
        <v>64143.875127204032</v>
      </c>
      <c r="O184" s="418">
        <v>126999.00082015173</v>
      </c>
      <c r="P184" s="419">
        <f>SUM(Skattekompensation[[#This Row],[Ersättning för förlorade skatteintkomster 2010]:[Ersättning för förlorade skatteintkomster 2021]])</f>
        <v>1165896.0971111672</v>
      </c>
      <c r="Q184" s="400">
        <f>SUM(Skattekompensation[[#This Row],[Ersättning för förlorade skatteintkomster 2010]:[Ersättning för förlorade skatteintkomster 2022]])</f>
        <v>1292895.0979313189</v>
      </c>
      <c r="R184" s="421">
        <v>-6438.0017076869044</v>
      </c>
      <c r="S184" s="422">
        <f>Skattekompensation[[#This Row],[Ersättning  för förlorade skatteinkomster 2010-2022 sammanlagt, €]]+Skattekompensation[[#This Row],[Återkrav av fördröjda skatteintäkter år 2022]]</f>
        <v>1286457.0962236321</v>
      </c>
    </row>
    <row r="185" spans="1:19" x14ac:dyDescent="0.3">
      <c r="A185" s="33">
        <v>592</v>
      </c>
      <c r="B185" s="12" t="s">
        <v>123</v>
      </c>
      <c r="C185" s="14">
        <v>354457.06357389642</v>
      </c>
      <c r="D185" s="418">
        <v>106582.49201153712</v>
      </c>
      <c r="E185" s="418">
        <v>254905.20955377643</v>
      </c>
      <c r="F185" s="418">
        <v>8332.6534902851799</v>
      </c>
      <c r="G185" s="418">
        <v>26530.701781500757</v>
      </c>
      <c r="H185" s="418">
        <v>123476.20413054695</v>
      </c>
      <c r="I185" s="418">
        <v>207997.30219506685</v>
      </c>
      <c r="J185" s="418">
        <v>310773.86573296739</v>
      </c>
      <c r="K185" s="418">
        <v>88610.83356448845</v>
      </c>
      <c r="L185" s="418">
        <v>171137.42344327332</v>
      </c>
      <c r="M185" s="418">
        <v>227720.80511451929</v>
      </c>
      <c r="N185" s="418">
        <v>136697.07753943527</v>
      </c>
      <c r="O185" s="418">
        <v>318969.13574087742</v>
      </c>
      <c r="P185" s="419">
        <f>SUM(Skattekompensation[[#This Row],[Ersättning för förlorade skatteintkomster 2010]:[Ersättning för förlorade skatteintkomster 2021]])</f>
        <v>2017221.6321312936</v>
      </c>
      <c r="Q185" s="400">
        <f>SUM(Skattekompensation[[#This Row],[Ersättning för förlorade skatteintkomster 2010]:[Ersättning för förlorade skatteintkomster 2022]])</f>
        <v>2336190.767872171</v>
      </c>
      <c r="R185" s="421">
        <v>-15545.776871638</v>
      </c>
      <c r="S185" s="422">
        <f>Skattekompensation[[#This Row],[Ersättning  för förlorade skatteinkomster 2010-2022 sammanlagt, €]]+Skattekompensation[[#This Row],[Återkrav av fördröjda skatteintäkter år 2022]]</f>
        <v>2320644.9910005331</v>
      </c>
    </row>
    <row r="186" spans="1:19" x14ac:dyDescent="0.3">
      <c r="A186" s="33">
        <v>593</v>
      </c>
      <c r="B186" s="12" t="s">
        <v>124</v>
      </c>
      <c r="C186" s="14">
        <v>1560089.9133459062</v>
      </c>
      <c r="D186" s="418">
        <v>513970.5467523199</v>
      </c>
      <c r="E186" s="418">
        <v>1260126.6268012959</v>
      </c>
      <c r="F186" s="418">
        <v>63467.032631407666</v>
      </c>
      <c r="G186" s="418">
        <v>157346.3627602417</v>
      </c>
      <c r="H186" s="418">
        <v>647965.8766096516</v>
      </c>
      <c r="I186" s="418">
        <v>974534.74017759331</v>
      </c>
      <c r="J186" s="418">
        <v>1699306.929225473</v>
      </c>
      <c r="K186" s="418">
        <v>475978.11119225342</v>
      </c>
      <c r="L186" s="418">
        <v>854011.98964441475</v>
      </c>
      <c r="M186" s="418">
        <v>1100093.2699461284</v>
      </c>
      <c r="N186" s="418">
        <v>630805.11225964944</v>
      </c>
      <c r="O186" s="418">
        <v>1114106.3050170292</v>
      </c>
      <c r="P186" s="419">
        <f>SUM(Skattekompensation[[#This Row],[Ersättning för förlorade skatteintkomster 2010]:[Ersättning för förlorade skatteintkomster 2021]])</f>
        <v>9937696.5113463346</v>
      </c>
      <c r="Q186" s="400">
        <f>SUM(Skattekompensation[[#This Row],[Ersättning för förlorade skatteintkomster 2010]:[Ersättning för förlorade skatteintkomster 2022]])</f>
        <v>11051802.816363364</v>
      </c>
      <c r="R186" s="421">
        <v>-78484.158382426482</v>
      </c>
      <c r="S186" s="422">
        <f>Skattekompensation[[#This Row],[Ersättning  för förlorade skatteinkomster 2010-2022 sammanlagt, €]]+Skattekompensation[[#This Row],[Återkrav av fördröjda skatteintäkter år 2022]]</f>
        <v>10973318.657980938</v>
      </c>
    </row>
    <row r="187" spans="1:19" x14ac:dyDescent="0.3">
      <c r="A187" s="33">
        <v>595</v>
      </c>
      <c r="B187" s="12" t="s">
        <v>125</v>
      </c>
      <c r="C187" s="14">
        <v>533260.24412474141</v>
      </c>
      <c r="D187" s="418">
        <v>148457.81622412161</v>
      </c>
      <c r="E187" s="418">
        <v>383608.90878330654</v>
      </c>
      <c r="F187" s="418">
        <v>21691.080452871629</v>
      </c>
      <c r="G187" s="418">
        <v>60410.255073567154</v>
      </c>
      <c r="H187" s="418">
        <v>212891.88876775064</v>
      </c>
      <c r="I187" s="418">
        <v>253801.99598146603</v>
      </c>
      <c r="J187" s="418">
        <v>410291.23888696532</v>
      </c>
      <c r="K187" s="418">
        <v>117412.21913634996</v>
      </c>
      <c r="L187" s="418">
        <v>229967.58134982461</v>
      </c>
      <c r="M187" s="418">
        <v>322245.50002202089</v>
      </c>
      <c r="N187" s="418">
        <v>160579.02552630514</v>
      </c>
      <c r="O187" s="418">
        <v>317283.27859976812</v>
      </c>
      <c r="P187" s="419">
        <f>SUM(Skattekompensation[[#This Row],[Ersättning för förlorade skatteintkomster 2010]:[Ersättning för förlorade skatteintkomster 2021]])</f>
        <v>2854617.7543292907</v>
      </c>
      <c r="Q187" s="400">
        <f>SUM(Skattekompensation[[#This Row],[Ersättning för förlorade skatteintkomster 2010]:[Ersättning för förlorade skatteintkomster 2022]])</f>
        <v>3171901.0329290587</v>
      </c>
      <c r="R187" s="421">
        <v>-15465.039615872498</v>
      </c>
      <c r="S187" s="422">
        <f>Skattekompensation[[#This Row],[Ersättning  för förlorade skatteinkomster 2010-2022 sammanlagt, €]]+Skattekompensation[[#This Row],[Återkrav av fördröjda skatteintäkter år 2022]]</f>
        <v>3156435.9933131863</v>
      </c>
    </row>
    <row r="188" spans="1:19" x14ac:dyDescent="0.3">
      <c r="A188" s="33">
        <v>598</v>
      </c>
      <c r="B188" s="12" t="s">
        <v>343</v>
      </c>
      <c r="C188" s="14">
        <v>1399413.008027018</v>
      </c>
      <c r="D188" s="418">
        <v>472806.13569771202</v>
      </c>
      <c r="E188" s="418">
        <v>1012050.8967615775</v>
      </c>
      <c r="F188" s="418">
        <v>35295.871407672465</v>
      </c>
      <c r="G188" s="418">
        <v>186705.40611594936</v>
      </c>
      <c r="H188" s="418">
        <v>590374.86108309263</v>
      </c>
      <c r="I188" s="418">
        <v>933102.32378293364</v>
      </c>
      <c r="J188" s="418">
        <v>1480886.5428554113</v>
      </c>
      <c r="K188" s="418">
        <v>440089.8823201661</v>
      </c>
      <c r="L188" s="418">
        <v>804269.13466749317</v>
      </c>
      <c r="M188" s="418">
        <v>1004830.116367092</v>
      </c>
      <c r="N188" s="418">
        <v>628956.7832199384</v>
      </c>
      <c r="O188" s="418">
        <v>993106.66567770136</v>
      </c>
      <c r="P188" s="419">
        <f>SUM(Skattekompensation[[#This Row],[Ersättning för förlorade skatteintkomster 2010]:[Ersättning för förlorade skatteintkomster 2021]])</f>
        <v>8988780.9623060562</v>
      </c>
      <c r="Q188" s="400">
        <f>SUM(Skattekompensation[[#This Row],[Ersättning för förlorade skatteintkomster 2010]:[Ersättning för förlorade skatteintkomster 2022]])</f>
        <v>9981887.6279837582</v>
      </c>
      <c r="R188" s="421">
        <v>-94108.564937047166</v>
      </c>
      <c r="S188" s="422">
        <f>Skattekompensation[[#This Row],[Ersättning  för förlorade skatteinkomster 2010-2022 sammanlagt, €]]+Skattekompensation[[#This Row],[Återkrav av fördröjda skatteintäkter år 2022]]</f>
        <v>9887779.0630467106</v>
      </c>
    </row>
    <row r="189" spans="1:19" x14ac:dyDescent="0.3">
      <c r="A189" s="33">
        <v>599</v>
      </c>
      <c r="B189" s="12" t="s">
        <v>126</v>
      </c>
      <c r="C189" s="14">
        <v>874829.2884753152</v>
      </c>
      <c r="D189" s="418">
        <v>310572.57664436579</v>
      </c>
      <c r="E189" s="418">
        <v>740032.47733454069</v>
      </c>
      <c r="F189" s="418">
        <v>30702.727293643246</v>
      </c>
      <c r="G189" s="418">
        <v>54599.828242475458</v>
      </c>
      <c r="H189" s="418">
        <v>334874.17945873406</v>
      </c>
      <c r="I189" s="418">
        <v>661355.44909963722</v>
      </c>
      <c r="J189" s="418">
        <v>938522.80495108687</v>
      </c>
      <c r="K189" s="418">
        <v>296535.45275230636</v>
      </c>
      <c r="L189" s="418">
        <v>510150.01185758994</v>
      </c>
      <c r="M189" s="418">
        <v>657734.67531028343</v>
      </c>
      <c r="N189" s="418">
        <v>418682.17056770338</v>
      </c>
      <c r="O189" s="418">
        <v>743060.20427543798</v>
      </c>
      <c r="P189" s="419">
        <f>SUM(Skattekompensation[[#This Row],[Ersättning för förlorade skatteintkomster 2010]:[Ersättning för förlorade skatteintkomster 2021]])</f>
        <v>5828591.6419876805</v>
      </c>
      <c r="Q189" s="400">
        <f>SUM(Skattekompensation[[#This Row],[Ersättning för förlorade skatteintkomster 2010]:[Ersättning för förlorade skatteintkomster 2022]])</f>
        <v>6571651.8462631181</v>
      </c>
      <c r="R189" s="421">
        <v>-42078.133422913525</v>
      </c>
      <c r="S189" s="422">
        <f>Skattekompensation[[#This Row],[Ersättning  för förlorade skatteinkomster 2010-2022 sammanlagt, €]]+Skattekompensation[[#This Row],[Återkrav av fördröjda skatteintäkter år 2022]]</f>
        <v>6529573.7128402041</v>
      </c>
    </row>
    <row r="190" spans="1:19" x14ac:dyDescent="0.3">
      <c r="A190" s="33">
        <v>601</v>
      </c>
      <c r="B190" s="12" t="s">
        <v>127</v>
      </c>
      <c r="C190" s="14">
        <v>435454.48804763105</v>
      </c>
      <c r="D190" s="418">
        <v>135057.7975520413</v>
      </c>
      <c r="E190" s="418">
        <v>346967.20324628853</v>
      </c>
      <c r="F190" s="418">
        <v>19218.919902524325</v>
      </c>
      <c r="G190" s="418">
        <v>38454.638652061432</v>
      </c>
      <c r="H190" s="418">
        <v>181707.73576224397</v>
      </c>
      <c r="I190" s="418">
        <v>245469.43428886941</v>
      </c>
      <c r="J190" s="418">
        <v>397891.33511148952</v>
      </c>
      <c r="K190" s="418">
        <v>111904.98708906565</v>
      </c>
      <c r="L190" s="418">
        <v>209324.67411016495</v>
      </c>
      <c r="M190" s="418">
        <v>289345.97868636297</v>
      </c>
      <c r="N190" s="418">
        <v>156993.39808922878</v>
      </c>
      <c r="O190" s="418">
        <v>283493.32145700266</v>
      </c>
      <c r="P190" s="419">
        <f>SUM(Skattekompensation[[#This Row],[Ersättning för förlorade skatteintkomster 2010]:[Ersättning för förlorade skatteintkomster 2021]])</f>
        <v>2567790.5905379718</v>
      </c>
      <c r="Q190" s="400">
        <f>SUM(Skattekompensation[[#This Row],[Ersättning för förlorade skatteintkomster 2010]:[Ersättning för förlorade skatteintkomster 2022]])</f>
        <v>2851283.9119949746</v>
      </c>
      <c r="R190" s="421">
        <v>-13646.675635565367</v>
      </c>
      <c r="S190" s="422">
        <f>Skattekompensation[[#This Row],[Ersättning  för förlorade skatteinkomster 2010-2022 sammanlagt, €]]+Skattekompensation[[#This Row],[Återkrav av fördröjda skatteintäkter år 2022]]</f>
        <v>2837637.2363594091</v>
      </c>
    </row>
    <row r="191" spans="1:19" x14ac:dyDescent="0.3">
      <c r="A191" s="33">
        <v>604</v>
      </c>
      <c r="B191" s="12" t="s">
        <v>344</v>
      </c>
      <c r="C191" s="14">
        <v>962487.55353785376</v>
      </c>
      <c r="D191" s="418">
        <v>315242.44987992663</v>
      </c>
      <c r="E191" s="418">
        <v>572600.76511103765</v>
      </c>
      <c r="F191" s="418">
        <v>-261.91042154564855</v>
      </c>
      <c r="G191" s="418">
        <v>-137431.19608466787</v>
      </c>
      <c r="H191" s="418">
        <v>318185.54417433374</v>
      </c>
      <c r="I191" s="418">
        <v>684278.32505374833</v>
      </c>
      <c r="J191" s="418">
        <v>1214601.6352733036</v>
      </c>
      <c r="K191" s="418">
        <v>334343.71146815491</v>
      </c>
      <c r="L191" s="418">
        <v>593427.09501551755</v>
      </c>
      <c r="M191" s="418">
        <v>705974.50165903871</v>
      </c>
      <c r="N191" s="418">
        <v>505123.56517847604</v>
      </c>
      <c r="O191" s="418">
        <v>921246.7641230236</v>
      </c>
      <c r="P191" s="419">
        <f>SUM(Skattekompensation[[#This Row],[Ersättning för förlorade skatteintkomster 2010]:[Ersättning för förlorade skatteintkomster 2021]])</f>
        <v>6068572.039845177</v>
      </c>
      <c r="Q191" s="400">
        <f>SUM(Skattekompensation[[#This Row],[Ersättning för förlorade skatteintkomster 2010]:[Ersättning för förlorade skatteintkomster 2022]])</f>
        <v>6989818.8039682005</v>
      </c>
      <c r="R191" s="421">
        <v>-109474.41957323898</v>
      </c>
      <c r="S191" s="422">
        <f>Skattekompensation[[#This Row],[Ersättning  för förlorade skatteinkomster 2010-2022 sammanlagt, €]]+Skattekompensation[[#This Row],[Återkrav av fördröjda skatteintäkter år 2022]]</f>
        <v>6880344.3843949614</v>
      </c>
    </row>
    <row r="192" spans="1:19" x14ac:dyDescent="0.3">
      <c r="A192" s="33">
        <v>607</v>
      </c>
      <c r="B192" s="12" t="s">
        <v>128</v>
      </c>
      <c r="C192" s="14">
        <v>474631.22324061574</v>
      </c>
      <c r="D192" s="418">
        <v>148165.61334068133</v>
      </c>
      <c r="E192" s="418">
        <v>409995.16215722071</v>
      </c>
      <c r="F192" s="418">
        <v>23164.831209844506</v>
      </c>
      <c r="G192" s="418">
        <v>70872.720204695695</v>
      </c>
      <c r="H192" s="418">
        <v>175906.08465712712</v>
      </c>
      <c r="I192" s="418">
        <v>265433.29563446343</v>
      </c>
      <c r="J192" s="418">
        <v>408578.5953259517</v>
      </c>
      <c r="K192" s="418">
        <v>117579.48942582084</v>
      </c>
      <c r="L192" s="418">
        <v>217648.29052226059</v>
      </c>
      <c r="M192" s="418">
        <v>306857.30921319872</v>
      </c>
      <c r="N192" s="418">
        <v>160815.64675469534</v>
      </c>
      <c r="O192" s="418">
        <v>332790.98197323753</v>
      </c>
      <c r="P192" s="419">
        <f>SUM(Skattekompensation[[#This Row],[Ersättning för förlorade skatteintkomster 2010]:[Ersättning för förlorade skatteintkomster 2021]])</f>
        <v>2779648.2616865756</v>
      </c>
      <c r="Q192" s="400">
        <f>SUM(Skattekompensation[[#This Row],[Ersättning för förlorade skatteintkomster 2010]:[Ersättning för förlorade skatteintkomster 2022]])</f>
        <v>3112439.243659813</v>
      </c>
      <c r="R192" s="421">
        <v>-13359.045139679518</v>
      </c>
      <c r="S192" s="422">
        <f>Skattekompensation[[#This Row],[Ersättning  för förlorade skatteinkomster 2010-2022 sammanlagt, €]]+Skattekompensation[[#This Row],[Återkrav av fördröjda skatteintäkter år 2022]]</f>
        <v>3099080.1985201333</v>
      </c>
    </row>
    <row r="193" spans="1:19" x14ac:dyDescent="0.3">
      <c r="A193" s="33">
        <v>608</v>
      </c>
      <c r="B193" s="12" t="s">
        <v>345</v>
      </c>
      <c r="C193" s="14">
        <v>227684.58976573095</v>
      </c>
      <c r="D193" s="418">
        <v>68669.184028250689</v>
      </c>
      <c r="E193" s="418">
        <v>174137.51447144392</v>
      </c>
      <c r="F193" s="418">
        <v>9685.8543086534082</v>
      </c>
      <c r="G193" s="418">
        <v>19472.155895094435</v>
      </c>
      <c r="H193" s="418">
        <v>85293.422748963334</v>
      </c>
      <c r="I193" s="418">
        <v>118840.12738225592</v>
      </c>
      <c r="J193" s="418">
        <v>187810.57467574356</v>
      </c>
      <c r="K193" s="418">
        <v>47927.062904270097</v>
      </c>
      <c r="L193" s="418">
        <v>97253.69510786733</v>
      </c>
      <c r="M193" s="418">
        <v>136571.18834184707</v>
      </c>
      <c r="N193" s="418">
        <v>75138.550309601444</v>
      </c>
      <c r="O193" s="418">
        <v>157183.47204506327</v>
      </c>
      <c r="P193" s="419">
        <f>SUM(Skattekompensation[[#This Row],[Ersättning för förlorade skatteintkomster 2010]:[Ersättning för förlorade skatteintkomster 2021]])</f>
        <v>1248483.9199397224</v>
      </c>
      <c r="Q193" s="400">
        <f>SUM(Skattekompensation[[#This Row],[Ersättning för förlorade skatteintkomster 2010]:[Ersättning för förlorade skatteintkomster 2022]])</f>
        <v>1405667.3919847857</v>
      </c>
      <c r="R193" s="421">
        <v>-7943.4085020483299</v>
      </c>
      <c r="S193" s="422">
        <f>Skattekompensation[[#This Row],[Ersättning  för förlorade skatteinkomster 2010-2022 sammanlagt, €]]+Skattekompensation[[#This Row],[Återkrav av fördröjda skatteintäkter år 2022]]</f>
        <v>1397723.9834827373</v>
      </c>
    </row>
    <row r="194" spans="1:19" x14ac:dyDescent="0.3">
      <c r="A194" s="33">
        <v>609</v>
      </c>
      <c r="B194" s="12" t="s">
        <v>346</v>
      </c>
      <c r="C194" s="14">
        <v>5977750.5850517806</v>
      </c>
      <c r="D194" s="418">
        <v>2064394.8595104199</v>
      </c>
      <c r="E194" s="418">
        <v>4911326.5708868736</v>
      </c>
      <c r="F194" s="418">
        <v>211502.83104590638</v>
      </c>
      <c r="G194" s="418">
        <v>284484.42643885675</v>
      </c>
      <c r="H194" s="418">
        <v>2351587.2856159857</v>
      </c>
      <c r="I194" s="418">
        <v>4132607.3086933289</v>
      </c>
      <c r="J194" s="418">
        <v>6287328.9725718396</v>
      </c>
      <c r="K194" s="418">
        <v>2094464.6514643608</v>
      </c>
      <c r="L194" s="418">
        <v>3575023.8903953033</v>
      </c>
      <c r="M194" s="418">
        <v>4862199.8474014718</v>
      </c>
      <c r="N194" s="418">
        <v>2815404.6290616356</v>
      </c>
      <c r="O194" s="418">
        <v>4916036.6434331033</v>
      </c>
      <c r="P194" s="419">
        <f>SUM(Skattekompensation[[#This Row],[Ersättning för förlorade skatteintkomster 2010]:[Ersättning för förlorade skatteintkomster 2021]])</f>
        <v>39568075.858137757</v>
      </c>
      <c r="Q194" s="400">
        <f>SUM(Skattekompensation[[#This Row],[Ersättning för förlorade skatteintkomster 2010]:[Ersättning för förlorade skatteintkomster 2022]])</f>
        <v>44484112.501570858</v>
      </c>
      <c r="R194" s="421">
        <v>-382308.2304852138</v>
      </c>
      <c r="S194" s="422">
        <f>Skattekompensation[[#This Row],[Ersättning  för förlorade skatteinkomster 2010-2022 sammanlagt, €]]+Skattekompensation[[#This Row],[Återkrav av fördröjda skatteintäkter år 2022]]</f>
        <v>44101804.271085642</v>
      </c>
    </row>
    <row r="195" spans="1:19" x14ac:dyDescent="0.3">
      <c r="A195" s="401">
        <v>611</v>
      </c>
      <c r="B195" s="12" t="s">
        <v>347</v>
      </c>
      <c r="C195" s="14">
        <v>383656.09210504795</v>
      </c>
      <c r="D195" s="418">
        <v>117909.08101925292</v>
      </c>
      <c r="E195" s="418">
        <v>224768.97935533107</v>
      </c>
      <c r="F195" s="418">
        <v>-45.47227589964298</v>
      </c>
      <c r="G195" s="418">
        <v>9676.0617804857593</v>
      </c>
      <c r="H195" s="418">
        <v>53223.876379360496</v>
      </c>
      <c r="I195" s="418">
        <v>245023.06201938295</v>
      </c>
      <c r="J195" s="418">
        <v>374090.33204037865</v>
      </c>
      <c r="K195" s="418">
        <v>101058.82328673525</v>
      </c>
      <c r="L195" s="418">
        <v>182531.78083425001</v>
      </c>
      <c r="M195" s="418">
        <v>234653.47370810778</v>
      </c>
      <c r="N195" s="418">
        <v>155606.96812922566</v>
      </c>
      <c r="O195" s="418">
        <v>463104.82154523022</v>
      </c>
      <c r="P195" s="419">
        <f>SUM(Skattekompensation[[#This Row],[Ersättning för förlorade skatteintkomster 2010]:[Ersättning för förlorade skatteintkomster 2021]])</f>
        <v>2082153.058381659</v>
      </c>
      <c r="Q195" s="400">
        <f>SUM(Skattekompensation[[#This Row],[Ersättning för förlorade skatteintkomster 2010]:[Ersättning för förlorade skatteintkomster 2022]])</f>
        <v>2545257.8799268892</v>
      </c>
      <c r="R195" s="421">
        <v>-23337.780098771287</v>
      </c>
      <c r="S195" s="422">
        <f>Skattekompensation[[#This Row],[Ersättning  för förlorade skatteinkomster 2010-2022 sammanlagt, €]]+Skattekompensation[[#This Row],[Återkrav av fördröjda skatteintäkter år 2022]]</f>
        <v>2521920.099828118</v>
      </c>
    </row>
    <row r="196" spans="1:19" x14ac:dyDescent="0.3">
      <c r="A196" s="33">
        <v>614</v>
      </c>
      <c r="B196" s="12" t="s">
        <v>129</v>
      </c>
      <c r="C196" s="14">
        <v>388224.63924414059</v>
      </c>
      <c r="D196" s="418">
        <v>132356.19484123998</v>
      </c>
      <c r="E196" s="418">
        <v>346191.88857336773</v>
      </c>
      <c r="F196" s="418">
        <v>20772.919122280637</v>
      </c>
      <c r="G196" s="418">
        <v>57066.918804224668</v>
      </c>
      <c r="H196" s="418">
        <v>160530.74774145751</v>
      </c>
      <c r="I196" s="418">
        <v>211708.16998792533</v>
      </c>
      <c r="J196" s="418">
        <v>327515.57281035808</v>
      </c>
      <c r="K196" s="418">
        <v>96131.702109409453</v>
      </c>
      <c r="L196" s="418">
        <v>174842.47341730597</v>
      </c>
      <c r="M196" s="418">
        <v>246134.04062313441</v>
      </c>
      <c r="N196" s="418">
        <v>119479.12906191329</v>
      </c>
      <c r="O196" s="418">
        <v>230417.59471361834</v>
      </c>
      <c r="P196" s="419">
        <f>SUM(Skattekompensation[[#This Row],[Ersättning för förlorade skatteintkomster 2010]:[Ersättning för förlorade skatteintkomster 2021]])</f>
        <v>2280954.3963367576</v>
      </c>
      <c r="Q196" s="400">
        <f>SUM(Skattekompensation[[#This Row],[Ersättning för förlorade skatteintkomster 2010]:[Ersättning för förlorade skatteintkomster 2022]])</f>
        <v>2511371.9910503761</v>
      </c>
      <c r="R196" s="421">
        <v>-11616.588690744495</v>
      </c>
      <c r="S196" s="422">
        <f>Skattekompensation[[#This Row],[Ersättning  för förlorade skatteinkomster 2010-2022 sammanlagt, €]]+Skattekompensation[[#This Row],[Återkrav av fördröjda skatteintäkter år 2022]]</f>
        <v>2499755.4023596314</v>
      </c>
    </row>
    <row r="197" spans="1:19" x14ac:dyDescent="0.3">
      <c r="A197" s="33">
        <v>615</v>
      </c>
      <c r="B197" s="12" t="s">
        <v>130</v>
      </c>
      <c r="C197" s="14">
        <v>805731.98520511412</v>
      </c>
      <c r="D197" s="418">
        <v>241095.00749568417</v>
      </c>
      <c r="E197" s="418">
        <v>688020.98312893382</v>
      </c>
      <c r="F197" s="418">
        <v>36509.242249512936</v>
      </c>
      <c r="G197" s="418">
        <v>95626.548892238308</v>
      </c>
      <c r="H197" s="418">
        <v>348466.62608508661</v>
      </c>
      <c r="I197" s="418">
        <v>455622.06844321423</v>
      </c>
      <c r="J197" s="418">
        <v>656757.20291132282</v>
      </c>
      <c r="K197" s="418">
        <v>192948.82523202122</v>
      </c>
      <c r="L197" s="418">
        <v>373608.37530788733</v>
      </c>
      <c r="M197" s="418">
        <v>508458.22630120337</v>
      </c>
      <c r="N197" s="418">
        <v>277970.89200871246</v>
      </c>
      <c r="O197" s="418">
        <v>540270.61055257684</v>
      </c>
      <c r="P197" s="419">
        <f>SUM(Skattekompensation[[#This Row],[Ersättning för förlorade skatteintkomster 2010]:[Ersättning för förlorade skatteintkomster 2021]])</f>
        <v>4680815.9832609314</v>
      </c>
      <c r="Q197" s="400">
        <f>SUM(Skattekompensation[[#This Row],[Ersättning för förlorade skatteintkomster 2010]:[Ersättning för förlorade skatteintkomster 2022]])</f>
        <v>5221086.5938135087</v>
      </c>
      <c r="R197" s="421">
        <v>-26110.153984782519</v>
      </c>
      <c r="S197" s="422">
        <f>Skattekompensation[[#This Row],[Ersättning  för förlorade skatteinkomster 2010-2022 sammanlagt, €]]+Skattekompensation[[#This Row],[Återkrav av fördröjda skatteintäkter år 2022]]</f>
        <v>5194976.4398287265</v>
      </c>
    </row>
    <row r="198" spans="1:19" x14ac:dyDescent="0.3">
      <c r="A198" s="33">
        <v>616</v>
      </c>
      <c r="B198" s="12" t="s">
        <v>131</v>
      </c>
      <c r="C198" s="14">
        <v>169949.8999540763</v>
      </c>
      <c r="D198" s="418">
        <v>60269.082549349281</v>
      </c>
      <c r="E198" s="418">
        <v>134916.29841328936</v>
      </c>
      <c r="F198" s="418">
        <v>5613.3109009170948</v>
      </c>
      <c r="G198" s="418">
        <v>26742.799375526462</v>
      </c>
      <c r="H198" s="418">
        <v>40079.038482578464</v>
      </c>
      <c r="I198" s="418">
        <v>126662.72441790301</v>
      </c>
      <c r="J198" s="418">
        <v>192233.72481729407</v>
      </c>
      <c r="K198" s="418">
        <v>54526.841074924756</v>
      </c>
      <c r="L198" s="418">
        <v>91988.066537506427</v>
      </c>
      <c r="M198" s="418">
        <v>123308.51827207985</v>
      </c>
      <c r="N198" s="418">
        <v>73576.473385919075</v>
      </c>
      <c r="O198" s="418">
        <v>192944.8705232892</v>
      </c>
      <c r="P198" s="419">
        <f>SUM(Skattekompensation[[#This Row],[Ersättning för förlorade skatteintkomster 2010]:[Ersättning för förlorade skatteintkomster 2021]])</f>
        <v>1099866.7781813641</v>
      </c>
      <c r="Q198" s="400">
        <f>SUM(Skattekompensation[[#This Row],[Ersättning för förlorade skatteintkomster 2010]:[Ersättning för förlorade skatteintkomster 2022]])</f>
        <v>1292811.6487046531</v>
      </c>
      <c r="R198" s="421">
        <v>-8030.3557694626752</v>
      </c>
      <c r="S198" s="422">
        <f>Skattekompensation[[#This Row],[Ersättning  för förlorade skatteinkomster 2010-2022 sammanlagt, €]]+Skattekompensation[[#This Row],[Återkrav av fördröjda skatteintäkter år 2022]]</f>
        <v>1284781.2929351905</v>
      </c>
    </row>
    <row r="199" spans="1:19" x14ac:dyDescent="0.3">
      <c r="A199" s="33">
        <v>619</v>
      </c>
      <c r="B199" s="12" t="s">
        <v>132</v>
      </c>
      <c r="C199" s="14">
        <v>336617.32058800978</v>
      </c>
      <c r="D199" s="418">
        <v>105974.25711099181</v>
      </c>
      <c r="E199" s="418">
        <v>275176.42614633241</v>
      </c>
      <c r="F199" s="418">
        <v>17270.633688822705</v>
      </c>
      <c r="G199" s="418">
        <v>36750.650098258549</v>
      </c>
      <c r="H199" s="418">
        <v>126163.3288833969</v>
      </c>
      <c r="I199" s="418">
        <v>187520.19939022846</v>
      </c>
      <c r="J199" s="418">
        <v>296557.11276921572</v>
      </c>
      <c r="K199" s="418">
        <v>89942.95135549175</v>
      </c>
      <c r="L199" s="418">
        <v>155477.05861407673</v>
      </c>
      <c r="M199" s="418">
        <v>222713.93433008689</v>
      </c>
      <c r="N199" s="418">
        <v>118045.23278182595</v>
      </c>
      <c r="O199" s="418">
        <v>228734.43480137124</v>
      </c>
      <c r="P199" s="419">
        <f>SUM(Skattekompensation[[#This Row],[Ersättning för förlorade skatteintkomster 2010]:[Ersättning för förlorade skatteintkomster 2021]])</f>
        <v>1968209.1057567378</v>
      </c>
      <c r="Q199" s="400">
        <f>SUM(Skattekompensation[[#This Row],[Ersättning för förlorade skatteintkomster 2010]:[Ersättning för förlorade skatteintkomster 2022]])</f>
        <v>2196943.5405581091</v>
      </c>
      <c r="R199" s="421">
        <v>-10415.038248346083</v>
      </c>
      <c r="S199" s="422">
        <f>Skattekompensation[[#This Row],[Ersättning  för förlorade skatteinkomster 2010-2022 sammanlagt, €]]+Skattekompensation[[#This Row],[Återkrav av fördröjda skatteintäkter år 2022]]</f>
        <v>2186528.5023097629</v>
      </c>
    </row>
    <row r="200" spans="1:19" x14ac:dyDescent="0.3">
      <c r="A200" s="33">
        <v>620</v>
      </c>
      <c r="B200" s="12" t="s">
        <v>133</v>
      </c>
      <c r="C200" s="14">
        <v>322814.96438819263</v>
      </c>
      <c r="D200" s="418">
        <v>97700.097599772227</v>
      </c>
      <c r="E200" s="418">
        <v>244790.15556027857</v>
      </c>
      <c r="F200" s="418">
        <v>14632.251434991533</v>
      </c>
      <c r="G200" s="418">
        <v>24727.255836303801</v>
      </c>
      <c r="H200" s="418">
        <v>130873.78517567727</v>
      </c>
      <c r="I200" s="418">
        <v>148340.09179502461</v>
      </c>
      <c r="J200" s="418">
        <v>236625.14772444111</v>
      </c>
      <c r="K200" s="418">
        <v>72430.377757550363</v>
      </c>
      <c r="L200" s="418">
        <v>137823.41903855279</v>
      </c>
      <c r="M200" s="418">
        <v>182730.18673995262</v>
      </c>
      <c r="N200" s="418">
        <v>94781.972079031737</v>
      </c>
      <c r="O200" s="418">
        <v>168097.3598517669</v>
      </c>
      <c r="P200" s="419">
        <f>SUM(Skattekompensation[[#This Row],[Ersättning för förlorade skatteintkomster 2010]:[Ersättning för förlorade skatteintkomster 2021]])</f>
        <v>1708269.7051297692</v>
      </c>
      <c r="Q200" s="400">
        <f>SUM(Skattekompensation[[#This Row],[Ersättning för förlorade skatteintkomster 2010]:[Ersättning för förlorade skatteintkomster 2022]])</f>
        <v>1876367.064981536</v>
      </c>
      <c r="R200" s="421">
        <v>-9368.448725247481</v>
      </c>
      <c r="S200" s="422">
        <f>Skattekompensation[[#This Row],[Ersättning  för förlorade skatteinkomster 2010-2022 sammanlagt, €]]+Skattekompensation[[#This Row],[Återkrav av fördröjda skatteintäkter år 2022]]</f>
        <v>1866998.6162562885</v>
      </c>
    </row>
    <row r="201" spans="1:19" x14ac:dyDescent="0.3">
      <c r="A201" s="33">
        <v>623</v>
      </c>
      <c r="B201" s="12" t="s">
        <v>134</v>
      </c>
      <c r="C201" s="14">
        <v>306711.88467161491</v>
      </c>
      <c r="D201" s="418">
        <v>80931.836469894319</v>
      </c>
      <c r="E201" s="418">
        <v>212840.17227451561</v>
      </c>
      <c r="F201" s="418">
        <v>11757.206041825455</v>
      </c>
      <c r="G201" s="418">
        <v>28178.923088862364</v>
      </c>
      <c r="H201" s="418">
        <v>96841.916664258693</v>
      </c>
      <c r="I201" s="418">
        <v>115917.57965680344</v>
      </c>
      <c r="J201" s="418">
        <v>195401.13376254923</v>
      </c>
      <c r="K201" s="418">
        <v>64132.152054768645</v>
      </c>
      <c r="L201" s="418">
        <v>103884.00046307367</v>
      </c>
      <c r="M201" s="418">
        <v>147871.35475768524</v>
      </c>
      <c r="N201" s="418">
        <v>77000.090780405691</v>
      </c>
      <c r="O201" s="418">
        <v>135898.68152412772</v>
      </c>
      <c r="P201" s="419">
        <f>SUM(Skattekompensation[[#This Row],[Ersättning för förlorade skatteintkomster 2010]:[Ersättning för förlorade skatteintkomster 2021]])</f>
        <v>1441468.2506862574</v>
      </c>
      <c r="Q201" s="400">
        <f>SUM(Skattekompensation[[#This Row],[Ersättning för förlorade skatteintkomster 2010]:[Ersättning för förlorade skatteintkomster 2022]])</f>
        <v>1577366.9322103851</v>
      </c>
      <c r="R201" s="421">
        <v>-9897.1820295939106</v>
      </c>
      <c r="S201" s="422">
        <f>Skattekompensation[[#This Row],[Ersättning  för förlorade skatteinkomster 2010-2022 sammanlagt, €]]+Skattekompensation[[#This Row],[Återkrav av fördröjda skatteintäkter år 2022]]</f>
        <v>1567469.7501807911</v>
      </c>
    </row>
    <row r="202" spans="1:19" x14ac:dyDescent="0.3">
      <c r="A202" s="33">
        <v>624</v>
      </c>
      <c r="B202" s="12" t="s">
        <v>348</v>
      </c>
      <c r="C202" s="14">
        <v>373776.06184829283</v>
      </c>
      <c r="D202" s="418">
        <v>115577.2551474174</v>
      </c>
      <c r="E202" s="418">
        <v>235069.57846489979</v>
      </c>
      <c r="F202" s="418">
        <v>9112.4034369587462</v>
      </c>
      <c r="G202" s="418">
        <v>-127110.83688082914</v>
      </c>
      <c r="H202" s="418">
        <v>99430.336952960934</v>
      </c>
      <c r="I202" s="418">
        <v>228962.00169117263</v>
      </c>
      <c r="J202" s="418">
        <v>403407.92759863316</v>
      </c>
      <c r="K202" s="418">
        <v>117512.97516334013</v>
      </c>
      <c r="L202" s="418">
        <v>200386.0547264546</v>
      </c>
      <c r="M202" s="418">
        <v>250593.10278812898</v>
      </c>
      <c r="N202" s="418">
        <v>148940.87429900857</v>
      </c>
      <c r="O202" s="418">
        <v>393964.52557894163</v>
      </c>
      <c r="P202" s="419">
        <f>SUM(Skattekompensation[[#This Row],[Ersättning för förlorade skatteintkomster 2010]:[Ersättning för förlorade skatteintkomster 2021]])</f>
        <v>2055657.7352364387</v>
      </c>
      <c r="Q202" s="400">
        <f>SUM(Skattekompensation[[#This Row],[Ersättning för förlorade skatteintkomster 2010]:[Ersättning för förlorade skatteintkomster 2022]])</f>
        <v>2449622.2608153801</v>
      </c>
      <c r="R202" s="421">
        <v>-25631.25569027142</v>
      </c>
      <c r="S202" s="422">
        <f>Skattekompensation[[#This Row],[Ersättning  för förlorade skatteinkomster 2010-2022 sammanlagt, €]]+Skattekompensation[[#This Row],[Återkrav av fördröjda skatteintäkter år 2022]]</f>
        <v>2423991.0051251086</v>
      </c>
    </row>
    <row r="203" spans="1:19" x14ac:dyDescent="0.3">
      <c r="A203" s="33">
        <v>625</v>
      </c>
      <c r="B203" s="12" t="s">
        <v>135</v>
      </c>
      <c r="C203" s="14">
        <v>278360.43858297198</v>
      </c>
      <c r="D203" s="418">
        <v>90828.440086631701</v>
      </c>
      <c r="E203" s="418">
        <v>209003.70193620183</v>
      </c>
      <c r="F203" s="418">
        <v>9695.6380265799944</v>
      </c>
      <c r="G203" s="418">
        <v>35066.451506575082</v>
      </c>
      <c r="H203" s="418">
        <v>103455.7139788927</v>
      </c>
      <c r="I203" s="418">
        <v>169578.02322362876</v>
      </c>
      <c r="J203" s="418">
        <v>253663.12014994805</v>
      </c>
      <c r="K203" s="418">
        <v>67489.591737845505</v>
      </c>
      <c r="L203" s="418">
        <v>122279.33884860553</v>
      </c>
      <c r="M203" s="418">
        <v>168297.57116804409</v>
      </c>
      <c r="N203" s="418">
        <v>100966.63864636546</v>
      </c>
      <c r="O203" s="418">
        <v>219781.96796402679</v>
      </c>
      <c r="P203" s="419">
        <f>SUM(Skattekompensation[[#This Row],[Ersättning för förlorade skatteintkomster 2010]:[Ersättning för förlorade skatteintkomster 2021]])</f>
        <v>1608684.6678922905</v>
      </c>
      <c r="Q203" s="400">
        <f>SUM(Skattekompensation[[#This Row],[Ersättning för förlorade skatteintkomster 2010]:[Ersättning för förlorade skatteintkomster 2022]])</f>
        <v>1828466.6358563174</v>
      </c>
      <c r="R203" s="421">
        <v>-13392.987474844271</v>
      </c>
      <c r="S203" s="422">
        <f>Skattekompensation[[#This Row],[Ersättning  för förlorade skatteinkomster 2010-2022 sammanlagt, €]]+Skattekompensation[[#This Row],[Återkrav av fördröjda skatteintäkter år 2022]]</f>
        <v>1815073.648381473</v>
      </c>
    </row>
    <row r="204" spans="1:19" x14ac:dyDescent="0.3">
      <c r="A204" s="33">
        <v>626</v>
      </c>
      <c r="B204" s="12" t="s">
        <v>136</v>
      </c>
      <c r="C204" s="14">
        <v>568853.81513434148</v>
      </c>
      <c r="D204" s="418">
        <v>160403.61861516369</v>
      </c>
      <c r="E204" s="418">
        <v>347711.14435782126</v>
      </c>
      <c r="F204" s="418">
        <v>18609.896890713761</v>
      </c>
      <c r="G204" s="418">
        <v>54407.338960087392</v>
      </c>
      <c r="H204" s="418">
        <v>220486.06081992874</v>
      </c>
      <c r="I204" s="418">
        <v>276663.93872109958</v>
      </c>
      <c r="J204" s="418">
        <v>449731.40092725924</v>
      </c>
      <c r="K204" s="418">
        <v>115058.54717717654</v>
      </c>
      <c r="L204" s="418">
        <v>223906.49939928832</v>
      </c>
      <c r="M204" s="418">
        <v>306356.24364803953</v>
      </c>
      <c r="N204" s="418">
        <v>164017.38871118447</v>
      </c>
      <c r="O204" s="418">
        <v>300646.34010656684</v>
      </c>
      <c r="P204" s="419">
        <f>SUM(Skattekompensation[[#This Row],[Ersättning för förlorade skatteintkomster 2010]:[Ersättning för förlorade skatteintkomster 2021]])</f>
        <v>2906205.8933621044</v>
      </c>
      <c r="Q204" s="400">
        <f>SUM(Skattekompensation[[#This Row],[Ersättning för förlorade skatteintkomster 2010]:[Ersättning för förlorade skatteintkomster 2022]])</f>
        <v>3206852.2334686713</v>
      </c>
      <c r="R204" s="421">
        <v>-22489.951537447778</v>
      </c>
      <c r="S204" s="422">
        <f>Skattekompensation[[#This Row],[Ersättning  för förlorade skatteinkomster 2010-2022 sammanlagt, €]]+Skattekompensation[[#This Row],[Återkrav av fördröjda skatteintäkter år 2022]]</f>
        <v>3184362.2819312233</v>
      </c>
    </row>
    <row r="205" spans="1:19" x14ac:dyDescent="0.3">
      <c r="A205" s="33">
        <v>630</v>
      </c>
      <c r="B205" s="12" t="s">
        <v>137</v>
      </c>
      <c r="C205" s="14">
        <v>142596.78796422775</v>
      </c>
      <c r="D205" s="418">
        <v>43369.189995387074</v>
      </c>
      <c r="E205" s="418">
        <v>115066.93553217359</v>
      </c>
      <c r="F205" s="418">
        <v>6926.7245693992936</v>
      </c>
      <c r="G205" s="418">
        <v>14447.999352274763</v>
      </c>
      <c r="H205" s="418">
        <v>58673.825378823858</v>
      </c>
      <c r="I205" s="418">
        <v>84154.459678724073</v>
      </c>
      <c r="J205" s="418">
        <v>133597.43870718923</v>
      </c>
      <c r="K205" s="418">
        <v>38246.733577729887</v>
      </c>
      <c r="L205" s="418">
        <v>71275.458681500822</v>
      </c>
      <c r="M205" s="418">
        <v>97779.000739567084</v>
      </c>
      <c r="N205" s="418">
        <v>56073.092596502313</v>
      </c>
      <c r="O205" s="418">
        <v>96475.429386225573</v>
      </c>
      <c r="P205" s="419">
        <f>SUM(Skattekompensation[[#This Row],[Ersättning för förlorade skatteintkomster 2010]:[Ersättning för förlorade skatteintkomster 2021]])</f>
        <v>862207.64677349979</v>
      </c>
      <c r="Q205" s="400">
        <f>SUM(Skattekompensation[[#This Row],[Ersättning för förlorade skatteintkomster 2010]:[Ersättning för förlorade skatteintkomster 2022]])</f>
        <v>958683.07615972531</v>
      </c>
      <c r="R205" s="421">
        <v>-5416.6454345699058</v>
      </c>
      <c r="S205" s="422">
        <f>Skattekompensation[[#This Row],[Ersättning  för förlorade skatteinkomster 2010-2022 sammanlagt, €]]+Skattekompensation[[#This Row],[Återkrav av fördröjda skatteintäkter år 2022]]</f>
        <v>953266.4307251554</v>
      </c>
    </row>
    <row r="206" spans="1:19" x14ac:dyDescent="0.3">
      <c r="A206" s="33">
        <v>631</v>
      </c>
      <c r="B206" s="12" t="s">
        <v>138</v>
      </c>
      <c r="C206" s="14">
        <v>166578.07867106187</v>
      </c>
      <c r="D206" s="418">
        <v>56438.489865089898</v>
      </c>
      <c r="E206" s="418">
        <v>129722.21444774065</v>
      </c>
      <c r="F206" s="418">
        <v>5761.3464177759088</v>
      </c>
      <c r="G206" s="418">
        <v>-32797.722960964798</v>
      </c>
      <c r="H206" s="418">
        <v>53378.442383955633</v>
      </c>
      <c r="I206" s="418">
        <v>104600.43267838539</v>
      </c>
      <c r="J206" s="418">
        <v>186841.64452944396</v>
      </c>
      <c r="K206" s="418">
        <v>53002.486559640914</v>
      </c>
      <c r="L206" s="418">
        <v>88648.774104628959</v>
      </c>
      <c r="M206" s="418">
        <v>112294.50293525125</v>
      </c>
      <c r="N206" s="418">
        <v>68189.773244786789</v>
      </c>
      <c r="O206" s="418">
        <v>178808.94416665114</v>
      </c>
      <c r="P206" s="419">
        <f>SUM(Skattekompensation[[#This Row],[Ersättning för förlorade skatteintkomster 2010]:[Ersättning för förlorade skatteintkomster 2021]])</f>
        <v>992658.46287679649</v>
      </c>
      <c r="Q206" s="400">
        <f>SUM(Skattekompensation[[#This Row],[Ersättning för förlorade skatteintkomster 2010]:[Ersättning för förlorade skatteintkomster 2022]])</f>
        <v>1171467.4070434477</v>
      </c>
      <c r="R206" s="421">
        <v>-9695.3105355498719</v>
      </c>
      <c r="S206" s="422">
        <f>Skattekompensation[[#This Row],[Ersättning  för förlorade skatteinkomster 2010-2022 sammanlagt, €]]+Skattekompensation[[#This Row],[Återkrav av fördröjda skatteintäkter år 2022]]</f>
        <v>1161772.0965078978</v>
      </c>
    </row>
    <row r="207" spans="1:19" x14ac:dyDescent="0.3">
      <c r="A207" s="33">
        <v>635</v>
      </c>
      <c r="B207" s="12" t="s">
        <v>139</v>
      </c>
      <c r="C207" s="14">
        <v>642019.04452565929</v>
      </c>
      <c r="D207" s="418">
        <v>195797.66701328792</v>
      </c>
      <c r="E207" s="418">
        <v>456431.13350845047</v>
      </c>
      <c r="F207" s="418">
        <v>18923.518182305219</v>
      </c>
      <c r="G207" s="418">
        <v>38485.852356147429</v>
      </c>
      <c r="H207" s="418">
        <v>180396.70705651797</v>
      </c>
      <c r="I207" s="418">
        <v>367715.8901137397</v>
      </c>
      <c r="J207" s="418">
        <v>580818.18193554052</v>
      </c>
      <c r="K207" s="418">
        <v>180688.9369229741</v>
      </c>
      <c r="L207" s="418">
        <v>312527.85830413218</v>
      </c>
      <c r="M207" s="418">
        <v>425403.13553182187</v>
      </c>
      <c r="N207" s="418">
        <v>247451.07246388606</v>
      </c>
      <c r="O207" s="418">
        <v>584140.68809543899</v>
      </c>
      <c r="P207" s="419">
        <f>SUM(Skattekompensation[[#This Row],[Ersättning för förlorade skatteintkomster 2010]:[Ersättning för förlorade skatteintkomster 2021]])</f>
        <v>3646658.9979144624</v>
      </c>
      <c r="Q207" s="400">
        <f>SUM(Skattekompensation[[#This Row],[Ersättning för förlorade skatteintkomster 2010]:[Ersättning för förlorade skatteintkomster 2022]])</f>
        <v>4230799.6860099016</v>
      </c>
      <c r="R207" s="421">
        <v>-27593.529697317845</v>
      </c>
      <c r="S207" s="422">
        <f>Skattekompensation[[#This Row],[Ersättning  för förlorade skatteinkomster 2010-2022 sammanlagt, €]]+Skattekompensation[[#This Row],[Återkrav av fördröjda skatteintäkter år 2022]]</f>
        <v>4203206.1563125839</v>
      </c>
    </row>
    <row r="208" spans="1:19" x14ac:dyDescent="0.3">
      <c r="A208" s="33">
        <v>636</v>
      </c>
      <c r="B208" s="12" t="s">
        <v>140</v>
      </c>
      <c r="C208" s="14">
        <v>728276.27991205617</v>
      </c>
      <c r="D208" s="418">
        <v>246778.78821780669</v>
      </c>
      <c r="E208" s="418">
        <v>568370.51566298259</v>
      </c>
      <c r="F208" s="418">
        <v>26839.740816751018</v>
      </c>
      <c r="G208" s="418">
        <v>50553.860423168335</v>
      </c>
      <c r="H208" s="418">
        <v>235055.66469803228</v>
      </c>
      <c r="I208" s="418">
        <v>500128.31312373478</v>
      </c>
      <c r="J208" s="418">
        <v>790161.82195025135</v>
      </c>
      <c r="K208" s="418">
        <v>233954.87761570083</v>
      </c>
      <c r="L208" s="418">
        <v>406319.46533997421</v>
      </c>
      <c r="M208" s="418">
        <v>551237.13645169255</v>
      </c>
      <c r="N208" s="418">
        <v>327075.04841978848</v>
      </c>
      <c r="O208" s="418">
        <v>783123.28634585196</v>
      </c>
      <c r="P208" s="419">
        <f>SUM(Skattekompensation[[#This Row],[Ersättning för förlorade skatteintkomster 2010]:[Ersättning för förlorade skatteintkomster 2021]])</f>
        <v>4664751.5126319388</v>
      </c>
      <c r="Q208" s="400">
        <f>SUM(Skattekompensation[[#This Row],[Ersättning för förlorade skatteintkomster 2010]:[Ersättning för förlorade skatteintkomster 2022]])</f>
        <v>5447874.7989777904</v>
      </c>
      <c r="R208" s="421">
        <v>-32847.901483568923</v>
      </c>
      <c r="S208" s="422">
        <f>Skattekompensation[[#This Row],[Ersättning  för förlorade skatteinkomster 2010-2022 sammanlagt, €]]+Skattekompensation[[#This Row],[Återkrav av fördröjda skatteintäkter år 2022]]</f>
        <v>5415026.8974942211</v>
      </c>
    </row>
    <row r="209" spans="1:19" x14ac:dyDescent="0.3">
      <c r="A209" s="33">
        <v>638</v>
      </c>
      <c r="B209" s="12" t="s">
        <v>349</v>
      </c>
      <c r="C209" s="14">
        <v>3312712.8328580847</v>
      </c>
      <c r="D209" s="418">
        <v>1135671.7161131473</v>
      </c>
      <c r="E209" s="418">
        <v>2360718.5689561497</v>
      </c>
      <c r="F209" s="418">
        <v>50410.920736742679</v>
      </c>
      <c r="G209" s="418">
        <v>227364.6802771861</v>
      </c>
      <c r="H209" s="418">
        <v>805241.288831554</v>
      </c>
      <c r="I209" s="418">
        <v>2210620.0389931998</v>
      </c>
      <c r="J209" s="418">
        <v>3474053.0905961739</v>
      </c>
      <c r="K209" s="418">
        <v>1103991.4519041427</v>
      </c>
      <c r="L209" s="418">
        <v>1855402.0311445042</v>
      </c>
      <c r="M209" s="418">
        <v>2362034.7201200691</v>
      </c>
      <c r="N209" s="418">
        <v>1514885.2425711711</v>
      </c>
      <c r="O209" s="418">
        <v>3496892.0777968708</v>
      </c>
      <c r="P209" s="419">
        <f>SUM(Skattekompensation[[#This Row],[Ersättning för förlorade skatteintkomster 2010]:[Ersättning för förlorade skatteintkomster 2021]])</f>
        <v>20413106.583102126</v>
      </c>
      <c r="Q209" s="400">
        <f>SUM(Skattekompensation[[#This Row],[Ersättning för förlorade skatteintkomster 2010]:[Ersättning för förlorade skatteintkomster 2022]])</f>
        <v>23909998.660898998</v>
      </c>
      <c r="R209" s="421">
        <v>-282402.1770665677</v>
      </c>
      <c r="S209" s="422">
        <f>Skattekompensation[[#This Row],[Ersättning  för förlorade skatteinkomster 2010-2022 sammanlagt, €]]+Skattekompensation[[#This Row],[Återkrav av fördröjda skatteintäkter år 2022]]</f>
        <v>23627596.48383243</v>
      </c>
    </row>
    <row r="210" spans="1:19" x14ac:dyDescent="0.3">
      <c r="A210" s="33">
        <v>678</v>
      </c>
      <c r="B210" s="12" t="s">
        <v>350</v>
      </c>
      <c r="C210" s="14">
        <v>1718172.9411264122</v>
      </c>
      <c r="D210" s="418">
        <v>523096.18999547797</v>
      </c>
      <c r="E210" s="418">
        <v>1194796.5756121939</v>
      </c>
      <c r="F210" s="418">
        <v>48400.668529056275</v>
      </c>
      <c r="G210" s="418">
        <v>88377.661392066453</v>
      </c>
      <c r="H210" s="418">
        <v>693320.62247581675</v>
      </c>
      <c r="I210" s="418">
        <v>1030296.7893436988</v>
      </c>
      <c r="J210" s="418">
        <v>1749558.4975446665</v>
      </c>
      <c r="K210" s="418">
        <v>422834.26123831893</v>
      </c>
      <c r="L210" s="418">
        <v>858606.17456177482</v>
      </c>
      <c r="M210" s="418">
        <v>1286850.0456335321</v>
      </c>
      <c r="N210" s="418">
        <v>658927.33528103528</v>
      </c>
      <c r="O210" s="418">
        <v>1239117.7837095815</v>
      </c>
      <c r="P210" s="419">
        <f>SUM(Skattekompensation[[#This Row],[Ersättning för förlorade skatteintkomster 2010]:[Ersättning för förlorade skatteintkomster 2021]])</f>
        <v>10273237.76273405</v>
      </c>
      <c r="Q210" s="400">
        <f>SUM(Skattekompensation[[#This Row],[Ersättning för förlorade skatteintkomster 2010]:[Ersättning för förlorade skatteintkomster 2022]])</f>
        <v>11512355.546443632</v>
      </c>
      <c r="R210" s="421">
        <v>-113481.1909568729</v>
      </c>
      <c r="S210" s="422">
        <f>Skattekompensation[[#This Row],[Ersättning  för förlorade skatteinkomster 2010-2022 sammanlagt, €]]+Skattekompensation[[#This Row],[Återkrav av fördröjda skatteintäkter år 2022]]</f>
        <v>11398874.355486758</v>
      </c>
    </row>
    <row r="211" spans="1:19" x14ac:dyDescent="0.3">
      <c r="A211" s="33">
        <v>680</v>
      </c>
      <c r="B211" s="12" t="s">
        <v>351</v>
      </c>
      <c r="C211" s="14">
        <v>1528954.1657073789</v>
      </c>
      <c r="D211" s="418">
        <v>539128.3678881356</v>
      </c>
      <c r="E211" s="418">
        <v>1052685.2707331371</v>
      </c>
      <c r="F211" s="418">
        <v>26314.82731204461</v>
      </c>
      <c r="G211" s="418">
        <v>-43151.456473502243</v>
      </c>
      <c r="H211" s="418">
        <v>577164.9349497573</v>
      </c>
      <c r="I211" s="418">
        <v>1044890.0202465078</v>
      </c>
      <c r="J211" s="418">
        <v>1811262.2017673086</v>
      </c>
      <c r="K211" s="418">
        <v>522894.02766410855</v>
      </c>
      <c r="L211" s="418">
        <v>949681.4101408351</v>
      </c>
      <c r="M211" s="418">
        <v>1144307.0500356471</v>
      </c>
      <c r="N211" s="418">
        <v>773158.65094576834</v>
      </c>
      <c r="O211" s="418">
        <v>1303914.5779724135</v>
      </c>
      <c r="P211" s="419">
        <f>SUM(Skattekompensation[[#This Row],[Ersättning för förlorade skatteintkomster 2010]:[Ersättning för förlorade skatteintkomster 2021]])</f>
        <v>9927289.4709171243</v>
      </c>
      <c r="Q211" s="400">
        <f>SUM(Skattekompensation[[#This Row],[Ersättning för förlorade skatteintkomster 2010]:[Ersättning för förlorade skatteintkomster 2022]])</f>
        <v>11231204.048889538</v>
      </c>
      <c r="R211" s="421">
        <v>-118833.4592398731</v>
      </c>
      <c r="S211" s="422">
        <f>Skattekompensation[[#This Row],[Ersättning  för förlorade skatteinkomster 2010-2022 sammanlagt, €]]+Skattekompensation[[#This Row],[Återkrav av fördröjda skatteintäkter år 2022]]</f>
        <v>11112370.589649666</v>
      </c>
    </row>
    <row r="212" spans="1:19" x14ac:dyDescent="0.3">
      <c r="A212" s="33">
        <v>681</v>
      </c>
      <c r="B212" s="12" t="s">
        <v>141</v>
      </c>
      <c r="C212" s="14">
        <v>411804.35796557262</v>
      </c>
      <c r="D212" s="418">
        <v>130473.56254078199</v>
      </c>
      <c r="E212" s="418">
        <v>344562.18255849381</v>
      </c>
      <c r="F212" s="418">
        <v>19231.416215970072</v>
      </c>
      <c r="G212" s="418">
        <v>10822.416604734512</v>
      </c>
      <c r="H212" s="418">
        <v>149765.78572192296</v>
      </c>
      <c r="I212" s="418">
        <v>221860.94889061732</v>
      </c>
      <c r="J212" s="418">
        <v>352014.0620886088</v>
      </c>
      <c r="K212" s="418">
        <v>109483.44561055586</v>
      </c>
      <c r="L212" s="418">
        <v>181810.03428081225</v>
      </c>
      <c r="M212" s="418">
        <v>257046.21336313189</v>
      </c>
      <c r="N212" s="418">
        <v>140634.18487005719</v>
      </c>
      <c r="O212" s="418">
        <v>268990.94975284528</v>
      </c>
      <c r="P212" s="419">
        <f>SUM(Skattekompensation[[#This Row],[Ersättning för förlorade skatteintkomster 2010]:[Ersättning för förlorade skatteintkomster 2021]])</f>
        <v>2329508.6107112593</v>
      </c>
      <c r="Q212" s="400">
        <f>SUM(Skattekompensation[[#This Row],[Ersättning för förlorade skatteintkomster 2010]:[Ersättning för förlorade skatteintkomster 2022]])</f>
        <v>2598499.5604641046</v>
      </c>
      <c r="R212" s="421">
        <v>-13433.01873440732</v>
      </c>
      <c r="S212" s="422">
        <f>Skattekompensation[[#This Row],[Ersättning  för förlorade skatteinkomster 2010-2022 sammanlagt, €]]+Skattekompensation[[#This Row],[Återkrav av fördröjda skatteintäkter år 2022]]</f>
        <v>2585066.5417296975</v>
      </c>
    </row>
    <row r="213" spans="1:19" x14ac:dyDescent="0.3">
      <c r="A213" s="33">
        <v>683</v>
      </c>
      <c r="B213" s="12" t="s">
        <v>142</v>
      </c>
      <c r="C213" s="14">
        <v>390442.03662374179</v>
      </c>
      <c r="D213" s="418">
        <v>122609.13434505397</v>
      </c>
      <c r="E213" s="418">
        <v>347331.21264556574</v>
      </c>
      <c r="F213" s="418">
        <v>19520.681091053913</v>
      </c>
      <c r="G213" s="418">
        <v>49288.643283940051</v>
      </c>
      <c r="H213" s="418">
        <v>162882.72037355308</v>
      </c>
      <c r="I213" s="418">
        <v>214276.46054791639</v>
      </c>
      <c r="J213" s="418">
        <v>320128.62437187933</v>
      </c>
      <c r="K213" s="418">
        <v>93831.441759775567</v>
      </c>
      <c r="L213" s="418">
        <v>177882.02778664883</v>
      </c>
      <c r="M213" s="418">
        <v>252353.83534358026</v>
      </c>
      <c r="N213" s="418">
        <v>132981.72406705932</v>
      </c>
      <c r="O213" s="418">
        <v>235402.85654887999</v>
      </c>
      <c r="P213" s="419">
        <f>SUM(Skattekompensation[[#This Row],[Ersättning för förlorade skatteintkomster 2010]:[Ersättning för förlorade skatteintkomster 2021]])</f>
        <v>2283528.5422397684</v>
      </c>
      <c r="Q213" s="400">
        <f>SUM(Skattekompensation[[#This Row],[Ersättning för förlorade skatteintkomster 2010]:[Ersättning för förlorade skatteintkomster 2022]])</f>
        <v>2518931.3987886487</v>
      </c>
      <c r="R213" s="421">
        <v>-11644.151286300286</v>
      </c>
      <c r="S213" s="422">
        <f>Skattekompensation[[#This Row],[Ersättning  för förlorade skatteinkomster 2010-2022 sammanlagt, €]]+Skattekompensation[[#This Row],[Återkrav av fördröjda skatteintäkter år 2022]]</f>
        <v>2507287.2475023484</v>
      </c>
    </row>
    <row r="214" spans="1:19" x14ac:dyDescent="0.3">
      <c r="A214" s="33">
        <v>684</v>
      </c>
      <c r="B214" s="12" t="s">
        <v>352</v>
      </c>
      <c r="C214" s="14">
        <v>2791677.7087094029</v>
      </c>
      <c r="D214" s="418">
        <v>1004850.4073309868</v>
      </c>
      <c r="E214" s="418">
        <v>2239849.1841518381</v>
      </c>
      <c r="F214" s="418">
        <v>98973.149852400791</v>
      </c>
      <c r="G214" s="418">
        <v>-246556.05155528249</v>
      </c>
      <c r="H214" s="418">
        <v>955269.06142467621</v>
      </c>
      <c r="I214" s="418">
        <v>1905271.7645717259</v>
      </c>
      <c r="J214" s="418">
        <v>3014864.1932441685</v>
      </c>
      <c r="K214" s="418">
        <v>1134287.8098450401</v>
      </c>
      <c r="L214" s="418">
        <v>1813915.2562913159</v>
      </c>
      <c r="M214" s="418">
        <v>4724703.5573128043</v>
      </c>
      <c r="N214" s="418">
        <v>1332597.995242775</v>
      </c>
      <c r="O214" s="418">
        <v>2455444.2334813555</v>
      </c>
      <c r="P214" s="419">
        <f>SUM(Skattekompensation[[#This Row],[Ersättning för förlorade skatteintkomster 2010]:[Ersättning för förlorade skatteintkomster 2021]])</f>
        <v>20769704.03642185</v>
      </c>
      <c r="Q214" s="400">
        <f>SUM(Skattekompensation[[#This Row],[Ersättning för förlorade skatteintkomster 2010]:[Ersättning för förlorade skatteintkomster 2022]])</f>
        <v>23225148.269903205</v>
      </c>
      <c r="R214" s="421">
        <v>-212630.92883446848</v>
      </c>
      <c r="S214" s="422">
        <f>Skattekompensation[[#This Row],[Ersättning  för förlorade skatteinkomster 2010-2022 sammanlagt, €]]+Skattekompensation[[#This Row],[Återkrav av fördröjda skatteintäkter år 2022]]</f>
        <v>23012517.341068737</v>
      </c>
    </row>
    <row r="215" spans="1:19" x14ac:dyDescent="0.3">
      <c r="A215" s="33">
        <v>686</v>
      </c>
      <c r="B215" s="12" t="s">
        <v>143</v>
      </c>
      <c r="C215" s="14">
        <v>362669.63427153754</v>
      </c>
      <c r="D215" s="418">
        <v>101999.56319636793</v>
      </c>
      <c r="E215" s="418">
        <v>267642.68335153849</v>
      </c>
      <c r="F215" s="418">
        <v>13261.625876543416</v>
      </c>
      <c r="G215" s="418">
        <v>41439.795470267258</v>
      </c>
      <c r="H215" s="418">
        <v>141735.98122573993</v>
      </c>
      <c r="I215" s="418">
        <v>170023.73389113502</v>
      </c>
      <c r="J215" s="418">
        <v>295831.91594265332</v>
      </c>
      <c r="K215" s="418">
        <v>79431.954369478073</v>
      </c>
      <c r="L215" s="418">
        <v>154362.25998894344</v>
      </c>
      <c r="M215" s="418">
        <v>220006.05179252618</v>
      </c>
      <c r="N215" s="418">
        <v>116377.74932455209</v>
      </c>
      <c r="O215" s="418">
        <v>222344.10145921994</v>
      </c>
      <c r="P215" s="419">
        <f>SUM(Skattekompensation[[#This Row],[Ersättning för förlorade skatteintkomster 2010]:[Ersättning för förlorade skatteintkomster 2021]])</f>
        <v>1964782.9487012827</v>
      </c>
      <c r="Q215" s="400">
        <f>SUM(Skattekompensation[[#This Row],[Ersättning för förlorade skatteintkomster 2010]:[Ersättning för förlorade skatteintkomster 2022]])</f>
        <v>2187127.0501605025</v>
      </c>
      <c r="R215" s="421">
        <v>-12336.71214306717</v>
      </c>
      <c r="S215" s="422">
        <f>Skattekompensation[[#This Row],[Ersättning  för förlorade skatteinkomster 2010-2022 sammanlagt, €]]+Skattekompensation[[#This Row],[Återkrav av fördröjda skatteintäkter år 2022]]</f>
        <v>2174790.3380174353</v>
      </c>
    </row>
    <row r="216" spans="1:19" x14ac:dyDescent="0.3">
      <c r="A216" s="33">
        <v>687</v>
      </c>
      <c r="B216" s="12" t="s">
        <v>144</v>
      </c>
      <c r="C216" s="14">
        <v>218394.06735687589</v>
      </c>
      <c r="D216" s="418">
        <v>59736.975194036539</v>
      </c>
      <c r="E216" s="418">
        <v>173456.83602170279</v>
      </c>
      <c r="F216" s="418">
        <v>9949.9820201028579</v>
      </c>
      <c r="G216" s="418">
        <v>29351.961617280187</v>
      </c>
      <c r="H216" s="418">
        <v>82980.829580676524</v>
      </c>
      <c r="I216" s="418">
        <v>94923.594795330529</v>
      </c>
      <c r="J216" s="418">
        <v>146572.19571545711</v>
      </c>
      <c r="K216" s="418">
        <v>46860.109769195558</v>
      </c>
      <c r="L216" s="418">
        <v>87182.780620565492</v>
      </c>
      <c r="M216" s="418">
        <v>125192.00739380659</v>
      </c>
      <c r="N216" s="418">
        <v>63840.055087677341</v>
      </c>
      <c r="O216" s="418">
        <v>117122.34347583828</v>
      </c>
      <c r="P216" s="419">
        <f>SUM(Skattekompensation[[#This Row],[Ersättning för förlorade skatteintkomster 2010]:[Ersättning för förlorade skatteintkomster 2021]])</f>
        <v>1138441.3951727075</v>
      </c>
      <c r="Q216" s="400">
        <f>SUM(Skattekompensation[[#This Row],[Ersättning för förlorade skatteintkomster 2010]:[Ersättning för förlorade skatteintkomster 2022]])</f>
        <v>1255563.7386485457</v>
      </c>
      <c r="R216" s="421">
        <v>-6120.4152384489698</v>
      </c>
      <c r="S216" s="422">
        <f>Skattekompensation[[#This Row],[Ersättning  för förlorade skatteinkomster 2010-2022 sammanlagt, €]]+Skattekompensation[[#This Row],[Återkrav av fördröjda skatteintäkter år 2022]]</f>
        <v>1249443.3234100968</v>
      </c>
    </row>
    <row r="217" spans="1:19" x14ac:dyDescent="0.3">
      <c r="A217" s="33">
        <v>689</v>
      </c>
      <c r="B217" s="12" t="s">
        <v>145</v>
      </c>
      <c r="C217" s="14">
        <v>325681.11737661361</v>
      </c>
      <c r="D217" s="418">
        <v>97346.610294365339</v>
      </c>
      <c r="E217" s="418">
        <v>241802.75114383121</v>
      </c>
      <c r="F217" s="418">
        <v>12693.207108820638</v>
      </c>
      <c r="G217" s="418">
        <v>48835.586890509971</v>
      </c>
      <c r="H217" s="418">
        <v>132015.90703346976</v>
      </c>
      <c r="I217" s="418">
        <v>166885.05560943205</v>
      </c>
      <c r="J217" s="418">
        <v>280292.94047990604</v>
      </c>
      <c r="K217" s="418">
        <v>76194.953267757854</v>
      </c>
      <c r="L217" s="418">
        <v>135895.78831440024</v>
      </c>
      <c r="M217" s="418">
        <v>172840.80402792315</v>
      </c>
      <c r="N217" s="418">
        <v>95853.891097220112</v>
      </c>
      <c r="O217" s="418">
        <v>197030.523677041</v>
      </c>
      <c r="P217" s="419">
        <f>SUM(Skattekompensation[[#This Row],[Ersättning för förlorade skatteintkomster 2010]:[Ersättning för förlorade skatteintkomster 2021]])</f>
        <v>1786338.6126442498</v>
      </c>
      <c r="Q217" s="400">
        <f>SUM(Skattekompensation[[#This Row],[Ersättning för förlorade skatteintkomster 2010]:[Ersättning för förlorade skatteintkomster 2022]])</f>
        <v>1983369.1363212909</v>
      </c>
      <c r="R217" s="421">
        <v>-14041.791396354341</v>
      </c>
      <c r="S217" s="422">
        <f>Skattekompensation[[#This Row],[Ersättning  för förlorade skatteinkomster 2010-2022 sammanlagt, €]]+Skattekompensation[[#This Row],[Återkrav av fördröjda skatteintäkter år 2022]]</f>
        <v>1969327.3449249365</v>
      </c>
    </row>
    <row r="218" spans="1:19" x14ac:dyDescent="0.3">
      <c r="A218" s="33">
        <v>691</v>
      </c>
      <c r="B218" s="12" t="s">
        <v>146</v>
      </c>
      <c r="C218" s="14">
        <v>279753.23000896646</v>
      </c>
      <c r="D218" s="418">
        <v>82584.94054045323</v>
      </c>
      <c r="E218" s="418">
        <v>234894.54925491245</v>
      </c>
      <c r="F218" s="418">
        <v>11397.254284469251</v>
      </c>
      <c r="G218" s="418">
        <v>43223.195023402732</v>
      </c>
      <c r="H218" s="418">
        <v>116300.28153997274</v>
      </c>
      <c r="I218" s="418">
        <v>159182.77197731164</v>
      </c>
      <c r="J218" s="418">
        <v>290154.13399775798</v>
      </c>
      <c r="K218" s="418">
        <v>74547.255121681243</v>
      </c>
      <c r="L218" s="418">
        <v>137589.4888417758</v>
      </c>
      <c r="M218" s="418">
        <v>194956.26325318945</v>
      </c>
      <c r="N218" s="418">
        <v>99726.181667758181</v>
      </c>
      <c r="O218" s="418">
        <v>179303.69979981822</v>
      </c>
      <c r="P218" s="419">
        <f>SUM(Skattekompensation[[#This Row],[Ersättning för förlorade skatteintkomster 2010]:[Ersättning för förlorade skatteintkomster 2021]])</f>
        <v>1724309.5455116509</v>
      </c>
      <c r="Q218" s="400">
        <f>SUM(Skattekompensation[[#This Row],[Ersättning för förlorade skatteintkomster 2010]:[Ersättning för förlorade skatteintkomster 2022]])</f>
        <v>1903613.2453114691</v>
      </c>
      <c r="R218" s="421">
        <v>-9530.6604024537155</v>
      </c>
      <c r="S218" s="422">
        <f>Skattekompensation[[#This Row],[Ersättning  för förlorade skatteinkomster 2010-2022 sammanlagt, €]]+Skattekompensation[[#This Row],[Återkrav av fördröjda skatteintäkter år 2022]]</f>
        <v>1894082.5849090153</v>
      </c>
    </row>
    <row r="219" spans="1:19" x14ac:dyDescent="0.3">
      <c r="A219" s="33">
        <v>694</v>
      </c>
      <c r="B219" s="12" t="s">
        <v>147</v>
      </c>
      <c r="C219" s="14">
        <v>1862094.0070267576</v>
      </c>
      <c r="D219" s="418">
        <v>644857.57585891418</v>
      </c>
      <c r="E219" s="418">
        <v>1377691.1378719537</v>
      </c>
      <c r="F219" s="418">
        <v>37343.723898934812</v>
      </c>
      <c r="G219" s="418">
        <v>125027.78905120381</v>
      </c>
      <c r="H219" s="418">
        <v>564070.10810071311</v>
      </c>
      <c r="I219" s="418">
        <v>1348464.5471801157</v>
      </c>
      <c r="J219" s="418">
        <v>2106124.3002889347</v>
      </c>
      <c r="K219" s="418">
        <v>643405.0512731222</v>
      </c>
      <c r="L219" s="418">
        <v>1110852.129278579</v>
      </c>
      <c r="M219" s="418">
        <v>1349792.11827776</v>
      </c>
      <c r="N219" s="418">
        <v>893173.18058569345</v>
      </c>
      <c r="O219" s="418">
        <v>1946838.3478707781</v>
      </c>
      <c r="P219" s="419">
        <f>SUM(Skattekompensation[[#This Row],[Ersättning för förlorade skatteintkomster 2010]:[Ersättning för förlorade skatteintkomster 2021]])</f>
        <v>12062895.668692684</v>
      </c>
      <c r="Q219" s="400">
        <f>SUM(Skattekompensation[[#This Row],[Ersättning för förlorade skatteintkomster 2010]:[Ersättning för förlorade skatteintkomster 2022]])</f>
        <v>14009734.016563462</v>
      </c>
      <c r="R219" s="421">
        <v>-143026.96065502832</v>
      </c>
      <c r="S219" s="422">
        <f>Skattekompensation[[#This Row],[Ersättning  för förlorade skatteinkomster 2010-2022 sammanlagt, €]]+Skattekompensation[[#This Row],[Återkrav av fördröjda skatteintäkter år 2022]]</f>
        <v>13866707.055908434</v>
      </c>
    </row>
    <row r="220" spans="1:19" x14ac:dyDescent="0.3">
      <c r="A220" s="33">
        <v>697</v>
      </c>
      <c r="B220" s="12" t="s">
        <v>148</v>
      </c>
      <c r="C220" s="14">
        <v>160754.36917559072</v>
      </c>
      <c r="D220" s="418">
        <v>49461.872284527584</v>
      </c>
      <c r="E220" s="418">
        <v>124485.65817589301</v>
      </c>
      <c r="F220" s="418">
        <v>7172.2060367844988</v>
      </c>
      <c r="G220" s="418">
        <v>22496.753395076463</v>
      </c>
      <c r="H220" s="418">
        <v>55433.955616155188</v>
      </c>
      <c r="I220" s="418">
        <v>80855.7585815372</v>
      </c>
      <c r="J220" s="418">
        <v>122685.15994105836</v>
      </c>
      <c r="K220" s="418">
        <v>38672.477677938157</v>
      </c>
      <c r="L220" s="418">
        <v>64114.954434536216</v>
      </c>
      <c r="M220" s="418">
        <v>88317.987608475902</v>
      </c>
      <c r="N220" s="418">
        <v>44680.555159620308</v>
      </c>
      <c r="O220" s="418">
        <v>112836.53857090519</v>
      </c>
      <c r="P220" s="419">
        <f>SUM(Skattekompensation[[#This Row],[Ersättning för förlorade skatteintkomster 2010]:[Ersättning för förlorade skatteintkomster 2021]])</f>
        <v>859131.70808719366</v>
      </c>
      <c r="Q220" s="400">
        <f>SUM(Skattekompensation[[#This Row],[Ersättning för förlorade skatteintkomster 2010]:[Ersättning för förlorade skatteintkomster 2022]])</f>
        <v>971968.24665809888</v>
      </c>
      <c r="R220" s="421">
        <v>-5575.2702690793139</v>
      </c>
      <c r="S220" s="422">
        <f>Skattekompensation[[#This Row],[Ersättning  för förlorade skatteinkomster 2010-2022 sammanlagt, €]]+Skattekompensation[[#This Row],[Återkrav av fördröjda skatteintäkter år 2022]]</f>
        <v>966392.97638901952</v>
      </c>
    </row>
    <row r="221" spans="1:19" x14ac:dyDescent="0.3">
      <c r="A221" s="33">
        <v>698</v>
      </c>
      <c r="B221" s="12" t="s">
        <v>149</v>
      </c>
      <c r="C221" s="14">
        <v>4170262.8969022948</v>
      </c>
      <c r="D221" s="418">
        <v>1400369.5403468546</v>
      </c>
      <c r="E221" s="418">
        <v>3556984.1957876254</v>
      </c>
      <c r="F221" s="418">
        <v>130689.61392386896</v>
      </c>
      <c r="G221" s="418">
        <v>170271.45091107712</v>
      </c>
      <c r="H221" s="418">
        <v>1530495.8688007353</v>
      </c>
      <c r="I221" s="418">
        <v>3039795.0447149575</v>
      </c>
      <c r="J221" s="418">
        <v>4487658.9408401158</v>
      </c>
      <c r="K221" s="418">
        <v>1486426.2087844117</v>
      </c>
      <c r="L221" s="418">
        <v>2651524.0560848992</v>
      </c>
      <c r="M221" s="418">
        <v>3383597.7885625116</v>
      </c>
      <c r="N221" s="418">
        <v>2151932.7038128218</v>
      </c>
      <c r="O221" s="418">
        <v>3601061.9557630708</v>
      </c>
      <c r="P221" s="419">
        <f>SUM(Skattekompensation[[#This Row],[Ersättning för förlorade skatteintkomster 2010]:[Ersättning för förlorade skatteintkomster 2021]])</f>
        <v>28160008.30947217</v>
      </c>
      <c r="Q221" s="400">
        <f>SUM(Skattekompensation[[#This Row],[Ersättning för förlorade skatteintkomster 2010]:[Ersättning för förlorade skatteintkomster 2022]])</f>
        <v>31761070.265235242</v>
      </c>
      <c r="R221" s="421">
        <v>-313368.03471840569</v>
      </c>
      <c r="S221" s="422">
        <f>Skattekompensation[[#This Row],[Ersättning  för förlorade skatteinkomster 2010-2022 sammanlagt, €]]+Skattekompensation[[#This Row],[Återkrav av fördröjda skatteintäkter år 2022]]</f>
        <v>31447702.230516836</v>
      </c>
    </row>
    <row r="222" spans="1:19" x14ac:dyDescent="0.3">
      <c r="A222" s="33">
        <v>700</v>
      </c>
      <c r="B222" s="12" t="s">
        <v>150</v>
      </c>
      <c r="C222" s="14">
        <v>450006.56421092368</v>
      </c>
      <c r="D222" s="418">
        <v>136481.52837157573</v>
      </c>
      <c r="E222" s="418">
        <v>271197.13744083105</v>
      </c>
      <c r="F222" s="418">
        <v>13584.735741688815</v>
      </c>
      <c r="G222" s="418">
        <v>29722.573333173579</v>
      </c>
      <c r="H222" s="418">
        <v>156223.5218588037</v>
      </c>
      <c r="I222" s="418">
        <v>258715.99132247956</v>
      </c>
      <c r="J222" s="418">
        <v>425231.14270262397</v>
      </c>
      <c r="K222" s="418">
        <v>110087.1294553271</v>
      </c>
      <c r="L222" s="418">
        <v>194251.75467668803</v>
      </c>
      <c r="M222" s="418">
        <v>247547.68959945301</v>
      </c>
      <c r="N222" s="418">
        <v>147392.74113989249</v>
      </c>
      <c r="O222" s="418">
        <v>333401.98328491731</v>
      </c>
      <c r="P222" s="419">
        <f>SUM(Skattekompensation[[#This Row],[Ersättning för förlorade skatteintkomster 2010]:[Ersättning för förlorade skatteintkomster 2021]])</f>
        <v>2440442.5098534608</v>
      </c>
      <c r="Q222" s="400">
        <f>SUM(Skattekompensation[[#This Row],[Ersättning för förlorade skatteintkomster 2010]:[Ersättning för förlorade skatteintkomster 2022]])</f>
        <v>2773844.493138378</v>
      </c>
      <c r="R222" s="421">
        <v>-24089.694499521</v>
      </c>
      <c r="S222" s="422">
        <f>Skattekompensation[[#This Row],[Ersättning  för förlorade skatteinkomster 2010-2022 sammanlagt, €]]+Skattekompensation[[#This Row],[Återkrav av fördröjda skatteintäkter år 2022]]</f>
        <v>2749754.798638857</v>
      </c>
    </row>
    <row r="223" spans="1:19" x14ac:dyDescent="0.3">
      <c r="A223" s="33">
        <v>702</v>
      </c>
      <c r="B223" s="12" t="s">
        <v>151</v>
      </c>
      <c r="C223" s="14">
        <v>482033.10995878861</v>
      </c>
      <c r="D223" s="418">
        <v>141231.30610647524</v>
      </c>
      <c r="E223" s="418">
        <v>359715.40688170458</v>
      </c>
      <c r="F223" s="418">
        <v>16850.194763104068</v>
      </c>
      <c r="G223" s="418">
        <v>65127.400944814086</v>
      </c>
      <c r="H223" s="418">
        <v>181748.09925467972</v>
      </c>
      <c r="I223" s="418">
        <v>240034.11603973378</v>
      </c>
      <c r="J223" s="418">
        <v>413638.03733832762</v>
      </c>
      <c r="K223" s="418">
        <v>119454.53586719323</v>
      </c>
      <c r="L223" s="418">
        <v>216746.83981150473</v>
      </c>
      <c r="M223" s="418">
        <v>281044.92960719019</v>
      </c>
      <c r="N223" s="418">
        <v>156848.75897363797</v>
      </c>
      <c r="O223" s="418">
        <v>315946.76503626787</v>
      </c>
      <c r="P223" s="419">
        <f>SUM(Skattekompensation[[#This Row],[Ersättning för förlorade skatteintkomster 2010]:[Ersättning för förlorade skatteintkomster 2021]])</f>
        <v>2674472.7355471537</v>
      </c>
      <c r="Q223" s="400">
        <f>SUM(Skattekompensation[[#This Row],[Ersättning för förlorade skatteintkomster 2010]:[Ersättning för förlorade skatteintkomster 2022]])</f>
        <v>2990419.5005834214</v>
      </c>
      <c r="R223" s="421">
        <v>-18763.39219739355</v>
      </c>
      <c r="S223" s="422">
        <f>Skattekompensation[[#This Row],[Ersättning  för förlorade skatteinkomster 2010-2022 sammanlagt, €]]+Skattekompensation[[#This Row],[Återkrav av fördröjda skatteintäkter år 2022]]</f>
        <v>2971656.1083860281</v>
      </c>
    </row>
    <row r="224" spans="1:19" x14ac:dyDescent="0.3">
      <c r="A224" s="33">
        <v>704</v>
      </c>
      <c r="B224" s="12" t="s">
        <v>152</v>
      </c>
      <c r="C224" s="14">
        <v>387042.97887388681</v>
      </c>
      <c r="D224" s="418">
        <v>126882.3672869041</v>
      </c>
      <c r="E224" s="418">
        <v>241368.28376477773</v>
      </c>
      <c r="F224" s="418">
        <v>4103.0352897275307</v>
      </c>
      <c r="G224" s="418">
        <v>27149.87359443658</v>
      </c>
      <c r="H224" s="418">
        <v>119934.73479326064</v>
      </c>
      <c r="I224" s="418">
        <v>275731.56641233416</v>
      </c>
      <c r="J224" s="418">
        <v>473017.7979280093</v>
      </c>
      <c r="K224" s="418">
        <v>126067.88854329768</v>
      </c>
      <c r="L224" s="418">
        <v>214989.74805185717</v>
      </c>
      <c r="M224" s="418">
        <v>278526.28633174399</v>
      </c>
      <c r="N224" s="418">
        <v>191763.34913031512</v>
      </c>
      <c r="O224" s="418">
        <v>401973.87543529802</v>
      </c>
      <c r="P224" s="419">
        <f>SUM(Skattekompensation[[#This Row],[Ersättning för förlorade skatteintkomster 2010]:[Ersättning för förlorade skatteintkomster 2021]])</f>
        <v>2466577.910000551</v>
      </c>
      <c r="Q224" s="400">
        <f>SUM(Skattekompensation[[#This Row],[Ersättning för förlorade skatteintkomster 2010]:[Ersättning för förlorade skatteintkomster 2022]])</f>
        <v>2868551.7854358489</v>
      </c>
      <c r="R224" s="421">
        <v>-29687.653236390783</v>
      </c>
      <c r="S224" s="422">
        <f>Skattekompensation[[#This Row],[Ersättning  för förlorade skatteinkomster 2010-2022 sammanlagt, €]]+Skattekompensation[[#This Row],[Återkrav av fördröjda skatteintäkter år 2022]]</f>
        <v>2838864.1321994583</v>
      </c>
    </row>
    <row r="225" spans="1:19" x14ac:dyDescent="0.3">
      <c r="A225" s="33">
        <v>707</v>
      </c>
      <c r="B225" s="12" t="s">
        <v>153</v>
      </c>
      <c r="C225" s="14">
        <v>302842.6057632154</v>
      </c>
      <c r="D225" s="418">
        <v>87747.519611121155</v>
      </c>
      <c r="E225" s="418">
        <v>236964.11147003429</v>
      </c>
      <c r="F225" s="418">
        <v>12584.419830805715</v>
      </c>
      <c r="G225" s="418">
        <v>39572.361571092901</v>
      </c>
      <c r="H225" s="418">
        <v>110909.52963556179</v>
      </c>
      <c r="I225" s="418">
        <v>139255.86191162129</v>
      </c>
      <c r="J225" s="418">
        <v>209563.85038227681</v>
      </c>
      <c r="K225" s="418">
        <v>68562.922203709764</v>
      </c>
      <c r="L225" s="418">
        <v>114765.60193857328</v>
      </c>
      <c r="M225" s="418">
        <v>162854.27178432132</v>
      </c>
      <c r="N225" s="418">
        <v>80831.961291842454</v>
      </c>
      <c r="O225" s="418">
        <v>155230.94025074225</v>
      </c>
      <c r="P225" s="419">
        <f>SUM(Skattekompensation[[#This Row],[Ersättning för förlorade skatteintkomster 2010]:[Ersättning för förlorade skatteintkomster 2021]])</f>
        <v>1566455.017394176</v>
      </c>
      <c r="Q225" s="400">
        <f>SUM(Skattekompensation[[#This Row],[Ersättning för förlorade skatteintkomster 2010]:[Ersättning för förlorade skatteintkomster 2022]])</f>
        <v>1721685.9576449182</v>
      </c>
      <c r="R225" s="421">
        <v>-6898.4323680941252</v>
      </c>
      <c r="S225" s="422">
        <f>Skattekompensation[[#This Row],[Ersättning  för förlorade skatteinkomster 2010-2022 sammanlagt, €]]+Skattekompensation[[#This Row],[Återkrav av fördröjda skatteintäkter år 2022]]</f>
        <v>1714787.5252768241</v>
      </c>
    </row>
    <row r="226" spans="1:19" x14ac:dyDescent="0.3">
      <c r="A226" s="33">
        <v>710</v>
      </c>
      <c r="B226" s="12" t="s">
        <v>353</v>
      </c>
      <c r="C226" s="14">
        <v>2274554.7115506711</v>
      </c>
      <c r="D226" s="418">
        <v>774471.55171039992</v>
      </c>
      <c r="E226" s="418">
        <v>1740977.2657312586</v>
      </c>
      <c r="F226" s="418">
        <v>55966.148536983434</v>
      </c>
      <c r="G226" s="418">
        <v>183065.70473621695</v>
      </c>
      <c r="H226" s="418">
        <v>718511.30992746202</v>
      </c>
      <c r="I226" s="418">
        <v>1375150.3688940979</v>
      </c>
      <c r="J226" s="418">
        <v>2388585.2460968662</v>
      </c>
      <c r="K226" s="418">
        <v>737475.75146692712</v>
      </c>
      <c r="L226" s="418">
        <v>1230032.8171418419</v>
      </c>
      <c r="M226" s="418">
        <v>1550371.8240211143</v>
      </c>
      <c r="N226" s="418">
        <v>960423.96734376345</v>
      </c>
      <c r="O226" s="418">
        <v>2062387.0021187025</v>
      </c>
      <c r="P226" s="419">
        <f>SUM(Skattekompensation[[#This Row],[Ersättning för förlorade skatteintkomster 2010]:[Ersättning för förlorade skatteintkomster 2021]])</f>
        <v>13989586.667157605</v>
      </c>
      <c r="Q226" s="400">
        <f>SUM(Skattekompensation[[#This Row],[Ersättning för förlorade skatteintkomster 2010]:[Ersättning för förlorade skatteintkomster 2022]])</f>
        <v>16051973.669276308</v>
      </c>
      <c r="R226" s="421">
        <v>-137329.41632632533</v>
      </c>
      <c r="S226" s="422">
        <f>Skattekompensation[[#This Row],[Ersättning  för förlorade skatteinkomster 2010-2022 sammanlagt, €]]+Skattekompensation[[#This Row],[Återkrav av fördröjda skatteintäkter år 2022]]</f>
        <v>15914644.252949983</v>
      </c>
    </row>
    <row r="227" spans="1:19" x14ac:dyDescent="0.3">
      <c r="A227" s="33">
        <v>729</v>
      </c>
      <c r="B227" s="12" t="s">
        <v>154</v>
      </c>
      <c r="C227" s="14">
        <v>954488.87099458301</v>
      </c>
      <c r="D227" s="418">
        <v>293114.06758289575</v>
      </c>
      <c r="E227" s="418">
        <v>743309.25554292719</v>
      </c>
      <c r="F227" s="418">
        <v>41048.663354125973</v>
      </c>
      <c r="G227" s="418">
        <v>106843.04163109911</v>
      </c>
      <c r="H227" s="418">
        <v>374059.29699343286</v>
      </c>
      <c r="I227" s="418">
        <v>564756.29807290237</v>
      </c>
      <c r="J227" s="418">
        <v>868628.60086900461</v>
      </c>
      <c r="K227" s="418">
        <v>262472.32790500263</v>
      </c>
      <c r="L227" s="418">
        <v>452921.73872454348</v>
      </c>
      <c r="M227" s="418">
        <v>616123.82788015436</v>
      </c>
      <c r="N227" s="418">
        <v>347446.57805433089</v>
      </c>
      <c r="O227" s="418">
        <v>680990.18397696479</v>
      </c>
      <c r="P227" s="419">
        <f>SUM(Skattekompensation[[#This Row],[Ersättning för förlorade skatteintkomster 2010]:[Ersättning för förlorade skatteintkomster 2021]])</f>
        <v>5625212.5676050037</v>
      </c>
      <c r="Q227" s="400">
        <f>SUM(Skattekompensation[[#This Row],[Ersättning för förlorade skatteintkomster 2010]:[Ersättning för förlorade skatteintkomster 2022]])</f>
        <v>6306202.7515819687</v>
      </c>
      <c r="R227" s="421">
        <v>-34871.913204692159</v>
      </c>
      <c r="S227" s="422">
        <f>Skattekompensation[[#This Row],[Ersättning  för förlorade skatteinkomster 2010-2022 sammanlagt, €]]+Skattekompensation[[#This Row],[Återkrav av fördröjda skatteintäkter år 2022]]</f>
        <v>6271330.8383772764</v>
      </c>
    </row>
    <row r="228" spans="1:19" x14ac:dyDescent="0.3">
      <c r="A228" s="33">
        <v>732</v>
      </c>
      <c r="B228" s="12" t="s">
        <v>155</v>
      </c>
      <c r="C228" s="14">
        <v>397131.56557634135</v>
      </c>
      <c r="D228" s="418">
        <v>120884.38634712007</v>
      </c>
      <c r="E228" s="418">
        <v>323961.87830235338</v>
      </c>
      <c r="F228" s="418">
        <v>18056.029456748154</v>
      </c>
      <c r="G228" s="418">
        <v>65713.152198170254</v>
      </c>
      <c r="H228" s="418">
        <v>160800.97622708709</v>
      </c>
      <c r="I228" s="418">
        <v>206884.00489435552</v>
      </c>
      <c r="J228" s="418">
        <v>312809.48339130171</v>
      </c>
      <c r="K228" s="418">
        <v>103830.87014994409</v>
      </c>
      <c r="L228" s="418">
        <v>177671.04133237439</v>
      </c>
      <c r="M228" s="418">
        <v>237633.23338444397</v>
      </c>
      <c r="N228" s="418">
        <v>125693.30274580349</v>
      </c>
      <c r="O228" s="418">
        <v>237822.10636921244</v>
      </c>
      <c r="P228" s="419">
        <f>SUM(Skattekompensation[[#This Row],[Ersättning för förlorade skatteintkomster 2010]:[Ersättning för förlorade skatteintkomster 2021]])</f>
        <v>2251069.9240060439</v>
      </c>
      <c r="Q228" s="400">
        <f>SUM(Skattekompensation[[#This Row],[Ersättning för förlorade skatteintkomster 2010]:[Ersättning för förlorade skatteintkomster 2022]])</f>
        <v>2488892.0303752562</v>
      </c>
      <c r="R228" s="421">
        <v>-12797.908344645253</v>
      </c>
      <c r="S228" s="422">
        <f>Skattekompensation[[#This Row],[Ersättning  för förlorade skatteinkomster 2010-2022 sammanlagt, €]]+Skattekompensation[[#This Row],[Återkrav av fördröjda skatteintäkter år 2022]]</f>
        <v>2476094.1220306111</v>
      </c>
    </row>
    <row r="229" spans="1:19" x14ac:dyDescent="0.3">
      <c r="A229" s="33">
        <v>734</v>
      </c>
      <c r="B229" s="12" t="s">
        <v>156</v>
      </c>
      <c r="C229" s="14">
        <v>4035157.5626245933</v>
      </c>
      <c r="D229" s="418">
        <v>1360727.5761875461</v>
      </c>
      <c r="E229" s="418">
        <v>3108333.4400907625</v>
      </c>
      <c r="F229" s="418">
        <v>109870.08065928429</v>
      </c>
      <c r="G229" s="418">
        <v>143591.84511297155</v>
      </c>
      <c r="H229" s="418">
        <v>1435082.5456556936</v>
      </c>
      <c r="I229" s="418">
        <v>2764155.9394521797</v>
      </c>
      <c r="J229" s="418">
        <v>4385553.0913479263</v>
      </c>
      <c r="K229" s="418">
        <v>1357506.7920240066</v>
      </c>
      <c r="L229" s="418">
        <v>2418070.2994944337</v>
      </c>
      <c r="M229" s="418">
        <v>3087603.991114954</v>
      </c>
      <c r="N229" s="418">
        <v>1882086.4734985407</v>
      </c>
      <c r="O229" s="418">
        <v>4122187.1182022579</v>
      </c>
      <c r="P229" s="419">
        <f>SUM(Skattekompensation[[#This Row],[Ersättning för förlorade skatteintkomster 2010]:[Ersättning för förlorade skatteintkomster 2021]])</f>
        <v>26087739.637262896</v>
      </c>
      <c r="Q229" s="400">
        <f>SUM(Skattekompensation[[#This Row],[Ersättning för förlorade skatteintkomster 2010]:[Ersättning för förlorade skatteintkomster 2022]])</f>
        <v>30209926.755465154</v>
      </c>
      <c r="R229" s="421">
        <v>-223032.08132262033</v>
      </c>
      <c r="S229" s="422">
        <f>Skattekompensation[[#This Row],[Ersättning  för förlorade skatteinkomster 2010-2022 sammanlagt, €]]+Skattekompensation[[#This Row],[Återkrav av fördröjda skatteintäkter år 2022]]</f>
        <v>29986894.674142532</v>
      </c>
    </row>
    <row r="230" spans="1:19" x14ac:dyDescent="0.3">
      <c r="A230" s="33">
        <v>738</v>
      </c>
      <c r="B230" s="12" t="s">
        <v>354</v>
      </c>
      <c r="C230" s="14">
        <v>275701.13320957613</v>
      </c>
      <c r="D230" s="418">
        <v>85381.505388557067</v>
      </c>
      <c r="E230" s="418">
        <v>191068.64161105533</v>
      </c>
      <c r="F230" s="418">
        <v>6790.0629726972538</v>
      </c>
      <c r="G230" s="418">
        <v>2703.2776123266731</v>
      </c>
      <c r="H230" s="418">
        <v>71784.76699329968</v>
      </c>
      <c r="I230" s="418">
        <v>173816.34248553371</v>
      </c>
      <c r="J230" s="418">
        <v>286153.12034095271</v>
      </c>
      <c r="K230" s="418">
        <v>85582.370188535948</v>
      </c>
      <c r="L230" s="418">
        <v>140795.53337546438</v>
      </c>
      <c r="M230" s="418">
        <v>194516.62543783686</v>
      </c>
      <c r="N230" s="418">
        <v>114051.57692577357</v>
      </c>
      <c r="O230" s="418">
        <v>286844.94643332809</v>
      </c>
      <c r="P230" s="419">
        <f>SUM(Skattekompensation[[#This Row],[Ersättning för förlorade skatteintkomster 2010]:[Ersättning för förlorade skatteintkomster 2021]])</f>
        <v>1628344.9565416093</v>
      </c>
      <c r="Q230" s="400">
        <f>SUM(Skattekompensation[[#This Row],[Ersättning för förlorade skatteintkomster 2010]:[Ersättning för förlorade skatteintkomster 2022]])</f>
        <v>1915189.9029749373</v>
      </c>
      <c r="R230" s="421">
        <v>-13969.370711432641</v>
      </c>
      <c r="S230" s="422">
        <f>Skattekompensation[[#This Row],[Ersättning  för förlorade skatteinkomster 2010-2022 sammanlagt, €]]+Skattekompensation[[#This Row],[Återkrav av fördröjda skatteintäkter år 2022]]</f>
        <v>1901220.5322635048</v>
      </c>
    </row>
    <row r="231" spans="1:19" x14ac:dyDescent="0.3">
      <c r="A231" s="33">
        <v>739</v>
      </c>
      <c r="B231" s="12" t="s">
        <v>157</v>
      </c>
      <c r="C231" s="14">
        <v>404465.15823084349</v>
      </c>
      <c r="D231" s="418">
        <v>122158.32356164823</v>
      </c>
      <c r="E231" s="418">
        <v>311739.81565455889</v>
      </c>
      <c r="F231" s="418">
        <v>16778.709372529363</v>
      </c>
      <c r="G231" s="418">
        <v>32261.400380317758</v>
      </c>
      <c r="H231" s="418">
        <v>141033.168890131</v>
      </c>
      <c r="I231" s="418">
        <v>189766.33782475995</v>
      </c>
      <c r="J231" s="418">
        <v>320605.1702299171</v>
      </c>
      <c r="K231" s="418">
        <v>100839.90707654522</v>
      </c>
      <c r="L231" s="418">
        <v>164273.63616782939</v>
      </c>
      <c r="M231" s="418">
        <v>239437.09452532945</v>
      </c>
      <c r="N231" s="418">
        <v>124809.32617138833</v>
      </c>
      <c r="O231" s="418">
        <v>256279.07947445469</v>
      </c>
      <c r="P231" s="419">
        <f>SUM(Skattekompensation[[#This Row],[Ersättning för förlorade skatteintkomster 2010]:[Ersättning för förlorade skatteintkomster 2021]])</f>
        <v>2168168.0480857985</v>
      </c>
      <c r="Q231" s="400">
        <f>SUM(Skattekompensation[[#This Row],[Ersättning för förlorade skatteintkomster 2010]:[Ersättning för förlorade skatteintkomster 2022]])</f>
        <v>2424447.1275602533</v>
      </c>
      <c r="R231" s="421">
        <v>-14115.518125051007</v>
      </c>
      <c r="S231" s="422">
        <f>Skattekompensation[[#This Row],[Ersättning  för förlorade skatteinkomster 2010-2022 sammanlagt, €]]+Skattekompensation[[#This Row],[Återkrav av fördröjda skatteintäkter år 2022]]</f>
        <v>2410331.6094352021</v>
      </c>
    </row>
    <row r="232" spans="1:19" x14ac:dyDescent="0.3">
      <c r="A232" s="33">
        <v>740</v>
      </c>
      <c r="B232" s="12" t="s">
        <v>355</v>
      </c>
      <c r="C232" s="14">
        <v>3134752.2739576912</v>
      </c>
      <c r="D232" s="418">
        <v>972657.09710000677</v>
      </c>
      <c r="E232" s="418">
        <v>2432360.2074209754</v>
      </c>
      <c r="F232" s="418">
        <v>111060.45902521518</v>
      </c>
      <c r="G232" s="418">
        <v>21440.630819112841</v>
      </c>
      <c r="H232" s="418">
        <v>1185246.8266214402</v>
      </c>
      <c r="I232" s="418">
        <v>1798370.0961450383</v>
      </c>
      <c r="J232" s="418">
        <v>2924603.9590649819</v>
      </c>
      <c r="K232" s="418">
        <v>904618.12834452931</v>
      </c>
      <c r="L232" s="418">
        <v>1618745.2680681061</v>
      </c>
      <c r="M232" s="418">
        <v>2081064.4991080731</v>
      </c>
      <c r="N232" s="418">
        <v>1144552.2110271549</v>
      </c>
      <c r="O232" s="418">
        <v>2025577.4657160975</v>
      </c>
      <c r="P232" s="419">
        <f>SUM(Skattekompensation[[#This Row],[Ersättning för förlorade skatteintkomster 2010]:[Ersättning för förlorade skatteintkomster 2021]])</f>
        <v>18329471.656702328</v>
      </c>
      <c r="Q232" s="400">
        <f>SUM(Skattekompensation[[#This Row],[Ersättning för förlorade skatteintkomster 2010]:[Ersättning för förlorade skatteintkomster 2022]])</f>
        <v>20355049.122418426</v>
      </c>
      <c r="R232" s="421">
        <v>-158809.13999976826</v>
      </c>
      <c r="S232" s="422">
        <f>Skattekompensation[[#This Row],[Ersättning  för förlorade skatteinkomster 2010-2022 sammanlagt, €]]+Skattekompensation[[#This Row],[Återkrav av fördröjda skatteintäkter år 2022]]</f>
        <v>20196239.982418656</v>
      </c>
    </row>
    <row r="233" spans="1:19" x14ac:dyDescent="0.3">
      <c r="A233" s="33">
        <v>742</v>
      </c>
      <c r="B233" s="12" t="s">
        <v>158</v>
      </c>
      <c r="C233" s="14">
        <v>109833.64256050505</v>
      </c>
      <c r="D233" s="418">
        <v>36536.844287641565</v>
      </c>
      <c r="E233" s="418">
        <v>107128.47253510478</v>
      </c>
      <c r="F233" s="418">
        <v>6185.4526394175327</v>
      </c>
      <c r="G233" s="418">
        <v>17547.13801080827</v>
      </c>
      <c r="H233" s="418">
        <v>43891.126173237739</v>
      </c>
      <c r="I233" s="418">
        <v>62396.715269829845</v>
      </c>
      <c r="J233" s="418">
        <v>97408.825132475511</v>
      </c>
      <c r="K233" s="418">
        <v>32774.602269361661</v>
      </c>
      <c r="L233" s="418">
        <v>55547.7924942877</v>
      </c>
      <c r="M233" s="418">
        <v>73236.725573150979</v>
      </c>
      <c r="N233" s="418">
        <v>37764.174228648713</v>
      </c>
      <c r="O233" s="418">
        <v>79866.183263780113</v>
      </c>
      <c r="P233" s="419">
        <f>SUM(Skattekompensation[[#This Row],[Ersättning för förlorade skatteintkomster 2010]:[Ersättning för förlorade skatteintkomster 2021]])</f>
        <v>680251.51117446949</v>
      </c>
      <c r="Q233" s="400">
        <f>SUM(Skattekompensation[[#This Row],[Ersättning för förlorade skatteintkomster 2010]:[Ersättning för förlorade skatteintkomster 2022]])</f>
        <v>760117.69443824957</v>
      </c>
      <c r="R233" s="421">
        <v>-4475.6636003073145</v>
      </c>
      <c r="S233" s="422">
        <f>Skattekompensation[[#This Row],[Ersättning  för förlorade skatteinkomster 2010-2022 sammanlagt, €]]+Skattekompensation[[#This Row],[Återkrav av fördröjda skatteintäkter år 2022]]</f>
        <v>755642.03083794226</v>
      </c>
    </row>
    <row r="234" spans="1:19" x14ac:dyDescent="0.3">
      <c r="A234" s="33">
        <v>743</v>
      </c>
      <c r="B234" s="12" t="s">
        <v>159</v>
      </c>
      <c r="C234" s="14">
        <v>3978804.4510819474</v>
      </c>
      <c r="D234" s="418">
        <v>1391476.6513307095</v>
      </c>
      <c r="E234" s="418">
        <v>3226519.989374259</v>
      </c>
      <c r="F234" s="418">
        <v>102023.61029979105</v>
      </c>
      <c r="G234" s="418">
        <v>237407.69299697477</v>
      </c>
      <c r="H234" s="418">
        <v>1427481.3590565426</v>
      </c>
      <c r="I234" s="418">
        <v>3172709.9227266847</v>
      </c>
      <c r="J234" s="418">
        <v>4787147.2990270993</v>
      </c>
      <c r="K234" s="418">
        <v>1525942.3086978707</v>
      </c>
      <c r="L234" s="418">
        <v>2622742.8243165072</v>
      </c>
      <c r="M234" s="418">
        <v>3479615.597833192</v>
      </c>
      <c r="N234" s="418">
        <v>2187170.9143174672</v>
      </c>
      <c r="O234" s="418">
        <v>4230458.8089344744</v>
      </c>
      <c r="P234" s="419">
        <f>SUM(Skattekompensation[[#This Row],[Ersättning för förlorade skatteintkomster 2010]:[Ersättning för förlorade skatteintkomster 2021]])</f>
        <v>28139042.621059045</v>
      </c>
      <c r="Q234" s="400">
        <f>SUM(Skattekompensation[[#This Row],[Ersättning för förlorade skatteintkomster 2010]:[Ersättning för förlorade skatteintkomster 2022]])</f>
        <v>32369501.429993518</v>
      </c>
      <c r="R234" s="421">
        <v>-306204.83200386318</v>
      </c>
      <c r="S234" s="422">
        <f>Skattekompensation[[#This Row],[Ersättning  för förlorade skatteinkomster 2010-2022 sammanlagt, €]]+Skattekompensation[[#This Row],[Återkrav av fördröjda skatteintäkter år 2022]]</f>
        <v>32063296.597989656</v>
      </c>
    </row>
    <row r="235" spans="1:19" x14ac:dyDescent="0.3">
      <c r="A235" s="33">
        <v>746</v>
      </c>
      <c r="B235" s="12" t="s">
        <v>160</v>
      </c>
      <c r="C235" s="14">
        <v>462946.70610987506</v>
      </c>
      <c r="D235" s="418">
        <v>137654.85089573331</v>
      </c>
      <c r="E235" s="418">
        <v>343284.87997997442</v>
      </c>
      <c r="F235" s="418">
        <v>13713.831083321365</v>
      </c>
      <c r="G235" s="418">
        <v>41211.212880320585</v>
      </c>
      <c r="H235" s="418">
        <v>189663.91626609047</v>
      </c>
      <c r="I235" s="418">
        <v>254083.69828550037</v>
      </c>
      <c r="J235" s="418">
        <v>421469.8857876907</v>
      </c>
      <c r="K235" s="418">
        <v>98138.351323829862</v>
      </c>
      <c r="L235" s="418">
        <v>210644.02742289516</v>
      </c>
      <c r="M235" s="418">
        <v>296906.05494100548</v>
      </c>
      <c r="N235" s="418">
        <v>169890.23525348326</v>
      </c>
      <c r="O235" s="418">
        <v>326225.03150766215</v>
      </c>
      <c r="P235" s="419">
        <f>SUM(Skattekompensation[[#This Row],[Ersättning för förlorade skatteintkomster 2010]:[Ersättning för förlorade skatteintkomster 2021]])</f>
        <v>2639607.6502297199</v>
      </c>
      <c r="Q235" s="400">
        <f>SUM(Skattekompensation[[#This Row],[Ersättning för förlorade skatteintkomster 2010]:[Ersättning för förlorade skatteintkomster 2022]])</f>
        <v>2965832.681737382</v>
      </c>
      <c r="R235" s="421">
        <v>-17090.051301072726</v>
      </c>
      <c r="S235" s="422">
        <f>Skattekompensation[[#This Row],[Ersättning  för förlorade skatteinkomster 2010-2022 sammanlagt, €]]+Skattekompensation[[#This Row],[Återkrav av fördröjda skatteintäkter år 2022]]</f>
        <v>2948742.6304363091</v>
      </c>
    </row>
    <row r="236" spans="1:19" x14ac:dyDescent="0.3">
      <c r="A236" s="33">
        <v>747</v>
      </c>
      <c r="B236" s="12" t="s">
        <v>161</v>
      </c>
      <c r="C236" s="14">
        <v>194213.82647579256</v>
      </c>
      <c r="D236" s="418">
        <v>52652.326844661278</v>
      </c>
      <c r="E236" s="418">
        <v>152870.62428286689</v>
      </c>
      <c r="F236" s="418">
        <v>8275.7313798883606</v>
      </c>
      <c r="G236" s="418">
        <v>23177.556399739366</v>
      </c>
      <c r="H236" s="418">
        <v>76240.892831777441</v>
      </c>
      <c r="I236" s="418">
        <v>87562.766283368124</v>
      </c>
      <c r="J236" s="418">
        <v>132934.73593552804</v>
      </c>
      <c r="K236" s="418">
        <v>40130.989849962869</v>
      </c>
      <c r="L236" s="418">
        <v>76298.406057322281</v>
      </c>
      <c r="M236" s="418">
        <v>110792.32204853125</v>
      </c>
      <c r="N236" s="418">
        <v>55561.725546844813</v>
      </c>
      <c r="O236" s="418">
        <v>106286.35695929926</v>
      </c>
      <c r="P236" s="419">
        <f>SUM(Skattekompensation[[#This Row],[Ersättning för förlorade skatteintkomster 2010]:[Ersättning för förlorade skatteintkomster 2021]])</f>
        <v>1010711.9039362833</v>
      </c>
      <c r="Q236" s="400">
        <f>SUM(Skattekompensation[[#This Row],[Ersättning för förlorade skatteintkomster 2010]:[Ersättning för förlorade skatteintkomster 2022]])</f>
        <v>1116998.2608955826</v>
      </c>
      <c r="R236" s="421">
        <v>-5382.4983641098916</v>
      </c>
      <c r="S236" s="422">
        <f>Skattekompensation[[#This Row],[Ersättning  för förlorade skatteinkomster 2010-2022 sammanlagt, €]]+Skattekompensation[[#This Row],[Återkrav av fördröjda skatteintäkter år 2022]]</f>
        <v>1111615.7625314728</v>
      </c>
    </row>
    <row r="237" spans="1:19" x14ac:dyDescent="0.3">
      <c r="A237" s="33">
        <v>748</v>
      </c>
      <c r="B237" s="12" t="s">
        <v>162</v>
      </c>
      <c r="C237" s="14">
        <v>465420.20362786454</v>
      </c>
      <c r="D237" s="418">
        <v>151091.38182543081</v>
      </c>
      <c r="E237" s="418">
        <v>374569.73627007403</v>
      </c>
      <c r="F237" s="418">
        <v>18315.786693797167</v>
      </c>
      <c r="G237" s="418">
        <v>52426.308172741112</v>
      </c>
      <c r="H237" s="418">
        <v>175422.20950342881</v>
      </c>
      <c r="I237" s="418">
        <v>273513.79267517006</v>
      </c>
      <c r="J237" s="418">
        <v>475831.03899427562</v>
      </c>
      <c r="K237" s="418">
        <v>106326.49801252587</v>
      </c>
      <c r="L237" s="418">
        <v>231133.4345225484</v>
      </c>
      <c r="M237" s="418">
        <v>324982.51331707882</v>
      </c>
      <c r="N237" s="418">
        <v>179230.4517422021</v>
      </c>
      <c r="O237" s="418">
        <v>409344.23189190414</v>
      </c>
      <c r="P237" s="419">
        <f>SUM(Skattekompensation[[#This Row],[Ersättning för förlorade skatteintkomster 2010]:[Ersättning för förlorade skatteintkomster 2021]])</f>
        <v>2828263.3553571375</v>
      </c>
      <c r="Q237" s="400">
        <f>SUM(Skattekompensation[[#This Row],[Ersättning för förlorade skatteintkomster 2010]:[Ersättning för förlorade skatteintkomster 2022]])</f>
        <v>3237607.5872490415</v>
      </c>
      <c r="R237" s="421">
        <v>-19703.443586444926</v>
      </c>
      <c r="S237" s="422">
        <f>Skattekompensation[[#This Row],[Ersättning  för förlorade skatteinkomster 2010-2022 sammanlagt, €]]+Skattekompensation[[#This Row],[Återkrav av fördröjda skatteintäkter år 2022]]</f>
        <v>3217904.1436625966</v>
      </c>
    </row>
    <row r="238" spans="1:19" x14ac:dyDescent="0.3">
      <c r="A238" s="33">
        <v>749</v>
      </c>
      <c r="B238" s="12" t="s">
        <v>163</v>
      </c>
      <c r="C238" s="14">
        <v>1402958.1693633839</v>
      </c>
      <c r="D238" s="418">
        <v>450759.76798072073</v>
      </c>
      <c r="E238" s="418">
        <v>925488.77533494611</v>
      </c>
      <c r="F238" s="418">
        <v>16784.10139488702</v>
      </c>
      <c r="G238" s="418">
        <v>5877.0895005306902</v>
      </c>
      <c r="H238" s="418">
        <v>448920.01887703832</v>
      </c>
      <c r="I238" s="418">
        <v>987855.06471204059</v>
      </c>
      <c r="J238" s="418">
        <v>1641445.0655553432</v>
      </c>
      <c r="K238" s="418">
        <v>407506.34797263384</v>
      </c>
      <c r="L238" s="418">
        <v>785784.58192243241</v>
      </c>
      <c r="M238" s="418">
        <v>967842.98420603247</v>
      </c>
      <c r="N238" s="418">
        <v>653858.07332714077</v>
      </c>
      <c r="O238" s="418">
        <v>1476030.9676813309</v>
      </c>
      <c r="P238" s="419">
        <f>SUM(Skattekompensation[[#This Row],[Ersättning för förlorade skatteintkomster 2010]:[Ersättning för förlorade skatteintkomster 2021]])</f>
        <v>8695080.0401471313</v>
      </c>
      <c r="Q238" s="400">
        <f>SUM(Skattekompensation[[#This Row],[Ersättning för förlorade skatteintkomster 2010]:[Ersättning för förlorade skatteintkomster 2022]])</f>
        <v>10171111.007828463</v>
      </c>
      <c r="R238" s="421">
        <v>-108347.47232287368</v>
      </c>
      <c r="S238" s="422">
        <f>Skattekompensation[[#This Row],[Ersättning  för förlorade skatteinkomster 2010-2022 sammanlagt, €]]+Skattekompensation[[#This Row],[Återkrav av fördröjda skatteintäkter år 2022]]</f>
        <v>10062763.535505589</v>
      </c>
    </row>
    <row r="239" spans="1:19" x14ac:dyDescent="0.3">
      <c r="A239" s="33">
        <v>751</v>
      </c>
      <c r="B239" s="12" t="s">
        <v>164</v>
      </c>
      <c r="C239" s="14">
        <v>281840.59832114814</v>
      </c>
      <c r="D239" s="418">
        <v>83215.946204095148</v>
      </c>
      <c r="E239" s="418">
        <v>185548.22637782278</v>
      </c>
      <c r="F239" s="418">
        <v>9122.7819790680715</v>
      </c>
      <c r="G239" s="418">
        <v>27602.543467581676</v>
      </c>
      <c r="H239" s="418">
        <v>93219.174150255494</v>
      </c>
      <c r="I239" s="418">
        <v>151745.66252837007</v>
      </c>
      <c r="J239" s="418">
        <v>271138.62060945481</v>
      </c>
      <c r="K239" s="418">
        <v>64696.260161207567</v>
      </c>
      <c r="L239" s="418">
        <v>127187.68884795195</v>
      </c>
      <c r="M239" s="418">
        <v>148092.50588509606</v>
      </c>
      <c r="N239" s="418">
        <v>89454.115494711004</v>
      </c>
      <c r="O239" s="418">
        <v>232682.63820772944</v>
      </c>
      <c r="P239" s="419">
        <f>SUM(Skattekompensation[[#This Row],[Ersättning för förlorade skatteintkomster 2010]:[Ersättning för förlorade skatteintkomster 2021]])</f>
        <v>1532864.1240267628</v>
      </c>
      <c r="Q239" s="400">
        <f>SUM(Skattekompensation[[#This Row],[Ersättning för förlorade skatteintkomster 2010]:[Ersättning för förlorade skatteintkomster 2022]])</f>
        <v>1765546.7622344922</v>
      </c>
      <c r="R239" s="421">
        <v>-14539.424498537606</v>
      </c>
      <c r="S239" s="422">
        <f>Skattekompensation[[#This Row],[Ersättning  för förlorade skatteinkomster 2010-2022 sammanlagt, €]]+Skattekompensation[[#This Row],[Återkrav av fördröjda skatteintäkter år 2022]]</f>
        <v>1751007.3377359547</v>
      </c>
    </row>
    <row r="240" spans="1:19" x14ac:dyDescent="0.3">
      <c r="A240" s="33">
        <v>753</v>
      </c>
      <c r="B240" s="12" t="s">
        <v>356</v>
      </c>
      <c r="C240" s="14">
        <v>1224671.5503505438</v>
      </c>
      <c r="D240" s="418">
        <v>413367.43969435414</v>
      </c>
      <c r="E240" s="418">
        <v>738996.37701713608</v>
      </c>
      <c r="F240" s="418">
        <v>4966.6910901812971</v>
      </c>
      <c r="G240" s="418">
        <v>-246469.34371148542</v>
      </c>
      <c r="H240" s="418">
        <v>217092.73172417851</v>
      </c>
      <c r="I240" s="418">
        <v>777019.13227908046</v>
      </c>
      <c r="J240" s="418">
        <v>1260306.423448747</v>
      </c>
      <c r="K240" s="418">
        <v>390673.80812010495</v>
      </c>
      <c r="L240" s="418">
        <v>668764.48769288696</v>
      </c>
      <c r="M240" s="418">
        <v>794689.95887443447</v>
      </c>
      <c r="N240" s="418">
        <v>581644.91121983971</v>
      </c>
      <c r="O240" s="418">
        <v>1356114.5907110854</v>
      </c>
      <c r="P240" s="419">
        <f>SUM(Skattekompensation[[#This Row],[Ersättning för förlorade skatteintkomster 2010]:[Ersättning för förlorade skatteintkomster 2021]])</f>
        <v>6825724.1678000027</v>
      </c>
      <c r="Q240" s="400">
        <f>SUM(Skattekompensation[[#This Row],[Ersättning för förlorade skatteintkomster 2010]:[Ersättning för förlorade skatteintkomster 2022]])</f>
        <v>8181838.7585110879</v>
      </c>
      <c r="R240" s="421">
        <v>-122694.70600169484</v>
      </c>
      <c r="S240" s="422">
        <f>Skattekompensation[[#This Row],[Ersättning  för förlorade skatteinkomster 2010-2022 sammanlagt, €]]+Skattekompensation[[#This Row],[Återkrav av fördröjda skatteintäkter år 2022]]</f>
        <v>8059144.0525093926</v>
      </c>
    </row>
    <row r="241" spans="1:19" x14ac:dyDescent="0.3">
      <c r="A241" s="33">
        <v>755</v>
      </c>
      <c r="B241" s="12" t="s">
        <v>357</v>
      </c>
      <c r="C241" s="14">
        <v>469180.60321771557</v>
      </c>
      <c r="D241" s="418">
        <v>150862.21557099407</v>
      </c>
      <c r="E241" s="418">
        <v>268572.64857911115</v>
      </c>
      <c r="F241" s="418">
        <v>-1211.545421818339</v>
      </c>
      <c r="G241" s="418">
        <v>-61896.044330555313</v>
      </c>
      <c r="H241" s="418">
        <v>43681.111768832081</v>
      </c>
      <c r="I241" s="418">
        <v>308848.1520468308</v>
      </c>
      <c r="J241" s="418">
        <v>486273.20829363336</v>
      </c>
      <c r="K241" s="418">
        <v>135083.05323816193</v>
      </c>
      <c r="L241" s="418">
        <v>223668.66650105477</v>
      </c>
      <c r="M241" s="418">
        <v>271732.95967045997</v>
      </c>
      <c r="N241" s="418">
        <v>187919.20177332303</v>
      </c>
      <c r="O241" s="418">
        <v>555608.79688149993</v>
      </c>
      <c r="P241" s="419">
        <f>SUM(Skattekompensation[[#This Row],[Ersättning för förlorade skatteintkomster 2010]:[Ersättning för förlorade skatteintkomster 2021]])</f>
        <v>2482714.2309077429</v>
      </c>
      <c r="Q241" s="400">
        <f>SUM(Skattekompensation[[#This Row],[Ersättning för förlorade skatteintkomster 2010]:[Ersättning för förlorade skatteintkomster 2022]])</f>
        <v>3038323.0277892426</v>
      </c>
      <c r="R241" s="421">
        <v>-35662.551009639523</v>
      </c>
      <c r="S241" s="422">
        <f>Skattekompensation[[#This Row],[Ersättning  för förlorade skatteinkomster 2010-2022 sammanlagt, €]]+Skattekompensation[[#This Row],[Återkrav av fördröjda skatteintäkter år 2022]]</f>
        <v>3002660.4767796029</v>
      </c>
    </row>
    <row r="242" spans="1:19" x14ac:dyDescent="0.3">
      <c r="A242" s="33">
        <v>758</v>
      </c>
      <c r="B242" s="12" t="s">
        <v>165</v>
      </c>
      <c r="C242" s="14">
        <v>693231.35981303419</v>
      </c>
      <c r="D242" s="418">
        <v>237882.50324513786</v>
      </c>
      <c r="E242" s="418">
        <v>592945.92068910704</v>
      </c>
      <c r="F242" s="418">
        <v>31524.228177903762</v>
      </c>
      <c r="G242" s="418">
        <v>91412.209749286209</v>
      </c>
      <c r="H242" s="418">
        <v>255352.79170192839</v>
      </c>
      <c r="I242" s="418">
        <v>455936.67366463167</v>
      </c>
      <c r="J242" s="418">
        <v>690645.54116537608</v>
      </c>
      <c r="K242" s="418">
        <v>222010.79883570335</v>
      </c>
      <c r="L242" s="418">
        <v>375931.65217117127</v>
      </c>
      <c r="M242" s="418">
        <v>501945.49251708045</v>
      </c>
      <c r="N242" s="418">
        <v>286371.69034745643</v>
      </c>
      <c r="O242" s="418">
        <v>619788.44769204524</v>
      </c>
      <c r="P242" s="419">
        <f>SUM(Skattekompensation[[#This Row],[Ersättning för förlorade skatteintkomster 2010]:[Ersättning för förlorade skatteintkomster 2021]])</f>
        <v>4435190.8620778173</v>
      </c>
      <c r="Q242" s="400">
        <f>SUM(Skattekompensation[[#This Row],[Ersättning för förlorade skatteintkomster 2010]:[Ersättning för förlorade skatteintkomster 2022]])</f>
        <v>5054979.3097698623</v>
      </c>
      <c r="R242" s="421">
        <v>-45577.067929259174</v>
      </c>
      <c r="S242" s="422">
        <f>Skattekompensation[[#This Row],[Ersättning  för förlorade skatteinkomster 2010-2022 sammanlagt, €]]+Skattekompensation[[#This Row],[Återkrav av fördröjda skatteintäkter år 2022]]</f>
        <v>5009402.2418406028</v>
      </c>
    </row>
    <row r="243" spans="1:19" x14ac:dyDescent="0.3">
      <c r="A243" s="33">
        <v>759</v>
      </c>
      <c r="B243" s="12" t="s">
        <v>166</v>
      </c>
      <c r="C243" s="14">
        <v>262590.99741015543</v>
      </c>
      <c r="D243" s="418">
        <v>74315.433608221632</v>
      </c>
      <c r="E243" s="418">
        <v>200718.70552327146</v>
      </c>
      <c r="F243" s="418">
        <v>11886.434532257832</v>
      </c>
      <c r="G243" s="418">
        <v>31400.727928979493</v>
      </c>
      <c r="H243" s="418">
        <v>102409.69369838842</v>
      </c>
      <c r="I243" s="418">
        <v>132599.55168831081</v>
      </c>
      <c r="J243" s="418">
        <v>196220.17433588332</v>
      </c>
      <c r="K243" s="418">
        <v>57387.529556417321</v>
      </c>
      <c r="L243" s="418">
        <v>105689.84633192497</v>
      </c>
      <c r="M243" s="418">
        <v>148077.48197313579</v>
      </c>
      <c r="N243" s="418">
        <v>80650.576855135063</v>
      </c>
      <c r="O243" s="418">
        <v>150469.5199588156</v>
      </c>
      <c r="P243" s="419">
        <f>SUM(Skattekompensation[[#This Row],[Ersättning för förlorade skatteintkomster 2010]:[Ersättning för förlorade skatteintkomster 2021]])</f>
        <v>1403947.1534420815</v>
      </c>
      <c r="Q243" s="400">
        <f>SUM(Skattekompensation[[#This Row],[Ersättning för förlorade skatteintkomster 2010]:[Ersättning för förlorade skatteintkomster 2022]])</f>
        <v>1554416.6734008971</v>
      </c>
      <c r="R243" s="421">
        <v>-6936.7897170271726</v>
      </c>
      <c r="S243" s="422">
        <f>Skattekompensation[[#This Row],[Ersättning  för förlorade skatteinkomster 2010-2022 sammanlagt, €]]+Skattekompensation[[#This Row],[Återkrav av fördröjda skatteintäkter år 2022]]</f>
        <v>1547479.8836838698</v>
      </c>
    </row>
    <row r="244" spans="1:19" x14ac:dyDescent="0.3">
      <c r="A244" s="33">
        <v>761</v>
      </c>
      <c r="B244" s="12" t="s">
        <v>167</v>
      </c>
      <c r="C244" s="14">
        <v>887507.81700210006</v>
      </c>
      <c r="D244" s="418">
        <v>278652.35984918632</v>
      </c>
      <c r="E244" s="418">
        <v>659966.23779958359</v>
      </c>
      <c r="F244" s="418">
        <v>34333.411406190833</v>
      </c>
      <c r="G244" s="418">
        <v>121275.90096974367</v>
      </c>
      <c r="H244" s="418">
        <v>306245.27359969832</v>
      </c>
      <c r="I244" s="418">
        <v>520045.11059440649</v>
      </c>
      <c r="J244" s="418">
        <v>867204.30643390794</v>
      </c>
      <c r="K244" s="418">
        <v>244868.48851961794</v>
      </c>
      <c r="L244" s="418">
        <v>419506.10338592128</v>
      </c>
      <c r="M244" s="418">
        <v>584535.85648770502</v>
      </c>
      <c r="N244" s="418">
        <v>333155.28624807973</v>
      </c>
      <c r="O244" s="418">
        <v>698800.36069306044</v>
      </c>
      <c r="P244" s="419">
        <f>SUM(Skattekompensation[[#This Row],[Ersättning för förlorade skatteintkomster 2010]:[Ersättning för förlorade skatteintkomster 2021]])</f>
        <v>5257296.1522961408</v>
      </c>
      <c r="Q244" s="400">
        <f>SUM(Skattekompensation[[#This Row],[Ersättning för förlorade skatteintkomster 2010]:[Ersättning för förlorade skatteintkomster 2022]])</f>
        <v>5956096.5129892016</v>
      </c>
      <c r="R244" s="421">
        <v>-33355.660045759629</v>
      </c>
      <c r="S244" s="422">
        <f>Skattekompensation[[#This Row],[Ersättning  för förlorade skatteinkomster 2010-2022 sammanlagt, €]]+Skattekompensation[[#This Row],[Återkrav av fördröjda skatteintäkter år 2022]]</f>
        <v>5922740.8529434418</v>
      </c>
    </row>
    <row r="245" spans="1:19" x14ac:dyDescent="0.3">
      <c r="A245" s="33">
        <v>762</v>
      </c>
      <c r="B245" s="12" t="s">
        <v>168</v>
      </c>
      <c r="C245" s="14">
        <v>462495.23336404026</v>
      </c>
      <c r="D245" s="418">
        <v>137719.2507138337</v>
      </c>
      <c r="E245" s="418">
        <v>362954.37370615371</v>
      </c>
      <c r="F245" s="418">
        <v>19428.27120983442</v>
      </c>
      <c r="G245" s="418">
        <v>53100.472844893891</v>
      </c>
      <c r="H245" s="418">
        <v>169435.35904417702</v>
      </c>
      <c r="I245" s="418">
        <v>237698.85287035187</v>
      </c>
      <c r="J245" s="418">
        <v>367781.046506204</v>
      </c>
      <c r="K245" s="418">
        <v>113100.70898919602</v>
      </c>
      <c r="L245" s="418">
        <v>198358.18347274623</v>
      </c>
      <c r="M245" s="418">
        <v>273236.67400300078</v>
      </c>
      <c r="N245" s="418">
        <v>147393.2735660153</v>
      </c>
      <c r="O245" s="418">
        <v>295553.18625009886</v>
      </c>
      <c r="P245" s="419">
        <f>SUM(Skattekompensation[[#This Row],[Ersättning för förlorade skatteintkomster 2010]:[Ersättning för förlorade skatteintkomster 2021]])</f>
        <v>2542701.7002904471</v>
      </c>
      <c r="Q245" s="400">
        <f>SUM(Skattekompensation[[#This Row],[Ersättning för förlorade skatteintkomster 2010]:[Ersättning för förlorade skatteintkomster 2022]])</f>
        <v>2838254.8865405461</v>
      </c>
      <c r="R245" s="421">
        <v>-14532.807182318818</v>
      </c>
      <c r="S245" s="422">
        <f>Skattekompensation[[#This Row],[Ersättning  för förlorade skatteinkomster 2010-2022 sammanlagt, €]]+Skattekompensation[[#This Row],[Återkrav av fördröjda skatteintäkter år 2022]]</f>
        <v>2823722.0793582271</v>
      </c>
    </row>
    <row r="246" spans="1:19" x14ac:dyDescent="0.3">
      <c r="A246" s="33">
        <v>765</v>
      </c>
      <c r="B246" s="12" t="s">
        <v>169</v>
      </c>
      <c r="C246" s="14">
        <v>912888.32255119027</v>
      </c>
      <c r="D246" s="418">
        <v>295616.47531191731</v>
      </c>
      <c r="E246" s="418">
        <v>660849.7534606402</v>
      </c>
      <c r="F246" s="418">
        <v>27703.440061382953</v>
      </c>
      <c r="G246" s="418">
        <v>87037.297892098242</v>
      </c>
      <c r="H246" s="418">
        <v>309699.47772212129</v>
      </c>
      <c r="I246" s="418">
        <v>562001.14004101092</v>
      </c>
      <c r="J246" s="418">
        <v>866031.84698191471</v>
      </c>
      <c r="K246" s="418">
        <v>266946.10668236495</v>
      </c>
      <c r="L246" s="418">
        <v>472543.7359615906</v>
      </c>
      <c r="M246" s="418">
        <v>639254.891639248</v>
      </c>
      <c r="N246" s="418">
        <v>366333.79235027201</v>
      </c>
      <c r="O246" s="418">
        <v>796359.91312515293</v>
      </c>
      <c r="P246" s="419">
        <f>SUM(Skattekompensation[[#This Row],[Ersättning för förlorade skatteintkomster 2010]:[Ersättning för förlorade skatteintkomster 2021]])</f>
        <v>5466906.280655751</v>
      </c>
      <c r="Q246" s="400">
        <f>SUM(Skattekompensation[[#This Row],[Ersättning för förlorade skatteintkomster 2010]:[Ersättning för förlorade skatteintkomster 2022]])</f>
        <v>6263266.1937809037</v>
      </c>
      <c r="R246" s="421">
        <v>-43931.904176601543</v>
      </c>
      <c r="S246" s="422">
        <f>Skattekompensation[[#This Row],[Ersättning  för förlorade skatteinkomster 2010-2022 sammanlagt, €]]+Skattekompensation[[#This Row],[Återkrav av fördröjda skatteintäkter år 2022]]</f>
        <v>6219334.2896043025</v>
      </c>
    </row>
    <row r="247" spans="1:19" x14ac:dyDescent="0.3">
      <c r="A247" s="33">
        <v>768</v>
      </c>
      <c r="B247" s="12" t="s">
        <v>170</v>
      </c>
      <c r="C247" s="14">
        <v>318438.3619715239</v>
      </c>
      <c r="D247" s="418">
        <v>93179.283143224719</v>
      </c>
      <c r="E247" s="418">
        <v>245802.51333843436</v>
      </c>
      <c r="F247" s="418">
        <v>13843.474499437989</v>
      </c>
      <c r="G247" s="418">
        <v>41836.608499868562</v>
      </c>
      <c r="H247" s="418">
        <v>124518.57130691377</v>
      </c>
      <c r="I247" s="418">
        <v>153944.94648687728</v>
      </c>
      <c r="J247" s="418">
        <v>236716.76625517706</v>
      </c>
      <c r="K247" s="418">
        <v>78152.098492803139</v>
      </c>
      <c r="L247" s="418">
        <v>132344.63119688578</v>
      </c>
      <c r="M247" s="418">
        <v>173909.10714909717</v>
      </c>
      <c r="N247" s="418">
        <v>95428.611294203554</v>
      </c>
      <c r="O247" s="418">
        <v>180649.87461522911</v>
      </c>
      <c r="P247" s="419">
        <f>SUM(Skattekompensation[[#This Row],[Ersättning för förlorade skatteintkomster 2010]:[Ersättning för förlorade skatteintkomster 2021]])</f>
        <v>1708114.973634447</v>
      </c>
      <c r="Q247" s="400">
        <f>SUM(Skattekompensation[[#This Row],[Ersättning för förlorade skatteintkomster 2010]:[Ersättning för förlorade skatteintkomster 2022]])</f>
        <v>1888764.8482496762</v>
      </c>
      <c r="R247" s="421">
        <v>-9531.0763220461886</v>
      </c>
      <c r="S247" s="422">
        <f>Skattekompensation[[#This Row],[Ersättning  för förlorade skatteinkomster 2010-2022 sammanlagt, €]]+Skattekompensation[[#This Row],[Återkrav av fördröjda skatteintäkter år 2022]]</f>
        <v>1879233.7719276301</v>
      </c>
    </row>
    <row r="248" spans="1:19" x14ac:dyDescent="0.3">
      <c r="A248" s="33">
        <v>777</v>
      </c>
      <c r="B248" s="12" t="s">
        <v>171</v>
      </c>
      <c r="C248" s="14">
        <v>806106.46734857198</v>
      </c>
      <c r="D248" s="418">
        <v>248853.74793217712</v>
      </c>
      <c r="E248" s="418">
        <v>595489.95350036549</v>
      </c>
      <c r="F248" s="418">
        <v>36314.848463378417</v>
      </c>
      <c r="G248" s="418">
        <v>101867.12397049421</v>
      </c>
      <c r="H248" s="418">
        <v>342837.98978718405</v>
      </c>
      <c r="I248" s="418">
        <v>442690.38575004897</v>
      </c>
      <c r="J248" s="418">
        <v>683870.58512396296</v>
      </c>
      <c r="K248" s="418">
        <v>216263.91625462237</v>
      </c>
      <c r="L248" s="418">
        <v>378861.3041038285</v>
      </c>
      <c r="M248" s="418">
        <v>511573.23044655041</v>
      </c>
      <c r="N248" s="418">
        <v>274714.97375611542</v>
      </c>
      <c r="O248" s="418">
        <v>515356.18065170344</v>
      </c>
      <c r="P248" s="419">
        <f>SUM(Skattekompensation[[#This Row],[Ersättning för förlorade skatteintkomster 2010]:[Ersättning för förlorade skatteintkomster 2021]])</f>
        <v>4639444.5264372993</v>
      </c>
      <c r="Q248" s="400">
        <f>SUM(Skattekompensation[[#This Row],[Ersättning för förlorade skatteintkomster 2010]:[Ersättning för förlorade skatteintkomster 2022]])</f>
        <v>5154800.7070890032</v>
      </c>
      <c r="R248" s="421">
        <v>-31424.070590941265</v>
      </c>
      <c r="S248" s="422">
        <f>Skattekompensation[[#This Row],[Ersättning  för förlorade skatteinkomster 2010-2022 sammanlagt, €]]+Skattekompensation[[#This Row],[Återkrav av fördröjda skatteintäkter år 2022]]</f>
        <v>5123376.6364980619</v>
      </c>
    </row>
    <row r="249" spans="1:19" x14ac:dyDescent="0.3">
      <c r="A249" s="33">
        <v>778</v>
      </c>
      <c r="B249" s="12" t="s">
        <v>172</v>
      </c>
      <c r="C249" s="14">
        <v>704270.03685561963</v>
      </c>
      <c r="D249" s="418">
        <v>209750.57841355618</v>
      </c>
      <c r="E249" s="418">
        <v>485287.28783944261</v>
      </c>
      <c r="F249" s="418">
        <v>25695.22304491622</v>
      </c>
      <c r="G249" s="418">
        <v>43720.77733674577</v>
      </c>
      <c r="H249" s="418">
        <v>273033.9694706407</v>
      </c>
      <c r="I249" s="418">
        <v>378602.89766573207</v>
      </c>
      <c r="J249" s="418">
        <v>648137.33818796277</v>
      </c>
      <c r="K249" s="418">
        <v>173244.28450334622</v>
      </c>
      <c r="L249" s="418">
        <v>334603.79920547735</v>
      </c>
      <c r="M249" s="418">
        <v>462446.25096460932</v>
      </c>
      <c r="N249" s="418">
        <v>251961.58877170851</v>
      </c>
      <c r="O249" s="418">
        <v>499372.94278265274</v>
      </c>
      <c r="P249" s="419">
        <f>SUM(Skattekompensation[[#This Row],[Ersättning för förlorade skatteintkomster 2010]:[Ersättning för förlorade skatteintkomster 2021]])</f>
        <v>3990754.0322597572</v>
      </c>
      <c r="Q249" s="400">
        <f>SUM(Skattekompensation[[#This Row],[Ersättning för förlorade skatteintkomster 2010]:[Ersättning för förlorade skatteintkomster 2022]])</f>
        <v>4490126.9750424102</v>
      </c>
      <c r="R249" s="421">
        <v>-28113.721918422849</v>
      </c>
      <c r="S249" s="422">
        <f>Skattekompensation[[#This Row],[Ersättning  för förlorade skatteinkomster 2010-2022 sammanlagt, €]]+Skattekompensation[[#This Row],[Återkrav av fördröjda skatteintäkter år 2022]]</f>
        <v>4462013.2531239875</v>
      </c>
    </row>
    <row r="250" spans="1:19" x14ac:dyDescent="0.3">
      <c r="A250" s="33">
        <v>781</v>
      </c>
      <c r="B250" s="12" t="s">
        <v>173</v>
      </c>
      <c r="C250" s="14">
        <v>463075.48706889764</v>
      </c>
      <c r="D250" s="418">
        <v>135087.74798869865</v>
      </c>
      <c r="E250" s="418">
        <v>329559.86847875454</v>
      </c>
      <c r="F250" s="418">
        <v>18974.214570919707</v>
      </c>
      <c r="G250" s="418">
        <v>37232.079455625353</v>
      </c>
      <c r="H250" s="418">
        <v>167524.88728627606</v>
      </c>
      <c r="I250" s="418">
        <v>215960.85217767209</v>
      </c>
      <c r="J250" s="418">
        <v>346788.14192586951</v>
      </c>
      <c r="K250" s="418">
        <v>111657.66664430997</v>
      </c>
      <c r="L250" s="418">
        <v>184995.47928799695</v>
      </c>
      <c r="M250" s="418">
        <v>260927.82515779132</v>
      </c>
      <c r="N250" s="418">
        <v>138168.93814396282</v>
      </c>
      <c r="O250" s="418">
        <v>232893.46628951834</v>
      </c>
      <c r="P250" s="419">
        <f>SUM(Skattekompensation[[#This Row],[Ersättning för förlorade skatteintkomster 2010]:[Ersättning för förlorade skatteintkomster 2021]])</f>
        <v>2409953.1881867745</v>
      </c>
      <c r="Q250" s="400">
        <f>SUM(Skattekompensation[[#This Row],[Ersättning för förlorade skatteintkomster 2010]:[Ersättning för förlorade skatteintkomster 2022]])</f>
        <v>2642846.6544762929</v>
      </c>
      <c r="R250" s="421">
        <v>-13464.364219958989</v>
      </c>
      <c r="S250" s="422">
        <f>Skattekompensation[[#This Row],[Ersättning  för förlorade skatteinkomster 2010-2022 sammanlagt, €]]+Skattekompensation[[#This Row],[Återkrav av fördröjda skatteintäkter år 2022]]</f>
        <v>2629382.290256334</v>
      </c>
    </row>
    <row r="251" spans="1:19" x14ac:dyDescent="0.3">
      <c r="A251" s="33">
        <v>783</v>
      </c>
      <c r="B251" s="12" t="s">
        <v>174</v>
      </c>
      <c r="C251" s="14">
        <v>571139.91138974926</v>
      </c>
      <c r="D251" s="418">
        <v>198708.153698468</v>
      </c>
      <c r="E251" s="418">
        <v>465544.32727273158</v>
      </c>
      <c r="F251" s="418">
        <v>22979.346619931279</v>
      </c>
      <c r="G251" s="418">
        <v>42267.127537644687</v>
      </c>
      <c r="H251" s="418">
        <v>197526.7378012822</v>
      </c>
      <c r="I251" s="418">
        <v>364442.36358220922</v>
      </c>
      <c r="J251" s="418">
        <v>669948.55723107071</v>
      </c>
      <c r="K251" s="418">
        <v>180015.7879197041</v>
      </c>
      <c r="L251" s="418">
        <v>299742.67337186687</v>
      </c>
      <c r="M251" s="418">
        <v>374575.50437390519</v>
      </c>
      <c r="N251" s="418">
        <v>235039.4751385627</v>
      </c>
      <c r="O251" s="418">
        <v>513833.34073263331</v>
      </c>
      <c r="P251" s="419">
        <f>SUM(Skattekompensation[[#This Row],[Ersättning för förlorade skatteintkomster 2010]:[Ersättning för förlorade skatteintkomster 2021]])</f>
        <v>3621929.965937126</v>
      </c>
      <c r="Q251" s="400">
        <f>SUM(Skattekompensation[[#This Row],[Ersättning för förlorade skatteintkomster 2010]:[Ersättning för förlorade skatteintkomster 2022]])</f>
        <v>4135763.3066697591</v>
      </c>
      <c r="R251" s="421">
        <v>-32870.237073642544</v>
      </c>
      <c r="S251" s="422">
        <f>Skattekompensation[[#This Row],[Ersättning  för förlorade skatteinkomster 2010-2022 sammanlagt, €]]+Skattekompensation[[#This Row],[Återkrav av fördröjda skatteintäkter år 2022]]</f>
        <v>4102893.0695961164</v>
      </c>
    </row>
    <row r="252" spans="1:19" x14ac:dyDescent="0.3">
      <c r="A252" s="33">
        <v>785</v>
      </c>
      <c r="B252" s="12" t="s">
        <v>175</v>
      </c>
      <c r="C252" s="14">
        <v>310888.06820088997</v>
      </c>
      <c r="D252" s="418">
        <v>92189.272202783526</v>
      </c>
      <c r="E252" s="418">
        <v>250966.4378107918</v>
      </c>
      <c r="F252" s="418">
        <v>15001.394378429974</v>
      </c>
      <c r="G252" s="418">
        <v>44539.947269726195</v>
      </c>
      <c r="H252" s="418">
        <v>126757.85397782503</v>
      </c>
      <c r="I252" s="418">
        <v>154052.91971320764</v>
      </c>
      <c r="J252" s="418">
        <v>270595.83848855575</v>
      </c>
      <c r="K252" s="418">
        <v>75512.611945203855</v>
      </c>
      <c r="L252" s="418">
        <v>145181.52069865639</v>
      </c>
      <c r="M252" s="418">
        <v>186903.64276719451</v>
      </c>
      <c r="N252" s="418">
        <v>97959.430992526803</v>
      </c>
      <c r="O252" s="418">
        <v>188326.39504258579</v>
      </c>
      <c r="P252" s="419">
        <f>SUM(Skattekompensation[[#This Row],[Ersättning för förlorade skatteintkomster 2010]:[Ersättning för förlorade skatteintkomster 2021]])</f>
        <v>1770548.9384457911</v>
      </c>
      <c r="Q252" s="400">
        <f>SUM(Skattekompensation[[#This Row],[Ersättning för förlorade skatteintkomster 2010]:[Ersättning för förlorade skatteintkomster 2022]])</f>
        <v>1958875.3334883768</v>
      </c>
      <c r="R252" s="421">
        <v>-12877.240530084217</v>
      </c>
      <c r="S252" s="422">
        <f>Skattekompensation[[#This Row],[Ersättning  för förlorade skatteinkomster 2010-2022 sammanlagt, €]]+Skattekompensation[[#This Row],[Återkrav av fördröjda skatteintäkter år 2022]]</f>
        <v>1945998.0929582927</v>
      </c>
    </row>
    <row r="253" spans="1:19" x14ac:dyDescent="0.3">
      <c r="A253" s="33">
        <v>790</v>
      </c>
      <c r="B253" s="12" t="s">
        <v>176</v>
      </c>
      <c r="C253" s="14">
        <v>2132214.3411417743</v>
      </c>
      <c r="D253" s="418">
        <v>693692.41153556318</v>
      </c>
      <c r="E253" s="418">
        <v>1590061.4518391511</v>
      </c>
      <c r="F253" s="418">
        <v>77740.954224716217</v>
      </c>
      <c r="G253" s="418">
        <v>165931.79737755808</v>
      </c>
      <c r="H253" s="418">
        <v>756892.13899193052</v>
      </c>
      <c r="I253" s="418">
        <v>1316770.0858104366</v>
      </c>
      <c r="J253" s="418">
        <v>2130936.0600489173</v>
      </c>
      <c r="K253" s="418">
        <v>642333.52145552286</v>
      </c>
      <c r="L253" s="418">
        <v>1104192.3558072038</v>
      </c>
      <c r="M253" s="418">
        <v>1427117.754658832</v>
      </c>
      <c r="N253" s="418">
        <v>864424.85534443008</v>
      </c>
      <c r="O253" s="418">
        <v>1893526.3675148557</v>
      </c>
      <c r="P253" s="419">
        <f>SUM(Skattekompensation[[#This Row],[Ersättning för förlorade skatteintkomster 2010]:[Ersättning för förlorade skatteintkomster 2021]])</f>
        <v>12902307.728236035</v>
      </c>
      <c r="Q253" s="400">
        <f>SUM(Skattekompensation[[#This Row],[Ersättning för förlorade skatteintkomster 2010]:[Ersättning för förlorade skatteintkomster 2022]])</f>
        <v>14795834.095750891</v>
      </c>
      <c r="R253" s="421">
        <v>-97736.646265441537</v>
      </c>
      <c r="S253" s="422">
        <f>Skattekompensation[[#This Row],[Ersättning  för förlorade skatteinkomster 2010-2022 sammanlagt, €]]+Skattekompensation[[#This Row],[Återkrav av fördröjda skatteintäkter år 2022]]</f>
        <v>14698097.449485449</v>
      </c>
    </row>
    <row r="254" spans="1:19" x14ac:dyDescent="0.3">
      <c r="A254" s="33">
        <v>791</v>
      </c>
      <c r="B254" s="12" t="s">
        <v>177</v>
      </c>
      <c r="C254" s="14">
        <v>624315.36006426567</v>
      </c>
      <c r="D254" s="418">
        <v>194814.31903223801</v>
      </c>
      <c r="E254" s="418">
        <v>524333.87683690561</v>
      </c>
      <c r="F254" s="418">
        <v>27091.534205211276</v>
      </c>
      <c r="G254" s="418">
        <v>67076.00854807171</v>
      </c>
      <c r="H254" s="418">
        <v>250225.77368710391</v>
      </c>
      <c r="I254" s="418">
        <v>339421.64570747496</v>
      </c>
      <c r="J254" s="418">
        <v>554868.61426965368</v>
      </c>
      <c r="K254" s="418">
        <v>169167.16298962926</v>
      </c>
      <c r="L254" s="418">
        <v>282338.45270279958</v>
      </c>
      <c r="M254" s="418">
        <v>399136.68254131521</v>
      </c>
      <c r="N254" s="418">
        <v>206408.54388059088</v>
      </c>
      <c r="O254" s="418">
        <v>415466.5921558243</v>
      </c>
      <c r="P254" s="419">
        <f>SUM(Skattekompensation[[#This Row],[Ersättning för förlorade skatteintkomster 2010]:[Ersättning för förlorade skatteintkomster 2021]])</f>
        <v>3639197.9744652598</v>
      </c>
      <c r="Q254" s="400">
        <f>SUM(Skattekompensation[[#This Row],[Ersättning för förlorade skatteintkomster 2010]:[Ersättning för förlorade skatteintkomster 2022]])</f>
        <v>4054664.5666210842</v>
      </c>
      <c r="R254" s="421">
        <v>-18724.497366889824</v>
      </c>
      <c r="S254" s="422">
        <f>Skattekompensation[[#This Row],[Ersättning  för förlorade skatteinkomster 2010-2022 sammanlagt, €]]+Skattekompensation[[#This Row],[Återkrav av fördröjda skatteintäkter år 2022]]</f>
        <v>4035940.0692541944</v>
      </c>
    </row>
    <row r="255" spans="1:19" x14ac:dyDescent="0.3">
      <c r="A255" s="33">
        <v>831</v>
      </c>
      <c r="B255" s="12" t="s">
        <v>178</v>
      </c>
      <c r="C255" s="14">
        <v>361431.90666971641</v>
      </c>
      <c r="D255" s="418">
        <v>117092.11487452443</v>
      </c>
      <c r="E255" s="418">
        <v>229111.41606475139</v>
      </c>
      <c r="F255" s="418">
        <v>6495.4385852512132</v>
      </c>
      <c r="G255" s="418">
        <v>6379.8410513415447</v>
      </c>
      <c r="H255" s="418">
        <v>104989.19278325992</v>
      </c>
      <c r="I255" s="418">
        <v>209440.9620708233</v>
      </c>
      <c r="J255" s="418">
        <v>352663.03044384293</v>
      </c>
      <c r="K255" s="418">
        <v>97291.300304959339</v>
      </c>
      <c r="L255" s="418">
        <v>174429.34441103344</v>
      </c>
      <c r="M255" s="418">
        <v>222735.04784467214</v>
      </c>
      <c r="N255" s="418">
        <v>138668.3123108444</v>
      </c>
      <c r="O255" s="418">
        <v>295417.27819547802</v>
      </c>
      <c r="P255" s="419">
        <f>SUM(Skattekompensation[[#This Row],[Ersättning för förlorade skatteintkomster 2010]:[Ersättning för förlorade skatteintkomster 2021]])</f>
        <v>2020727.9074150203</v>
      </c>
      <c r="Q255" s="400">
        <f>SUM(Skattekompensation[[#This Row],[Ersättning för förlorade skatteintkomster 2010]:[Ersättning för förlorade skatteintkomster 2022]])</f>
        <v>2316145.1856104983</v>
      </c>
      <c r="R255" s="421">
        <v>-24018.274231082531</v>
      </c>
      <c r="S255" s="422">
        <f>Skattekompensation[[#This Row],[Ersättning  för förlorade skatteinkomster 2010-2022 sammanlagt, €]]+Skattekompensation[[#This Row],[Återkrav av fördröjda skatteintäkter år 2022]]</f>
        <v>2292126.9113794155</v>
      </c>
    </row>
    <row r="256" spans="1:19" x14ac:dyDescent="0.3">
      <c r="A256" s="33">
        <v>832</v>
      </c>
      <c r="B256" s="12" t="s">
        <v>179</v>
      </c>
      <c r="C256" s="14">
        <v>361994.62692679046</v>
      </c>
      <c r="D256" s="418">
        <v>112885.66142651594</v>
      </c>
      <c r="E256" s="418">
        <v>324994.34134308848</v>
      </c>
      <c r="F256" s="418">
        <v>18626.552320533414</v>
      </c>
      <c r="G256" s="418">
        <v>62107.238000014331</v>
      </c>
      <c r="H256" s="418">
        <v>165073.91156183698</v>
      </c>
      <c r="I256" s="418">
        <v>235712.06253475058</v>
      </c>
      <c r="J256" s="418">
        <v>331160.83617917163</v>
      </c>
      <c r="K256" s="418">
        <v>110252.77328683966</v>
      </c>
      <c r="L256" s="418">
        <v>194718.31910601925</v>
      </c>
      <c r="M256" s="418">
        <v>241677.06167460204</v>
      </c>
      <c r="N256" s="418">
        <v>138281.75948154519</v>
      </c>
      <c r="O256" s="418">
        <v>264681.90643441607</v>
      </c>
      <c r="P256" s="419">
        <f>SUM(Skattekompensation[[#This Row],[Ersättning för förlorade skatteintkomster 2010]:[Ersättning för förlorade skatteintkomster 2021]])</f>
        <v>2297485.1438417081</v>
      </c>
      <c r="Q256" s="400">
        <f>SUM(Skattekompensation[[#This Row],[Ersättning för förlorade skatteintkomster 2010]:[Ersättning för förlorade skatteintkomster 2022]])</f>
        <v>2562167.0502761239</v>
      </c>
      <c r="R256" s="421">
        <v>-14155.701174321672</v>
      </c>
      <c r="S256" s="422">
        <f>Skattekompensation[[#This Row],[Ersättning  för förlorade skatteinkomster 2010-2022 sammanlagt, €]]+Skattekompensation[[#This Row],[Återkrav av fördröjda skatteintäkter år 2022]]</f>
        <v>2548011.3491018023</v>
      </c>
    </row>
    <row r="257" spans="1:19" x14ac:dyDescent="0.3">
      <c r="A257" s="33">
        <v>833</v>
      </c>
      <c r="B257" s="12" t="s">
        <v>358</v>
      </c>
      <c r="C257" s="14">
        <v>179163.29915292436</v>
      </c>
      <c r="D257" s="418">
        <v>58959.230803104365</v>
      </c>
      <c r="E257" s="418">
        <v>133706.72651570296</v>
      </c>
      <c r="F257" s="418">
        <v>7469.8677134647514</v>
      </c>
      <c r="G257" s="418">
        <v>-41419.511783329872</v>
      </c>
      <c r="H257" s="418">
        <v>51137.76790523142</v>
      </c>
      <c r="I257" s="418">
        <v>93433.400225188845</v>
      </c>
      <c r="J257" s="418">
        <v>177756.64269015155</v>
      </c>
      <c r="K257" s="418">
        <v>50812.746481371672</v>
      </c>
      <c r="L257" s="418">
        <v>79672.920883547995</v>
      </c>
      <c r="M257" s="418">
        <v>106192.5947882616</v>
      </c>
      <c r="N257" s="418">
        <v>61372.949885688409</v>
      </c>
      <c r="O257" s="418">
        <v>145424.56460956141</v>
      </c>
      <c r="P257" s="419">
        <f>SUM(Skattekompensation[[#This Row],[Ersättning för förlorade skatteintkomster 2010]:[Ersättning för förlorade skatteintkomster 2021]])</f>
        <v>958258.63526130805</v>
      </c>
      <c r="Q257" s="400">
        <f>SUM(Skattekompensation[[#This Row],[Ersättning för förlorade skatteintkomster 2010]:[Ersättning för förlorade skatteintkomster 2022]])</f>
        <v>1103683.1998708695</v>
      </c>
      <c r="R257" s="421">
        <v>-7833.6879260056012</v>
      </c>
      <c r="S257" s="422">
        <f>Skattekompensation[[#This Row],[Ersättning  för förlorade skatteinkomster 2010-2022 sammanlagt, €]]+Skattekompensation[[#This Row],[Återkrav av fördröjda skatteintäkter år 2022]]</f>
        <v>1095849.5119448639</v>
      </c>
    </row>
    <row r="258" spans="1:19" x14ac:dyDescent="0.3">
      <c r="A258" s="33">
        <v>834</v>
      </c>
      <c r="B258" s="12" t="s">
        <v>180</v>
      </c>
      <c r="C258" s="14">
        <v>558257.04623358394</v>
      </c>
      <c r="D258" s="418">
        <v>177901.34546302143</v>
      </c>
      <c r="E258" s="418">
        <v>413684.24193292833</v>
      </c>
      <c r="F258" s="418">
        <v>17550.324334889014</v>
      </c>
      <c r="G258" s="418">
        <v>43093.958357685297</v>
      </c>
      <c r="H258" s="418">
        <v>174923.79531469161</v>
      </c>
      <c r="I258" s="418">
        <v>338841.11797299766</v>
      </c>
      <c r="J258" s="418">
        <v>514769.599567066</v>
      </c>
      <c r="K258" s="418">
        <v>156363.00208356997</v>
      </c>
      <c r="L258" s="418">
        <v>274141.72661984514</v>
      </c>
      <c r="M258" s="418">
        <v>360291.89384720428</v>
      </c>
      <c r="N258" s="418">
        <v>209819.56429018817</v>
      </c>
      <c r="O258" s="418">
        <v>469341.97584783414</v>
      </c>
      <c r="P258" s="419">
        <f>SUM(Skattekompensation[[#This Row],[Ersättning för förlorade skatteintkomster 2010]:[Ersättning för förlorade skatteintkomster 2021]])</f>
        <v>3239637.6160176708</v>
      </c>
      <c r="Q258" s="400">
        <f>SUM(Skattekompensation[[#This Row],[Ersättning för förlorade skatteintkomster 2010]:[Ersättning för förlorade skatteintkomster 2022]])</f>
        <v>3708979.5918655051</v>
      </c>
      <c r="R258" s="421">
        <v>-25933.185494355246</v>
      </c>
      <c r="S258" s="422">
        <f>Skattekompensation[[#This Row],[Ersättning  för förlorade skatteinkomster 2010-2022 sammanlagt, €]]+Skattekompensation[[#This Row],[Återkrav av fördröjda skatteintäkter år 2022]]</f>
        <v>3683046.4063711497</v>
      </c>
    </row>
    <row r="259" spans="1:19" x14ac:dyDescent="0.3">
      <c r="A259" s="33">
        <v>837</v>
      </c>
      <c r="B259" s="12" t="s">
        <v>359</v>
      </c>
      <c r="C259" s="14">
        <v>13723733.826045737</v>
      </c>
      <c r="D259" s="418">
        <v>5251644.0404205676</v>
      </c>
      <c r="E259" s="418">
        <v>13128326.768248945</v>
      </c>
      <c r="F259" s="418">
        <v>597364.14532184741</v>
      </c>
      <c r="G259" s="418">
        <v>244723.63482833534</v>
      </c>
      <c r="H259" s="418">
        <v>5254837.7257619742</v>
      </c>
      <c r="I259" s="418">
        <v>11750199.094894685</v>
      </c>
      <c r="J259" s="418">
        <v>15523180.842289694</v>
      </c>
      <c r="K259" s="418">
        <v>6514338.4020276591</v>
      </c>
      <c r="L259" s="418">
        <v>10327022.863926157</v>
      </c>
      <c r="M259" s="418">
        <v>13531107.236368081</v>
      </c>
      <c r="N259" s="418">
        <v>8488137.8888618555</v>
      </c>
      <c r="O259" s="418">
        <v>12726027.39301984</v>
      </c>
      <c r="P259" s="419">
        <f>SUM(Skattekompensation[[#This Row],[Ersättning för förlorade skatteintkomster 2010]:[Ersättning för förlorade skatteintkomster 2021]])</f>
        <v>104334616.46899553</v>
      </c>
      <c r="Q259" s="400">
        <f>SUM(Skattekompensation[[#This Row],[Ersättning för förlorade skatteintkomster 2010]:[Ersättning för förlorade skatteintkomster 2022]])</f>
        <v>117060643.86201537</v>
      </c>
      <c r="R259" s="421">
        <v>-1179539.055069465</v>
      </c>
      <c r="S259" s="422">
        <f>Skattekompensation[[#This Row],[Ersättning  för förlorade skatteinkomster 2010-2022 sammanlagt, €]]+Skattekompensation[[#This Row],[Återkrav av fördröjda skatteintäkter år 2022]]</f>
        <v>115881104.80694591</v>
      </c>
    </row>
    <row r="260" spans="1:19" x14ac:dyDescent="0.3">
      <c r="A260" s="33">
        <v>844</v>
      </c>
      <c r="B260" s="12" t="s">
        <v>181</v>
      </c>
      <c r="C260" s="14">
        <v>196110.9115783759</v>
      </c>
      <c r="D260" s="418">
        <v>61655.721104741519</v>
      </c>
      <c r="E260" s="418">
        <v>159282.21211564902</v>
      </c>
      <c r="F260" s="418">
        <v>9219.4933806493464</v>
      </c>
      <c r="G260" s="418">
        <v>30583.410181686584</v>
      </c>
      <c r="H260" s="418">
        <v>62866.855840530829</v>
      </c>
      <c r="I260" s="418">
        <v>102437.71402169217</v>
      </c>
      <c r="J260" s="418">
        <v>138290.75944714711</v>
      </c>
      <c r="K260" s="418">
        <v>50346.874339769623</v>
      </c>
      <c r="L260" s="418">
        <v>83779.511600385042</v>
      </c>
      <c r="M260" s="418">
        <v>114209.05125423992</v>
      </c>
      <c r="N260" s="418">
        <v>61334.316286049107</v>
      </c>
      <c r="O260" s="418">
        <v>141784.04714941405</v>
      </c>
      <c r="P260" s="419">
        <f>SUM(Skattekompensation[[#This Row],[Ersättning för förlorade skatteintkomster 2010]:[Ersättning för förlorade skatteintkomster 2021]])</f>
        <v>1070116.8311509162</v>
      </c>
      <c r="Q260" s="400">
        <f>SUM(Skattekompensation[[#This Row],[Ersättning för förlorade skatteintkomster 2010]:[Ersättning för förlorade skatteintkomster 2022]])</f>
        <v>1211900.8783003301</v>
      </c>
      <c r="R260" s="421">
        <v>-5364.096264732877</v>
      </c>
      <c r="S260" s="422">
        <f>Skattekompensation[[#This Row],[Ersättning  för förlorade skatteinkomster 2010-2022 sammanlagt, €]]+Skattekompensation[[#This Row],[Återkrav av fördröjda skatteintäkter år 2022]]</f>
        <v>1206536.7820355974</v>
      </c>
    </row>
    <row r="261" spans="1:19" x14ac:dyDescent="0.3">
      <c r="A261" s="33">
        <v>845</v>
      </c>
      <c r="B261" s="12" t="s">
        <v>182</v>
      </c>
      <c r="C261" s="14">
        <v>301510.94143126742</v>
      </c>
      <c r="D261" s="418">
        <v>94787.526750313089</v>
      </c>
      <c r="E261" s="418">
        <v>235943.08993165064</v>
      </c>
      <c r="F261" s="418">
        <v>13005.778783737596</v>
      </c>
      <c r="G261" s="418">
        <v>42326.729787976459</v>
      </c>
      <c r="H261" s="418">
        <v>107710.18747200553</v>
      </c>
      <c r="I261" s="418">
        <v>159813.91595180737</v>
      </c>
      <c r="J261" s="418">
        <v>251861.84748376219</v>
      </c>
      <c r="K261" s="418">
        <v>69629.616093293807</v>
      </c>
      <c r="L261" s="418">
        <v>122234.69291125509</v>
      </c>
      <c r="M261" s="418">
        <v>169781.64477668764</v>
      </c>
      <c r="N261" s="418">
        <v>100291.51295642542</v>
      </c>
      <c r="O261" s="418">
        <v>234820.21164066001</v>
      </c>
      <c r="P261" s="419">
        <f>SUM(Skattekompensation[[#This Row],[Ersättning för förlorade skatteintkomster 2010]:[Ersättning för förlorade skatteintkomster 2021]])</f>
        <v>1668897.4843301824</v>
      </c>
      <c r="Q261" s="400">
        <f>SUM(Skattekompensation[[#This Row],[Ersättning för förlorade skatteintkomster 2010]:[Ersättning för förlorade skatteintkomster 2022]])</f>
        <v>1903717.6959708424</v>
      </c>
      <c r="R261" s="421">
        <v>-13744.569694077207</v>
      </c>
      <c r="S261" s="422">
        <f>Skattekompensation[[#This Row],[Ersättning  för förlorade skatteinkomster 2010-2022 sammanlagt, €]]+Skattekompensation[[#This Row],[Återkrav av fördröjda skatteintäkter år 2022]]</f>
        <v>1889973.1262767653</v>
      </c>
    </row>
    <row r="262" spans="1:19" x14ac:dyDescent="0.3">
      <c r="A262" s="33">
        <v>846</v>
      </c>
      <c r="B262" s="12" t="s">
        <v>360</v>
      </c>
      <c r="C262" s="14">
        <v>576996.2153526725</v>
      </c>
      <c r="D262" s="418">
        <v>180373.34651413912</v>
      </c>
      <c r="E262" s="418">
        <v>473410.92240475229</v>
      </c>
      <c r="F262" s="418">
        <v>25183.388047769105</v>
      </c>
      <c r="G262" s="418">
        <v>43857.318722701071</v>
      </c>
      <c r="H262" s="418">
        <v>222955.8629928093</v>
      </c>
      <c r="I262" s="418">
        <v>317312.53966913937</v>
      </c>
      <c r="J262" s="418">
        <v>515527.25299315219</v>
      </c>
      <c r="K262" s="418">
        <v>144626.51011057411</v>
      </c>
      <c r="L262" s="418">
        <v>273798.9291505118</v>
      </c>
      <c r="M262" s="418">
        <v>377557.97528388398</v>
      </c>
      <c r="N262" s="418">
        <v>198869.4112700792</v>
      </c>
      <c r="O262" s="418">
        <v>388159.26996545226</v>
      </c>
      <c r="P262" s="419">
        <f>SUM(Skattekompensation[[#This Row],[Ersättning för förlorade skatteintkomster 2010]:[Ersättning för förlorade skatteintkomster 2021]])</f>
        <v>3350469.6725121844</v>
      </c>
      <c r="Q262" s="400">
        <f>SUM(Skattekompensation[[#This Row],[Ersättning för förlorade skatteintkomster 2010]:[Ersättning för förlorade skatteintkomster 2022]])</f>
        <v>3738628.9424776365</v>
      </c>
      <c r="R262" s="421">
        <v>-19141.986477904764</v>
      </c>
      <c r="S262" s="422">
        <f>Skattekompensation[[#This Row],[Ersättning  för förlorade skatteinkomster 2010-2022 sammanlagt, €]]+Skattekompensation[[#This Row],[Återkrav av fördröjda skatteintäkter år 2022]]</f>
        <v>3719486.9559997316</v>
      </c>
    </row>
    <row r="263" spans="1:19" x14ac:dyDescent="0.3">
      <c r="A263" s="33">
        <v>848</v>
      </c>
      <c r="B263" s="12" t="s">
        <v>183</v>
      </c>
      <c r="C263" s="14">
        <v>488924.34710215655</v>
      </c>
      <c r="D263" s="418">
        <v>151458.33749603524</v>
      </c>
      <c r="E263" s="418">
        <v>407823.27488089685</v>
      </c>
      <c r="F263" s="418">
        <v>23600.248029461156</v>
      </c>
      <c r="G263" s="418">
        <v>70179.897376886685</v>
      </c>
      <c r="H263" s="418">
        <v>178361.87821368751</v>
      </c>
      <c r="I263" s="418">
        <v>258633.18425387493</v>
      </c>
      <c r="J263" s="418">
        <v>426043.25547438674</v>
      </c>
      <c r="K263" s="418">
        <v>124023.69196412733</v>
      </c>
      <c r="L263" s="418">
        <v>230735.16298174483</v>
      </c>
      <c r="M263" s="418">
        <v>316051.99236465659</v>
      </c>
      <c r="N263" s="418">
        <v>164166.54059831458</v>
      </c>
      <c r="O263" s="418">
        <v>341414.56270789227</v>
      </c>
      <c r="P263" s="419">
        <f>SUM(Skattekompensation[[#This Row],[Ersättning för förlorade skatteintkomster 2010]:[Ersättning för förlorade skatteintkomster 2021]])</f>
        <v>2840001.8107362292</v>
      </c>
      <c r="Q263" s="400">
        <f>SUM(Skattekompensation[[#This Row],[Ersättning för förlorade skatteintkomster 2010]:[Ersättning för förlorade skatteintkomster 2022]])</f>
        <v>3181416.3734441213</v>
      </c>
      <c r="R263" s="421">
        <v>-15782.740399415919</v>
      </c>
      <c r="S263" s="422">
        <f>Skattekompensation[[#This Row],[Ersättning  för förlorade skatteinkomster 2010-2022 sammanlagt, €]]+Skattekompensation[[#This Row],[Återkrav av fördröjda skatteintäkter år 2022]]</f>
        <v>3165633.6330447053</v>
      </c>
    </row>
    <row r="264" spans="1:19" x14ac:dyDescent="0.3">
      <c r="A264" s="33">
        <v>849</v>
      </c>
      <c r="B264" s="12" t="s">
        <v>184</v>
      </c>
      <c r="C264" s="14">
        <v>314225.84653923113</v>
      </c>
      <c r="D264" s="418">
        <v>100168.2113987284</v>
      </c>
      <c r="E264" s="418">
        <v>257451.31468654651</v>
      </c>
      <c r="F264" s="418">
        <v>12554.810613471816</v>
      </c>
      <c r="G264" s="418">
        <v>41698.335300340557</v>
      </c>
      <c r="H264" s="418">
        <v>129523.2545463595</v>
      </c>
      <c r="I264" s="418">
        <v>173125.70093132294</v>
      </c>
      <c r="J264" s="418">
        <v>339131.47494841396</v>
      </c>
      <c r="K264" s="418">
        <v>83990.13880289915</v>
      </c>
      <c r="L264" s="418">
        <v>153250.83389795406</v>
      </c>
      <c r="M264" s="418">
        <v>233364.93913772432</v>
      </c>
      <c r="N264" s="418">
        <v>118854.40025056378</v>
      </c>
      <c r="O264" s="418">
        <v>207680.22310073237</v>
      </c>
      <c r="P264" s="419">
        <f>SUM(Skattekompensation[[#This Row],[Ersättning för förlorade skatteintkomster 2010]:[Ersättning för förlorade skatteintkomster 2021]])</f>
        <v>1957339.2610535559</v>
      </c>
      <c r="Q264" s="400">
        <f>SUM(Skattekompensation[[#This Row],[Ersättning för förlorade skatteintkomster 2010]:[Ersättning för förlorade skatteintkomster 2022]])</f>
        <v>2165019.4841542882</v>
      </c>
      <c r="R264" s="421">
        <v>-10762.425337694689</v>
      </c>
      <c r="S264" s="422">
        <f>Skattekompensation[[#This Row],[Ersättning  för förlorade skatteinkomster 2010-2022 sammanlagt, €]]+Skattekompensation[[#This Row],[Återkrav av fördröjda skatteintäkter år 2022]]</f>
        <v>2154257.0588165936</v>
      </c>
    </row>
    <row r="265" spans="1:19" x14ac:dyDescent="0.3">
      <c r="A265" s="33">
        <v>850</v>
      </c>
      <c r="B265" s="12" t="s">
        <v>185</v>
      </c>
      <c r="C265" s="14">
        <v>217595.21759397723</v>
      </c>
      <c r="D265" s="418">
        <v>70121.163897654813</v>
      </c>
      <c r="E265" s="418">
        <v>157566.65010776315</v>
      </c>
      <c r="F265" s="418">
        <v>6018.4220331636425</v>
      </c>
      <c r="G265" s="418">
        <v>16014.904402014883</v>
      </c>
      <c r="H265" s="418">
        <v>71238.978805835344</v>
      </c>
      <c r="I265" s="418">
        <v>131906.43722749897</v>
      </c>
      <c r="J265" s="418">
        <v>199318.96465986373</v>
      </c>
      <c r="K265" s="418">
        <v>52076.235371586336</v>
      </c>
      <c r="L265" s="418">
        <v>106125.74955900428</v>
      </c>
      <c r="M265" s="418">
        <v>123292.86229175363</v>
      </c>
      <c r="N265" s="418">
        <v>80249.693188657402</v>
      </c>
      <c r="O265" s="418">
        <v>196303.75761829523</v>
      </c>
      <c r="P265" s="419">
        <f>SUM(Skattekompensation[[#This Row],[Ersättning för förlorade skatteintkomster 2010]:[Ersättning för förlorade skatteintkomster 2021]])</f>
        <v>1231525.2791387732</v>
      </c>
      <c r="Q265" s="400">
        <f>SUM(Skattekompensation[[#This Row],[Ersättning för förlorade skatteintkomster 2010]:[Ersättning för förlorade skatteintkomster 2022]])</f>
        <v>1427829.0367570685</v>
      </c>
      <c r="R265" s="421">
        <v>-9840.1416584219696</v>
      </c>
      <c r="S265" s="422">
        <f>Skattekompensation[[#This Row],[Ersättning  för förlorade skatteinkomster 2010-2022 sammanlagt, €]]+Skattekompensation[[#This Row],[Återkrav av fördröjda skatteintäkter år 2022]]</f>
        <v>1417988.8950986464</v>
      </c>
    </row>
    <row r="266" spans="1:19" x14ac:dyDescent="0.3">
      <c r="A266" s="33">
        <v>851</v>
      </c>
      <c r="B266" s="12" t="s">
        <v>361</v>
      </c>
      <c r="C266" s="14">
        <v>1689783.0619361734</v>
      </c>
      <c r="D266" s="418">
        <v>512361.41875328013</v>
      </c>
      <c r="E266" s="418">
        <v>1252194.124183459</v>
      </c>
      <c r="F266" s="418">
        <v>40707.485807017249</v>
      </c>
      <c r="G266" s="418">
        <v>63350.426891838411</v>
      </c>
      <c r="H266" s="418">
        <v>564846.76750505914</v>
      </c>
      <c r="I266" s="418">
        <v>986831.87846677739</v>
      </c>
      <c r="J266" s="418">
        <v>1548331.791137923</v>
      </c>
      <c r="K266" s="418">
        <v>440767.03542465175</v>
      </c>
      <c r="L266" s="418">
        <v>832994.80378773704</v>
      </c>
      <c r="M266" s="418">
        <v>1076653.2994578972</v>
      </c>
      <c r="N266" s="418">
        <v>647992.94354103843</v>
      </c>
      <c r="O266" s="418">
        <v>1228335.4461034136</v>
      </c>
      <c r="P266" s="419">
        <f>SUM(Skattekompensation[[#This Row],[Ersättning för förlorade skatteintkomster 2010]:[Ersättning för förlorade skatteintkomster 2021]])</f>
        <v>9656815.0368928518</v>
      </c>
      <c r="Q266" s="400">
        <f>SUM(Skattekompensation[[#This Row],[Ersättning för förlorade skatteintkomster 2010]:[Ersättning för förlorade skatteintkomster 2022]])</f>
        <v>10885150.482996266</v>
      </c>
      <c r="R266" s="421">
        <v>-102398.41906777649</v>
      </c>
      <c r="S266" s="422">
        <f>Skattekompensation[[#This Row],[Ersättning  för förlorade skatteinkomster 2010-2022 sammanlagt, €]]+Skattekompensation[[#This Row],[Återkrav av fördröjda skatteintäkter år 2022]]</f>
        <v>10782752.063928491</v>
      </c>
    </row>
    <row r="267" spans="1:19" x14ac:dyDescent="0.3">
      <c r="A267" s="33">
        <v>853</v>
      </c>
      <c r="B267" s="12" t="s">
        <v>362</v>
      </c>
      <c r="C267" s="14">
        <v>12023955.556116791</v>
      </c>
      <c r="D267" s="418">
        <v>4740530.2740769088</v>
      </c>
      <c r="E267" s="418">
        <v>11427222.350982357</v>
      </c>
      <c r="F267" s="418">
        <v>564913.72354156873</v>
      </c>
      <c r="G267" s="418">
        <v>366930.12714489934</v>
      </c>
      <c r="H267" s="418">
        <v>4587595.6474295668</v>
      </c>
      <c r="I267" s="418">
        <v>9653934.2228655722</v>
      </c>
      <c r="J267" s="418">
        <v>13341231.3378736</v>
      </c>
      <c r="K267" s="418">
        <v>5854496.7159642829</v>
      </c>
      <c r="L267" s="418">
        <v>9081982.0337993596</v>
      </c>
      <c r="M267" s="418">
        <v>11413161.413686223</v>
      </c>
      <c r="N267" s="418">
        <v>7215064.8567572953</v>
      </c>
      <c r="O267" s="418">
        <v>10781553.877163369</v>
      </c>
      <c r="P267" s="419">
        <f>SUM(Skattekompensation[[#This Row],[Ersättning för förlorade skatteintkomster 2010]:[Ersättning för förlorade skatteintkomster 2021]])</f>
        <v>90271018.260238424</v>
      </c>
      <c r="Q267" s="400">
        <f>SUM(Skattekompensation[[#This Row],[Ersättning för förlorade skatteintkomster 2010]:[Ersättning för förlorade skatteintkomster 2022]])</f>
        <v>101052572.13740179</v>
      </c>
      <c r="R267" s="421">
        <v>-901956.74108236376</v>
      </c>
      <c r="S267" s="422">
        <f>Skattekompensation[[#This Row],[Ersättning  för förlorade skatteinkomster 2010-2022 sammanlagt, €]]+Skattekompensation[[#This Row],[Återkrav av fördröjda skatteintäkter år 2022]]</f>
        <v>100150615.39631942</v>
      </c>
    </row>
    <row r="268" spans="1:19" x14ac:dyDescent="0.3">
      <c r="A268" s="33">
        <v>854</v>
      </c>
      <c r="B268" s="12" t="s">
        <v>186</v>
      </c>
      <c r="C268" s="14">
        <v>360044.82673949347</v>
      </c>
      <c r="D268" s="418">
        <v>112877.69644683824</v>
      </c>
      <c r="E268" s="418">
        <v>279775.47058177443</v>
      </c>
      <c r="F268" s="418">
        <v>17209.577726508884</v>
      </c>
      <c r="G268" s="418">
        <v>62791.632195470098</v>
      </c>
      <c r="H268" s="418">
        <v>135895.88612350414</v>
      </c>
      <c r="I268" s="418">
        <v>186088.03826940406</v>
      </c>
      <c r="J268" s="418">
        <v>316311.98605556018</v>
      </c>
      <c r="K268" s="418">
        <v>91667.297339574565</v>
      </c>
      <c r="L268" s="418">
        <v>167685.64765483327</v>
      </c>
      <c r="M268" s="418">
        <v>201193.82557863445</v>
      </c>
      <c r="N268" s="418">
        <v>112477.46299856293</v>
      </c>
      <c r="O268" s="418">
        <v>224107.73952807218</v>
      </c>
      <c r="P268" s="419">
        <f>SUM(Skattekompensation[[#This Row],[Ersättning för förlorade skatteintkomster 2010]:[Ersättning för förlorade skatteintkomster 2021]])</f>
        <v>2044019.3477101587</v>
      </c>
      <c r="Q268" s="400">
        <f>SUM(Skattekompensation[[#This Row],[Ersättning för förlorade skatteintkomster 2010]:[Ersättning för förlorade skatteintkomster 2022]])</f>
        <v>2268127.0872382307</v>
      </c>
      <c r="R268" s="421">
        <v>-13926.22522272718</v>
      </c>
      <c r="S268" s="422">
        <f>Skattekompensation[[#This Row],[Ersättning  för förlorade skatteinkomster 2010-2022 sammanlagt, €]]+Skattekompensation[[#This Row],[Återkrav av fördröjda skatteintäkter år 2022]]</f>
        <v>2254200.8620155035</v>
      </c>
    </row>
    <row r="269" spans="1:19" x14ac:dyDescent="0.3">
      <c r="A269" s="33">
        <v>857</v>
      </c>
      <c r="B269" s="12" t="s">
        <v>187</v>
      </c>
      <c r="C269" s="14">
        <v>300355.68369153398</v>
      </c>
      <c r="D269" s="418">
        <v>87021.172589309979</v>
      </c>
      <c r="E269" s="418">
        <v>228750.0569633556</v>
      </c>
      <c r="F269" s="418">
        <v>10969.57630153163</v>
      </c>
      <c r="G269" s="418">
        <v>17385.613345586495</v>
      </c>
      <c r="H269" s="418">
        <v>111786.84419278541</v>
      </c>
      <c r="I269" s="418">
        <v>148155.05428529167</v>
      </c>
      <c r="J269" s="418">
        <v>234119.64364674693</v>
      </c>
      <c r="K269" s="418">
        <v>62099.270575895694</v>
      </c>
      <c r="L269" s="418">
        <v>126183.83449558614</v>
      </c>
      <c r="M269" s="418">
        <v>179387.14097000952</v>
      </c>
      <c r="N269" s="418">
        <v>92668.338216930744</v>
      </c>
      <c r="O269" s="418">
        <v>205905.38394440501</v>
      </c>
      <c r="P269" s="419">
        <f>SUM(Skattekompensation[[#This Row],[Ersättning för förlorade skatteintkomster 2010]:[Ersättning för förlorade skatteintkomster 2021]])</f>
        <v>1598882.229274564</v>
      </c>
      <c r="Q269" s="400">
        <f>SUM(Skattekompensation[[#This Row],[Ersättning för förlorade skatteintkomster 2010]:[Ersättning för förlorade skatteintkomster 2022]])</f>
        <v>1804787.613218969</v>
      </c>
      <c r="R269" s="421">
        <v>-9418.6980044821503</v>
      </c>
      <c r="S269" s="422">
        <f>Skattekompensation[[#This Row],[Ersättning  för förlorade skatteinkomster 2010-2022 sammanlagt, €]]+Skattekompensation[[#This Row],[Återkrav av fördröjda skatteintäkter år 2022]]</f>
        <v>1795368.9152144869</v>
      </c>
    </row>
    <row r="270" spans="1:19" x14ac:dyDescent="0.3">
      <c r="A270" s="33">
        <v>858</v>
      </c>
      <c r="B270" s="12" t="s">
        <v>363</v>
      </c>
      <c r="C270" s="14">
        <v>2156395.5708324364</v>
      </c>
      <c r="D270" s="418">
        <v>706860.59507888986</v>
      </c>
      <c r="E270" s="418">
        <v>1272093.3355424232</v>
      </c>
      <c r="F270" s="418">
        <v>-2336.5735773642828</v>
      </c>
      <c r="G270" s="418">
        <v>-229590.69808561419</v>
      </c>
      <c r="H270" s="418">
        <v>469797.26575049601</v>
      </c>
      <c r="I270" s="418">
        <v>1509083.9554884597</v>
      </c>
      <c r="J270" s="418">
        <v>2468625.2045464953</v>
      </c>
      <c r="K270" s="418">
        <v>720069.40345867618</v>
      </c>
      <c r="L270" s="418">
        <v>1223552.7957060828</v>
      </c>
      <c r="M270" s="418">
        <v>1381577.1134986852</v>
      </c>
      <c r="N270" s="418">
        <v>1050930.9416858195</v>
      </c>
      <c r="O270" s="418">
        <v>2317020.3506234731</v>
      </c>
      <c r="P270" s="419">
        <f>SUM(Skattekompensation[[#This Row],[Ersättning för förlorade skatteintkomster 2010]:[Ersättning för förlorade skatteintkomster 2021]])</f>
        <v>12727058.909925487</v>
      </c>
      <c r="Q270" s="400">
        <f>SUM(Skattekompensation[[#This Row],[Ersättning för förlorade skatteintkomster 2010]:[Ersättning för förlorade skatteintkomster 2022]])</f>
        <v>15044079.26054896</v>
      </c>
      <c r="R270" s="421">
        <v>-217828.04099221298</v>
      </c>
      <c r="S270" s="422">
        <f>Skattekompensation[[#This Row],[Ersättning  för förlorade skatteinkomster 2010-2022 sammanlagt, €]]+Skattekompensation[[#This Row],[Återkrav av fördröjda skatteintäkter år 2022]]</f>
        <v>14826251.219556747</v>
      </c>
    </row>
    <row r="271" spans="1:19" x14ac:dyDescent="0.3">
      <c r="A271" s="33">
        <v>859</v>
      </c>
      <c r="B271" s="12" t="s">
        <v>188</v>
      </c>
      <c r="C271" s="14">
        <v>489868.06831254048</v>
      </c>
      <c r="D271" s="418">
        <v>141648.80966978692</v>
      </c>
      <c r="E271" s="418">
        <v>325883.5747392184</v>
      </c>
      <c r="F271" s="418">
        <v>7037.6679659602141</v>
      </c>
      <c r="G271" s="418">
        <v>-6387.8710831327271</v>
      </c>
      <c r="H271" s="418">
        <v>174419.49186866794</v>
      </c>
      <c r="I271" s="418">
        <v>324994.10975018487</v>
      </c>
      <c r="J271" s="418">
        <v>462236.31468592345</v>
      </c>
      <c r="K271" s="418">
        <v>96271.697368199952</v>
      </c>
      <c r="L271" s="418">
        <v>248500.20910079058</v>
      </c>
      <c r="M271" s="418">
        <v>336167.96369529911</v>
      </c>
      <c r="N271" s="418">
        <v>210277.09483203545</v>
      </c>
      <c r="O271" s="418">
        <v>501896.29865109071</v>
      </c>
      <c r="P271" s="419">
        <f>SUM(Skattekompensation[[#This Row],[Ersättning för förlorade skatteintkomster 2010]:[Ersättning för förlorade skatteintkomster 2021]])</f>
        <v>2810917.130905475</v>
      </c>
      <c r="Q271" s="400">
        <f>SUM(Skattekompensation[[#This Row],[Ersättning för förlorade skatteintkomster 2010]:[Ersättning för förlorade skatteintkomster 2022]])</f>
        <v>3312813.4295565658</v>
      </c>
      <c r="R271" s="421">
        <v>-24143.186192052173</v>
      </c>
      <c r="S271" s="422">
        <f>Skattekompensation[[#This Row],[Ersättning  för förlorade skatteinkomster 2010-2022 sammanlagt, €]]+Skattekompensation[[#This Row],[Återkrav av fördröjda skatteintäkter år 2022]]</f>
        <v>3288670.2433645139</v>
      </c>
    </row>
    <row r="272" spans="1:19" x14ac:dyDescent="0.3">
      <c r="A272" s="33">
        <v>886</v>
      </c>
      <c r="B272" s="12" t="s">
        <v>364</v>
      </c>
      <c r="C272" s="14">
        <v>922593.3005675294</v>
      </c>
      <c r="D272" s="418">
        <v>300996.43519068748</v>
      </c>
      <c r="E272" s="418">
        <v>649118.29121900233</v>
      </c>
      <c r="F272" s="418">
        <v>22538.759750654543</v>
      </c>
      <c r="G272" s="418">
        <v>21797.099511807362</v>
      </c>
      <c r="H272" s="418">
        <v>348972.57152508094</v>
      </c>
      <c r="I272" s="418">
        <v>597647.84598076215</v>
      </c>
      <c r="J272" s="418">
        <v>1026851.5923281434</v>
      </c>
      <c r="K272" s="418">
        <v>254610.18774152501</v>
      </c>
      <c r="L272" s="418">
        <v>505369.26222574525</v>
      </c>
      <c r="M272" s="418">
        <v>649038.97053195955</v>
      </c>
      <c r="N272" s="418">
        <v>398335.93234782724</v>
      </c>
      <c r="O272" s="418">
        <v>777751.91441625077</v>
      </c>
      <c r="P272" s="419">
        <f>SUM(Skattekompensation[[#This Row],[Ersättning för förlorade skatteintkomster 2010]:[Ersättning för förlorade skatteintkomster 2021]])</f>
        <v>5697870.2489207247</v>
      </c>
      <c r="Q272" s="400">
        <f>SUM(Skattekompensation[[#This Row],[Ersättning för förlorade skatteintkomster 2010]:[Ersättning för förlorade skatteintkomster 2022]])</f>
        <v>6475622.1633369755</v>
      </c>
      <c r="R272" s="421">
        <v>-61049.514364505369</v>
      </c>
      <c r="S272" s="422">
        <f>Skattekompensation[[#This Row],[Ersättning  för förlorade skatteinkomster 2010-2022 sammanlagt, €]]+Skattekompensation[[#This Row],[Återkrav av fördröjda skatteintäkter år 2022]]</f>
        <v>6414572.6489724703</v>
      </c>
    </row>
    <row r="273" spans="1:19" x14ac:dyDescent="0.3">
      <c r="A273" s="33">
        <v>887</v>
      </c>
      <c r="B273" s="12" t="s">
        <v>189</v>
      </c>
      <c r="C273" s="14">
        <v>549175.03071744845</v>
      </c>
      <c r="D273" s="418">
        <v>163384.52457006209</v>
      </c>
      <c r="E273" s="418">
        <v>401924.04227693728</v>
      </c>
      <c r="F273" s="418">
        <v>19645.457703307464</v>
      </c>
      <c r="G273" s="418">
        <v>75344.327930687621</v>
      </c>
      <c r="H273" s="418">
        <v>180286.47575446786</v>
      </c>
      <c r="I273" s="418">
        <v>280776.10271360172</v>
      </c>
      <c r="J273" s="418">
        <v>474953.86153675884</v>
      </c>
      <c r="K273" s="418">
        <v>133064.05355624924</v>
      </c>
      <c r="L273" s="418">
        <v>233376.78067092708</v>
      </c>
      <c r="M273" s="418">
        <v>330544.07547454222</v>
      </c>
      <c r="N273" s="418">
        <v>184634.29064513603</v>
      </c>
      <c r="O273" s="418">
        <v>407529.6036600247</v>
      </c>
      <c r="P273" s="419">
        <f>SUM(Skattekompensation[[#This Row],[Ersättning för förlorade skatteintkomster 2010]:[Ersättning för förlorade skatteintkomster 2021]])</f>
        <v>3027109.0235501258</v>
      </c>
      <c r="Q273" s="400">
        <f>SUM(Skattekompensation[[#This Row],[Ersättning för förlorade skatteintkomster 2010]:[Ersättning för förlorade skatteintkomster 2022]])</f>
        <v>3434638.6272101505</v>
      </c>
      <c r="R273" s="421">
        <v>-19118.512442750678</v>
      </c>
      <c r="S273" s="422">
        <f>Skattekompensation[[#This Row],[Ersättning  för förlorade skatteinkomster 2010-2022 sammanlagt, €]]+Skattekompensation[[#This Row],[Återkrav av fördröjda skatteintäkter år 2022]]</f>
        <v>3415520.1147673996</v>
      </c>
    </row>
    <row r="274" spans="1:19" x14ac:dyDescent="0.3">
      <c r="A274" s="33">
        <v>889</v>
      </c>
      <c r="B274" s="12" t="s">
        <v>190</v>
      </c>
      <c r="C274" s="14">
        <v>304093.66848023242</v>
      </c>
      <c r="D274" s="418">
        <v>86201.2001799094</v>
      </c>
      <c r="E274" s="418">
        <v>209049.50168991182</v>
      </c>
      <c r="F274" s="418">
        <v>11733.723567627167</v>
      </c>
      <c r="G274" s="418">
        <v>30010.956593485669</v>
      </c>
      <c r="H274" s="418">
        <v>107001.43628257842</v>
      </c>
      <c r="I274" s="418">
        <v>164155.83698869185</v>
      </c>
      <c r="J274" s="418">
        <v>240348.33304669717</v>
      </c>
      <c r="K274" s="418">
        <v>59483.150294640654</v>
      </c>
      <c r="L274" s="418">
        <v>130808.43734629493</v>
      </c>
      <c r="M274" s="418">
        <v>171836.31249603935</v>
      </c>
      <c r="N274" s="418">
        <v>93849.404271448555</v>
      </c>
      <c r="O274" s="418">
        <v>201178.48587789485</v>
      </c>
      <c r="P274" s="419">
        <f>SUM(Skattekompensation[[#This Row],[Ersättning för förlorade skatteintkomster 2010]:[Ersättning för förlorade skatteintkomster 2021]])</f>
        <v>1608571.9612375572</v>
      </c>
      <c r="Q274" s="400">
        <f>SUM(Skattekompensation[[#This Row],[Ersättning för förlorade skatteintkomster 2010]:[Ersättning för förlorade skatteintkomster 2022]])</f>
        <v>1809750.447115452</v>
      </c>
      <c r="R274" s="421">
        <v>-11536.213560572985</v>
      </c>
      <c r="S274" s="422">
        <f>Skattekompensation[[#This Row],[Ersättning  för förlorade skatteinkomster 2010-2022 sammanlagt, €]]+Skattekompensation[[#This Row],[Återkrav av fördröjda skatteintäkter år 2022]]</f>
        <v>1798214.233554879</v>
      </c>
    </row>
    <row r="275" spans="1:19" x14ac:dyDescent="0.3">
      <c r="A275" s="33">
        <v>890</v>
      </c>
      <c r="B275" s="12" t="s">
        <v>191</v>
      </c>
      <c r="C275" s="14">
        <v>114133.96379814307</v>
      </c>
      <c r="D275" s="418">
        <v>37114.829608333072</v>
      </c>
      <c r="E275" s="418">
        <v>107131.66346656052</v>
      </c>
      <c r="F275" s="418">
        <v>5615.0568367583783</v>
      </c>
      <c r="G275" s="418">
        <v>13408.48778940565</v>
      </c>
      <c r="H275" s="418">
        <v>38983.781100312008</v>
      </c>
      <c r="I275" s="418">
        <v>70506.556833763301</v>
      </c>
      <c r="J275" s="418">
        <v>98486.036770882405</v>
      </c>
      <c r="K275" s="418">
        <v>37722.664171458739</v>
      </c>
      <c r="L275" s="418">
        <v>57139.295304500825</v>
      </c>
      <c r="M275" s="418">
        <v>79861.96357632018</v>
      </c>
      <c r="N275" s="418">
        <v>40449.217981404268</v>
      </c>
      <c r="O275" s="418">
        <v>73700.830788452498</v>
      </c>
      <c r="P275" s="419">
        <f>SUM(Skattekompensation[[#This Row],[Ersättning för förlorade skatteintkomster 2010]:[Ersättning för förlorade skatteintkomster 2021]])</f>
        <v>700553.51723784243</v>
      </c>
      <c r="Q275" s="400">
        <f>SUM(Skattekompensation[[#This Row],[Ersättning för förlorade skatteintkomster 2010]:[Ersättning för förlorade skatteintkomster 2022]])</f>
        <v>774254.34802629496</v>
      </c>
      <c r="R275" s="421">
        <v>-5710.8888914968738</v>
      </c>
      <c r="S275" s="422">
        <f>Skattekompensation[[#This Row],[Ersättning  för förlorade skatteinkomster 2010-2022 sammanlagt, €]]+Skattekompensation[[#This Row],[Återkrav av fördröjda skatteintäkter år 2022]]</f>
        <v>768543.45913479803</v>
      </c>
    </row>
    <row r="276" spans="1:19" x14ac:dyDescent="0.3">
      <c r="A276" s="33">
        <v>892</v>
      </c>
      <c r="B276" s="12" t="s">
        <v>192</v>
      </c>
      <c r="C276" s="14">
        <v>285315.80434071796</v>
      </c>
      <c r="D276" s="418">
        <v>92849.239735446201</v>
      </c>
      <c r="E276" s="418">
        <v>221767.09672598483</v>
      </c>
      <c r="F276" s="418">
        <v>8071.5917595402261</v>
      </c>
      <c r="G276" s="418">
        <v>27328.93024877923</v>
      </c>
      <c r="H276" s="418">
        <v>100574.92665356949</v>
      </c>
      <c r="I276" s="418">
        <v>184187.12894500932</v>
      </c>
      <c r="J276" s="418">
        <v>273073.42582165677</v>
      </c>
      <c r="K276" s="418">
        <v>69107.016659970206</v>
      </c>
      <c r="L276" s="418">
        <v>146158.3446623623</v>
      </c>
      <c r="M276" s="418">
        <v>193114.12923133516</v>
      </c>
      <c r="N276" s="418">
        <v>121137.91733610042</v>
      </c>
      <c r="O276" s="418">
        <v>289186.7039405331</v>
      </c>
      <c r="P276" s="419">
        <f>SUM(Skattekompensation[[#This Row],[Ersättning för förlorade skatteintkomster 2010]:[Ersättning för förlorade skatteintkomster 2021]])</f>
        <v>1722685.5521204721</v>
      </c>
      <c r="Q276" s="400">
        <f>SUM(Skattekompensation[[#This Row],[Ersättning för förlorade skatteintkomster 2010]:[Ersättning för förlorade skatteintkomster 2022]])</f>
        <v>2011872.2560610052</v>
      </c>
      <c r="R276" s="421">
        <v>-14098.435944132369</v>
      </c>
      <c r="S276" s="422">
        <f>Skattekompensation[[#This Row],[Ersättning  för förlorade skatteinkomster 2010-2022 sammanlagt, €]]+Skattekompensation[[#This Row],[Återkrav av fördröjda skatteintäkter år 2022]]</f>
        <v>1997773.8201168729</v>
      </c>
    </row>
    <row r="277" spans="1:19" x14ac:dyDescent="0.3">
      <c r="A277" s="33">
        <v>893</v>
      </c>
      <c r="B277" s="12" t="s">
        <v>365</v>
      </c>
      <c r="C277" s="14">
        <v>659085.79659241647</v>
      </c>
      <c r="D277" s="418">
        <v>245210.13515759169</v>
      </c>
      <c r="E277" s="418">
        <v>624224.09783986362</v>
      </c>
      <c r="F277" s="418">
        <v>31886.174526036812</v>
      </c>
      <c r="G277" s="418">
        <v>51936.5584288604</v>
      </c>
      <c r="H277" s="418">
        <v>220299.48727579231</v>
      </c>
      <c r="I277" s="418">
        <v>462578.72966419393</v>
      </c>
      <c r="J277" s="418">
        <v>711571.95515712397</v>
      </c>
      <c r="K277" s="418">
        <v>227956.08973907831</v>
      </c>
      <c r="L277" s="418">
        <v>371049.76014390361</v>
      </c>
      <c r="M277" s="418">
        <v>509650.70393296657</v>
      </c>
      <c r="N277" s="418">
        <v>290235.61251873686</v>
      </c>
      <c r="O277" s="418">
        <v>528545.56876519043</v>
      </c>
      <c r="P277" s="419">
        <f>SUM(Skattekompensation[[#This Row],[Ersättning för förlorade skatteintkomster 2010]:[Ersättning för förlorade skatteintkomster 2021]])</f>
        <v>4405685.1009765649</v>
      </c>
      <c r="Q277" s="400">
        <f>SUM(Skattekompensation[[#This Row],[Ersättning för förlorade skatteintkomster 2010]:[Ersättning för förlorade skatteintkomster 2022]])</f>
        <v>4934230.6697417554</v>
      </c>
      <c r="R277" s="421">
        <v>-30949.164183900084</v>
      </c>
      <c r="S277" s="422">
        <f>Skattekompensation[[#This Row],[Ersättning  för förlorade skatteinkomster 2010-2022 sammanlagt, €]]+Skattekompensation[[#This Row],[Återkrav av fördröjda skatteintäkter år 2022]]</f>
        <v>4903281.5055578556</v>
      </c>
    </row>
    <row r="278" spans="1:19" x14ac:dyDescent="0.3">
      <c r="A278" s="33">
        <v>895</v>
      </c>
      <c r="B278" s="12" t="s">
        <v>366</v>
      </c>
      <c r="C278" s="14">
        <v>1109414.8005109504</v>
      </c>
      <c r="D278" s="418">
        <v>399075.56418507046</v>
      </c>
      <c r="E278" s="418">
        <v>905475.30713826104</v>
      </c>
      <c r="F278" s="418">
        <v>41384.801290704847</v>
      </c>
      <c r="G278" s="418">
        <v>80168.545066481631</v>
      </c>
      <c r="H278" s="418">
        <v>432683.95358545834</v>
      </c>
      <c r="I278" s="418">
        <v>714318.20473059115</v>
      </c>
      <c r="J278" s="418">
        <v>1333112.8678891251</v>
      </c>
      <c r="K278" s="418">
        <v>405710.0888038961</v>
      </c>
      <c r="L278" s="418">
        <v>650287.35670311027</v>
      </c>
      <c r="M278" s="418">
        <v>850005.01227778569</v>
      </c>
      <c r="N278" s="418">
        <v>546874.3549347755</v>
      </c>
      <c r="O278" s="418">
        <v>994459.87467377516</v>
      </c>
      <c r="P278" s="419">
        <f>SUM(Skattekompensation[[#This Row],[Ersättning för förlorade skatteintkomster 2010]:[Ersättning för förlorade skatteintkomster 2021]])</f>
        <v>7468510.8571162093</v>
      </c>
      <c r="Q278" s="400">
        <f>SUM(Skattekompensation[[#This Row],[Ersättning för förlorade skatteintkomster 2010]:[Ersättning för förlorade skatteintkomster 2022]])</f>
        <v>8462970.7317899838</v>
      </c>
      <c r="R278" s="421">
        <v>-75541.398935136604</v>
      </c>
      <c r="S278" s="422">
        <f>Skattekompensation[[#This Row],[Ersättning  för förlorade skatteinkomster 2010-2022 sammanlagt, €]]+Skattekompensation[[#This Row],[Återkrav av fördröjda skatteintäkter år 2022]]</f>
        <v>8387429.3328548474</v>
      </c>
    </row>
    <row r="279" spans="1:19" x14ac:dyDescent="0.3">
      <c r="A279" s="33">
        <v>905</v>
      </c>
      <c r="B279" s="12" t="s">
        <v>367</v>
      </c>
      <c r="C279" s="14">
        <v>4274446.9087218689</v>
      </c>
      <c r="D279" s="418">
        <v>1565330.9307157728</v>
      </c>
      <c r="E279" s="418">
        <v>3626619.6572058755</v>
      </c>
      <c r="F279" s="418">
        <v>138381.79957621533</v>
      </c>
      <c r="G279" s="418">
        <v>123045.09646081526</v>
      </c>
      <c r="H279" s="418">
        <v>1613817.4548447337</v>
      </c>
      <c r="I279" s="418">
        <v>3371237.1497896183</v>
      </c>
      <c r="J279" s="418">
        <v>4725068.4488909151</v>
      </c>
      <c r="K279" s="418">
        <v>1837727.4642141988</v>
      </c>
      <c r="L279" s="418">
        <v>2936288.5129769309</v>
      </c>
      <c r="M279" s="418">
        <v>3823606.4028757033</v>
      </c>
      <c r="N279" s="418">
        <v>2350331.8286576266</v>
      </c>
      <c r="O279" s="418">
        <v>3584154.9580736319</v>
      </c>
      <c r="P279" s="419">
        <f>SUM(Skattekompensation[[#This Row],[Ersättning för förlorade skatteintkomster 2010]:[Ersättning för förlorade skatteintkomster 2021]])</f>
        <v>30385901.654930275</v>
      </c>
      <c r="Q279" s="400">
        <f>SUM(Skattekompensation[[#This Row],[Ersättning för förlorade skatteintkomster 2010]:[Ersättning för förlorade skatteintkomster 2022]])</f>
        <v>33970056.61300391</v>
      </c>
      <c r="R279" s="421">
        <v>-343505.37383962306</v>
      </c>
      <c r="S279" s="422">
        <f>Skattekompensation[[#This Row],[Ersättning  för förlorade skatteinkomster 2010-2022 sammanlagt, €]]+Skattekompensation[[#This Row],[Återkrav av fördröjda skatteintäkter år 2022]]</f>
        <v>33626551.239164285</v>
      </c>
    </row>
    <row r="280" spans="1:19" x14ac:dyDescent="0.3">
      <c r="A280" s="33">
        <v>908</v>
      </c>
      <c r="B280" s="12" t="s">
        <v>193</v>
      </c>
      <c r="C280" s="14">
        <v>1300661.898865412</v>
      </c>
      <c r="D280" s="418">
        <v>441443.61537580093</v>
      </c>
      <c r="E280" s="418">
        <v>804355.63999164151</v>
      </c>
      <c r="F280" s="418">
        <v>27221.020783908443</v>
      </c>
      <c r="G280" s="418">
        <v>143785.43598050371</v>
      </c>
      <c r="H280" s="418">
        <v>492082.13330480817</v>
      </c>
      <c r="I280" s="418">
        <v>907246.16303419892</v>
      </c>
      <c r="J280" s="418">
        <v>1486362.2494838221</v>
      </c>
      <c r="K280" s="418">
        <v>409666.72623455676</v>
      </c>
      <c r="L280" s="418">
        <v>765592.40180318756</v>
      </c>
      <c r="M280" s="418">
        <v>907560.13623735099</v>
      </c>
      <c r="N280" s="418">
        <v>608028.12032280804</v>
      </c>
      <c r="O280" s="418">
        <v>1293984.6293215961</v>
      </c>
      <c r="P280" s="419">
        <f>SUM(Skattekompensation[[#This Row],[Ersättning för förlorade skatteintkomster 2010]:[Ersättning för förlorade skatteintkomster 2021]])</f>
        <v>8294005.5414180001</v>
      </c>
      <c r="Q280" s="400">
        <f>SUM(Skattekompensation[[#This Row],[Ersättning för förlorade skatteintkomster 2010]:[Ersättning för förlorade skatteintkomster 2022]])</f>
        <v>9587990.1707395967</v>
      </c>
      <c r="R280" s="421">
        <v>-99297.929050065359</v>
      </c>
      <c r="S280" s="422">
        <f>Skattekompensation[[#This Row],[Ersättning  för förlorade skatteinkomster 2010-2022 sammanlagt, €]]+Skattekompensation[[#This Row],[Återkrav av fördröjda skatteintäkter år 2022]]</f>
        <v>9488692.2416895311</v>
      </c>
    </row>
    <row r="281" spans="1:19" x14ac:dyDescent="0.3">
      <c r="A281" s="33">
        <v>915</v>
      </c>
      <c r="B281" s="12" t="s">
        <v>194</v>
      </c>
      <c r="C281" s="14">
        <v>1653793.1506387149</v>
      </c>
      <c r="D281" s="418">
        <v>512147.51463281614</v>
      </c>
      <c r="E281" s="418">
        <v>1193037.4448902451</v>
      </c>
      <c r="F281" s="418">
        <v>56295.40430510851</v>
      </c>
      <c r="G281" s="418">
        <v>159674.2018735389</v>
      </c>
      <c r="H281" s="418">
        <v>682568.98840266746</v>
      </c>
      <c r="I281" s="418">
        <v>970869.22769088577</v>
      </c>
      <c r="J281" s="418">
        <v>1570206.396035505</v>
      </c>
      <c r="K281" s="418">
        <v>455376.49303466274</v>
      </c>
      <c r="L281" s="418">
        <v>874237.16796864336</v>
      </c>
      <c r="M281" s="418">
        <v>1069398.2575607456</v>
      </c>
      <c r="N281" s="418">
        <v>637157.70426102798</v>
      </c>
      <c r="O281" s="418">
        <v>1128663.1853928911</v>
      </c>
      <c r="P281" s="419">
        <f>SUM(Skattekompensation[[#This Row],[Ersättning för förlorade skatteintkomster 2010]:[Ersättning för förlorade skatteintkomster 2021]])</f>
        <v>9834761.95129456</v>
      </c>
      <c r="Q281" s="400">
        <f>SUM(Skattekompensation[[#This Row],[Ersättning för förlorade skatteintkomster 2010]:[Ersättning för förlorade skatteintkomster 2022]])</f>
        <v>10963425.13668745</v>
      </c>
      <c r="R281" s="421">
        <v>-95055.878604364189</v>
      </c>
      <c r="S281" s="422">
        <f>Skattekompensation[[#This Row],[Ersättning  för förlorade skatteinkomster 2010-2022 sammanlagt, €]]+Skattekompensation[[#This Row],[Återkrav av fördröjda skatteintäkter år 2022]]</f>
        <v>10868369.258083086</v>
      </c>
    </row>
    <row r="282" spans="1:19" x14ac:dyDescent="0.3">
      <c r="A282" s="33">
        <v>918</v>
      </c>
      <c r="B282" s="12" t="s">
        <v>195</v>
      </c>
      <c r="C282" s="14">
        <v>248075.39321439032</v>
      </c>
      <c r="D282" s="418">
        <v>85183.687734499705</v>
      </c>
      <c r="E282" s="418">
        <v>189146.44913137591</v>
      </c>
      <c r="F282" s="418">
        <v>8965.572928964224</v>
      </c>
      <c r="G282" s="418">
        <v>6698.7777193360425</v>
      </c>
      <c r="H282" s="418">
        <v>69879.024130884587</v>
      </c>
      <c r="I282" s="418">
        <v>152070.04491837331</v>
      </c>
      <c r="J282" s="418">
        <v>249805.59383009965</v>
      </c>
      <c r="K282" s="418">
        <v>73752.966817995606</v>
      </c>
      <c r="L282" s="418">
        <v>117200.99420505411</v>
      </c>
      <c r="M282" s="418">
        <v>159065.56569936004</v>
      </c>
      <c r="N282" s="418">
        <v>92726.845819609938</v>
      </c>
      <c r="O282" s="418">
        <v>237112.93718439882</v>
      </c>
      <c r="P282" s="419">
        <f>SUM(Skattekompensation[[#This Row],[Ersättning för förlorade skatteintkomster 2010]:[Ersättning för förlorade skatteintkomster 2021]])</f>
        <v>1452570.9161499436</v>
      </c>
      <c r="Q282" s="400">
        <f>SUM(Skattekompensation[[#This Row],[Ersättning för förlorade skatteintkomster 2010]:[Ersättning för förlorade skatteintkomster 2022]])</f>
        <v>1689683.8533343424</v>
      </c>
      <c r="R282" s="421">
        <v>-9869.3337803651393</v>
      </c>
      <c r="S282" s="422">
        <f>Skattekompensation[[#This Row],[Ersättning  för förlorade skatteinkomster 2010-2022 sammanlagt, €]]+Skattekompensation[[#This Row],[Återkrav av fördröjda skatteintäkter år 2022]]</f>
        <v>1679814.5195539773</v>
      </c>
    </row>
    <row r="283" spans="1:19" x14ac:dyDescent="0.3">
      <c r="A283" s="33">
        <v>921</v>
      </c>
      <c r="B283" s="12" t="s">
        <v>196</v>
      </c>
      <c r="C283" s="14">
        <v>272211.88349582121</v>
      </c>
      <c r="D283" s="418">
        <v>80979.15658415397</v>
      </c>
      <c r="E283" s="418">
        <v>222117.16686815341</v>
      </c>
      <c r="F283" s="418">
        <v>13393.678597821072</v>
      </c>
      <c r="G283" s="418">
        <v>24441.044251301781</v>
      </c>
      <c r="H283" s="418">
        <v>105814.7538803817</v>
      </c>
      <c r="I283" s="418">
        <v>121929.47807716508</v>
      </c>
      <c r="J283" s="418">
        <v>201205.73777891742</v>
      </c>
      <c r="K283" s="418">
        <v>64741.537510849092</v>
      </c>
      <c r="L283" s="418">
        <v>110994.11100456932</v>
      </c>
      <c r="M283" s="418">
        <v>154615.7049721652</v>
      </c>
      <c r="N283" s="418">
        <v>81233.423171722679</v>
      </c>
      <c r="O283" s="418">
        <v>150139.22159188747</v>
      </c>
      <c r="P283" s="419">
        <f>SUM(Skattekompensation[[#This Row],[Ersättning för förlorade skatteintkomster 2010]:[Ersättning för förlorade skatteintkomster 2021]])</f>
        <v>1453677.6761930217</v>
      </c>
      <c r="Q283" s="400">
        <f>SUM(Skattekompensation[[#This Row],[Ersättning för förlorade skatteintkomster 2010]:[Ersättning för förlorade skatteintkomster 2022]])</f>
        <v>1603816.8977849092</v>
      </c>
      <c r="R283" s="421">
        <v>-7032.136594922732</v>
      </c>
      <c r="S283" s="422">
        <f>Skattekompensation[[#This Row],[Ersättning  för förlorade skatteinkomster 2010-2022 sammanlagt, €]]+Skattekompensation[[#This Row],[Återkrav av fördröjda skatteintäkter år 2022]]</f>
        <v>1596784.7611899865</v>
      </c>
    </row>
    <row r="284" spans="1:19" x14ac:dyDescent="0.3">
      <c r="A284" s="33">
        <v>922</v>
      </c>
      <c r="B284" s="12" t="s">
        <v>197</v>
      </c>
      <c r="C284" s="14">
        <v>372592.60441974533</v>
      </c>
      <c r="D284" s="418">
        <v>113630.23366970303</v>
      </c>
      <c r="E284" s="418">
        <v>247453.05399288182</v>
      </c>
      <c r="F284" s="418">
        <v>4791.8498891098261</v>
      </c>
      <c r="G284" s="418">
        <v>24729.809662821259</v>
      </c>
      <c r="H284" s="418">
        <v>87174.841359042373</v>
      </c>
      <c r="I284" s="418">
        <v>227204.16309526682</v>
      </c>
      <c r="J284" s="418">
        <v>331634.24889975326</v>
      </c>
      <c r="K284" s="418">
        <v>90740.245282264761</v>
      </c>
      <c r="L284" s="418">
        <v>175356.23759167743</v>
      </c>
      <c r="M284" s="418">
        <v>232811.23449427751</v>
      </c>
      <c r="N284" s="418">
        <v>138729.84727571715</v>
      </c>
      <c r="O284" s="418">
        <v>392057.90855092986</v>
      </c>
      <c r="P284" s="419">
        <f>SUM(Skattekompensation[[#This Row],[Ersättning för förlorade skatteintkomster 2010]:[Ersättning för förlorade skatteintkomster 2021]])</f>
        <v>2046848.3696322604</v>
      </c>
      <c r="Q284" s="400">
        <f>SUM(Skattekompensation[[#This Row],[Ersättning för förlorade skatteintkomster 2010]:[Ersättning för förlorade skatteintkomster 2022]])</f>
        <v>2438906.2781831902</v>
      </c>
      <c r="R284" s="421">
        <v>-20198.958632872924</v>
      </c>
      <c r="S284" s="422">
        <f>Skattekompensation[[#This Row],[Ersättning  för förlorade skatteinkomster 2010-2022 sammanlagt, €]]+Skattekompensation[[#This Row],[Återkrav av fördröjda skatteintäkter år 2022]]</f>
        <v>2418707.3195503172</v>
      </c>
    </row>
    <row r="285" spans="1:19" x14ac:dyDescent="0.3">
      <c r="A285" s="33">
        <v>924</v>
      </c>
      <c r="B285" s="12" t="s">
        <v>368</v>
      </c>
      <c r="C285" s="14">
        <v>317973.42955031857</v>
      </c>
      <c r="D285" s="418">
        <v>108816.90081288179</v>
      </c>
      <c r="E285" s="418">
        <v>294373.60149089992</v>
      </c>
      <c r="F285" s="418">
        <v>16327.450232480376</v>
      </c>
      <c r="G285" s="418">
        <v>23733.81038234982</v>
      </c>
      <c r="H285" s="418">
        <v>124141.35144134986</v>
      </c>
      <c r="I285" s="418">
        <v>210098.31038825971</v>
      </c>
      <c r="J285" s="418">
        <v>352062.1337239467</v>
      </c>
      <c r="K285" s="418">
        <v>99079.527335056671</v>
      </c>
      <c r="L285" s="418">
        <v>163968.8276254966</v>
      </c>
      <c r="M285" s="418">
        <v>233081.60563204729</v>
      </c>
      <c r="N285" s="418">
        <v>132683.18284001428</v>
      </c>
      <c r="O285" s="418">
        <v>255142.57181488164</v>
      </c>
      <c r="P285" s="419">
        <f>SUM(Skattekompensation[[#This Row],[Ersättning för förlorade skatteintkomster 2010]:[Ersättning för förlorade skatteintkomster 2021]])</f>
        <v>2076340.1314551015</v>
      </c>
      <c r="Q285" s="400">
        <f>SUM(Skattekompensation[[#This Row],[Ersättning för förlorade skatteintkomster 2010]:[Ersättning för förlorade skatteintkomster 2022]])</f>
        <v>2331482.7032699832</v>
      </c>
      <c r="R285" s="421">
        <v>-12278.047262191107</v>
      </c>
      <c r="S285" s="422">
        <f>Skattekompensation[[#This Row],[Ersättning  för förlorade skatteinkomster 2010-2022 sammanlagt, €]]+Skattekompensation[[#This Row],[Återkrav av fördröjda skatteintäkter år 2022]]</f>
        <v>2319204.6560077919</v>
      </c>
    </row>
    <row r="286" spans="1:19" x14ac:dyDescent="0.3">
      <c r="A286" s="33">
        <v>925</v>
      </c>
      <c r="B286" s="12" t="s">
        <v>198</v>
      </c>
      <c r="C286" s="14">
        <v>384705.52127553226</v>
      </c>
      <c r="D286" s="418">
        <v>121761.52197995395</v>
      </c>
      <c r="E286" s="418">
        <v>310293.88668585266</v>
      </c>
      <c r="F286" s="418">
        <v>16652.303525979642</v>
      </c>
      <c r="G286" s="418">
        <v>51151.930757798465</v>
      </c>
      <c r="H286" s="418">
        <v>148958.92855102531</v>
      </c>
      <c r="I286" s="418">
        <v>218427.78682115505</v>
      </c>
      <c r="J286" s="418">
        <v>366883.53876372147</v>
      </c>
      <c r="K286" s="418">
        <v>109056.87091837132</v>
      </c>
      <c r="L286" s="418">
        <v>190013.84041287802</v>
      </c>
      <c r="M286" s="418">
        <v>272572.40915278619</v>
      </c>
      <c r="N286" s="418">
        <v>144471.5371475771</v>
      </c>
      <c r="O286" s="418">
        <v>252708.42310691928</v>
      </c>
      <c r="P286" s="419">
        <f>SUM(Skattekompensation[[#This Row],[Ersättning för förlorade skatteintkomster 2010]:[Ersättning för förlorade skatteintkomster 2021]])</f>
        <v>2334950.0759926313</v>
      </c>
      <c r="Q286" s="400">
        <f>SUM(Skattekompensation[[#This Row],[Ersättning för förlorade skatteintkomster 2010]:[Ersättning för förlorade skatteintkomster 2022]])</f>
        <v>2587658.4990995508</v>
      </c>
      <c r="R286" s="421">
        <v>-14240.636592837622</v>
      </c>
      <c r="S286" s="422">
        <f>Skattekompensation[[#This Row],[Ersättning  för förlorade skatteinkomster 2010-2022 sammanlagt, €]]+Skattekompensation[[#This Row],[Återkrav av fördröjda skatteintäkter år 2022]]</f>
        <v>2573417.8625067133</v>
      </c>
    </row>
    <row r="287" spans="1:19" x14ac:dyDescent="0.3">
      <c r="A287" s="33">
        <v>927</v>
      </c>
      <c r="B287" s="12" t="s">
        <v>369</v>
      </c>
      <c r="C287" s="14">
        <v>2001890.340283497</v>
      </c>
      <c r="D287" s="418">
        <v>666809.66071671818</v>
      </c>
      <c r="E287" s="418">
        <v>1272981.3959105464</v>
      </c>
      <c r="F287" s="418">
        <v>-2804.2325492603327</v>
      </c>
      <c r="G287" s="418">
        <v>-241738.51153038506</v>
      </c>
      <c r="H287" s="418">
        <v>313170.38375441561</v>
      </c>
      <c r="I287" s="418">
        <v>1325133.6142187256</v>
      </c>
      <c r="J287" s="418">
        <v>2049572.9673950246</v>
      </c>
      <c r="K287" s="418">
        <v>606296.42180101236</v>
      </c>
      <c r="L287" s="418">
        <v>1053102.9774397961</v>
      </c>
      <c r="M287" s="418">
        <v>1311766.7570832449</v>
      </c>
      <c r="N287" s="418">
        <v>892238.0160402701</v>
      </c>
      <c r="O287" s="418">
        <v>2514047.4081759709</v>
      </c>
      <c r="P287" s="419">
        <f>SUM(Skattekompensation[[#This Row],[Ersättning för förlorade skatteintkomster 2010]:[Ersättning för förlorade skatteintkomster 2021]])</f>
        <v>11248419.790563604</v>
      </c>
      <c r="Q287" s="400">
        <f>SUM(Skattekompensation[[#This Row],[Ersättning för förlorade skatteintkomster 2010]:[Ersättning för förlorade skatteintkomster 2022]])</f>
        <v>13762467.198739575</v>
      </c>
      <c r="R287" s="421">
        <v>-152850.70251539635</v>
      </c>
      <c r="S287" s="422">
        <f>Skattekompensation[[#This Row],[Ersättning  för förlorade skatteinkomster 2010-2022 sammanlagt, €]]+Skattekompensation[[#This Row],[Återkrav av fördröjda skatteintäkter år 2022]]</f>
        <v>13609616.496224178</v>
      </c>
    </row>
    <row r="288" spans="1:19" x14ac:dyDescent="0.3">
      <c r="A288" s="33">
        <v>931</v>
      </c>
      <c r="B288" s="12" t="s">
        <v>199</v>
      </c>
      <c r="C288" s="14">
        <v>657402.76626206283</v>
      </c>
      <c r="D288" s="418">
        <v>205740.29512232263</v>
      </c>
      <c r="E288" s="418">
        <v>515917.62991671666</v>
      </c>
      <c r="F288" s="418">
        <v>27738.114858243203</v>
      </c>
      <c r="G288" s="418">
        <v>74511.391240933925</v>
      </c>
      <c r="H288" s="418">
        <v>279038.21657610091</v>
      </c>
      <c r="I288" s="418">
        <v>384013.80918677722</v>
      </c>
      <c r="J288" s="418">
        <v>605953.82171007432</v>
      </c>
      <c r="K288" s="418">
        <v>181857.56105457552</v>
      </c>
      <c r="L288" s="418">
        <v>335745.7182726537</v>
      </c>
      <c r="M288" s="418">
        <v>418176.46130733541</v>
      </c>
      <c r="N288" s="418">
        <v>237191.00515893355</v>
      </c>
      <c r="O288" s="418">
        <v>429419.05090051657</v>
      </c>
      <c r="P288" s="419">
        <f>SUM(Skattekompensation[[#This Row],[Ersättning för förlorade skatteintkomster 2010]:[Ersättning för förlorade skatteintkomster 2021]])</f>
        <v>3923286.7906667297</v>
      </c>
      <c r="Q288" s="400">
        <f>SUM(Skattekompensation[[#This Row],[Ersättning för förlorade skatteintkomster 2010]:[Ersättning för förlorade skatteintkomster 2022]])</f>
        <v>4352705.8415672462</v>
      </c>
      <c r="R288" s="421">
        <v>-23566.930577440817</v>
      </c>
      <c r="S288" s="422">
        <f>Skattekompensation[[#This Row],[Ersättning  för förlorade skatteinkomster 2010-2022 sammanlagt, €]]+Skattekompensation[[#This Row],[Återkrav av fördröjda skatteintäkter år 2022]]</f>
        <v>4329138.9109898051</v>
      </c>
    </row>
    <row r="289" spans="1:19" x14ac:dyDescent="0.3">
      <c r="A289" s="33">
        <v>934</v>
      </c>
      <c r="B289" s="12" t="s">
        <v>200</v>
      </c>
      <c r="C289" s="14">
        <v>269532.07333816489</v>
      </c>
      <c r="D289" s="418">
        <v>84478.541291790927</v>
      </c>
      <c r="E289" s="418">
        <v>192990.46542252702</v>
      </c>
      <c r="F289" s="418">
        <v>11427.029083337118</v>
      </c>
      <c r="G289" s="418">
        <v>35994.075537656441</v>
      </c>
      <c r="H289" s="418">
        <v>114257.76571970747</v>
      </c>
      <c r="I289" s="418">
        <v>156334.3171932257</v>
      </c>
      <c r="J289" s="418">
        <v>279271.34932618582</v>
      </c>
      <c r="K289" s="418">
        <v>77610.954709396305</v>
      </c>
      <c r="L289" s="418">
        <v>141793.0574650268</v>
      </c>
      <c r="M289" s="418">
        <v>185169.51761406538</v>
      </c>
      <c r="N289" s="418">
        <v>100041.8239323195</v>
      </c>
      <c r="O289" s="418">
        <v>178602.07200724105</v>
      </c>
      <c r="P289" s="419">
        <f>SUM(Skattekompensation[[#This Row],[Ersättning för förlorade skatteintkomster 2010]:[Ersättning för förlorade skatteintkomster 2021]])</f>
        <v>1648900.9706334034</v>
      </c>
      <c r="Q289" s="400">
        <f>SUM(Skattekompensation[[#This Row],[Ersättning för förlorade skatteintkomster 2010]:[Ersättning för förlorade skatteintkomster 2022]])</f>
        <v>1827503.0426406444</v>
      </c>
      <c r="R289" s="421">
        <v>-11753.626767329064</v>
      </c>
      <c r="S289" s="422">
        <f>Skattekompensation[[#This Row],[Ersättning  för förlorade skatteinkomster 2010-2022 sammanlagt, €]]+Skattekompensation[[#This Row],[Återkrav av fördröjda skatteintäkter år 2022]]</f>
        <v>1815749.4158733152</v>
      </c>
    </row>
    <row r="290" spans="1:19" x14ac:dyDescent="0.3">
      <c r="A290" s="33">
        <v>935</v>
      </c>
      <c r="B290" s="12" t="s">
        <v>201</v>
      </c>
      <c r="C290" s="14">
        <v>336887.90450747777</v>
      </c>
      <c r="D290" s="418">
        <v>99870.988435806576</v>
      </c>
      <c r="E290" s="418">
        <v>256904.24509742271</v>
      </c>
      <c r="F290" s="418">
        <v>13719.698860165583</v>
      </c>
      <c r="G290" s="418">
        <v>-12878.79392371824</v>
      </c>
      <c r="H290" s="418">
        <v>104242.25499510784</v>
      </c>
      <c r="I290" s="418">
        <v>189902.32915382829</v>
      </c>
      <c r="J290" s="418">
        <v>282218.58446444175</v>
      </c>
      <c r="K290" s="418">
        <v>89919.433987474025</v>
      </c>
      <c r="L290" s="418">
        <v>149458.78541659366</v>
      </c>
      <c r="M290" s="418">
        <v>206053.36202665238</v>
      </c>
      <c r="N290" s="418">
        <v>111771.89112685526</v>
      </c>
      <c r="O290" s="418">
        <v>254492.13353977751</v>
      </c>
      <c r="P290" s="419">
        <f>SUM(Skattekompensation[[#This Row],[Ersättning för förlorade skatteintkomster 2010]:[Ersättning för förlorade skatteintkomster 2021]])</f>
        <v>1828070.6841481077</v>
      </c>
      <c r="Q290" s="400">
        <f>SUM(Skattekompensation[[#This Row],[Ersättning för förlorade skatteintkomster 2010]:[Ersättning för förlorade skatteintkomster 2022]])</f>
        <v>2082562.8176878851</v>
      </c>
      <c r="R290" s="421">
        <v>-12537.67013299632</v>
      </c>
      <c r="S290" s="422">
        <f>Skattekompensation[[#This Row],[Ersättning  för förlorade skatteinkomster 2010-2022 sammanlagt, €]]+Skattekompensation[[#This Row],[Återkrav av fördröjda skatteintäkter år 2022]]</f>
        <v>2070025.1475548889</v>
      </c>
    </row>
    <row r="291" spans="1:19" x14ac:dyDescent="0.3">
      <c r="A291" s="33">
        <v>936</v>
      </c>
      <c r="B291" s="12" t="s">
        <v>370</v>
      </c>
      <c r="C291" s="14">
        <v>704677.51151160651</v>
      </c>
      <c r="D291" s="418">
        <v>221565.60354423916</v>
      </c>
      <c r="E291" s="418">
        <v>572270.71669439424</v>
      </c>
      <c r="F291" s="418">
        <v>29515.069544133108</v>
      </c>
      <c r="G291" s="418">
        <v>92555.460640051315</v>
      </c>
      <c r="H291" s="418">
        <v>283008.96376369183</v>
      </c>
      <c r="I291" s="418">
        <v>392803.36492157291</v>
      </c>
      <c r="J291" s="418">
        <v>629761.4540615771</v>
      </c>
      <c r="K291" s="418">
        <v>183218.23571596757</v>
      </c>
      <c r="L291" s="418">
        <v>336766.08582241257</v>
      </c>
      <c r="M291" s="418">
        <v>467947.97790871916</v>
      </c>
      <c r="N291" s="418">
        <v>253578.6713108691</v>
      </c>
      <c r="O291" s="418">
        <v>439615.13949302537</v>
      </c>
      <c r="P291" s="419">
        <f>SUM(Skattekompensation[[#This Row],[Ersättning för förlorade skatteintkomster 2010]:[Ersättning för förlorade skatteintkomster 2021]])</f>
        <v>4167669.1154392352</v>
      </c>
      <c r="Q291" s="400">
        <f>SUM(Skattekompensation[[#This Row],[Ersättning för förlorade skatteintkomster 2010]:[Ersättning för förlorade skatteintkomster 2022]])</f>
        <v>4607284.2549322601</v>
      </c>
      <c r="R291" s="421">
        <v>-26043.813226279639</v>
      </c>
      <c r="S291" s="422">
        <f>Skattekompensation[[#This Row],[Ersättning  för förlorade skatteinkomster 2010-2022 sammanlagt, €]]+Skattekompensation[[#This Row],[Återkrav av fördröjda skatteintäkter år 2022]]</f>
        <v>4581240.4417059803</v>
      </c>
    </row>
    <row r="292" spans="1:19" x14ac:dyDescent="0.3">
      <c r="A292" s="33">
        <v>946</v>
      </c>
      <c r="B292" s="12" t="s">
        <v>371</v>
      </c>
      <c r="C292" s="14">
        <v>610295.45426575048</v>
      </c>
      <c r="D292" s="418">
        <v>210909.73072320395</v>
      </c>
      <c r="E292" s="418">
        <v>522557.84133206314</v>
      </c>
      <c r="F292" s="418">
        <v>25585.966971632879</v>
      </c>
      <c r="G292" s="418">
        <v>37399.764542586221</v>
      </c>
      <c r="H292" s="418">
        <v>185934.44086850021</v>
      </c>
      <c r="I292" s="418">
        <v>417285.97748930304</v>
      </c>
      <c r="J292" s="418">
        <v>673219.1528353889</v>
      </c>
      <c r="K292" s="418">
        <v>203127.87166159455</v>
      </c>
      <c r="L292" s="418">
        <v>332366.80782890407</v>
      </c>
      <c r="M292" s="418">
        <v>449223.15251163073</v>
      </c>
      <c r="N292" s="418">
        <v>256010.02611588512</v>
      </c>
      <c r="O292" s="418">
        <v>532451.00276858744</v>
      </c>
      <c r="P292" s="419">
        <f>SUM(Skattekompensation[[#This Row],[Ersättning för förlorade skatteintkomster 2010]:[Ersättning för förlorade skatteintkomster 2021]])</f>
        <v>3923916.1871464429</v>
      </c>
      <c r="Q292" s="400">
        <f>SUM(Skattekompensation[[#This Row],[Ersättning för förlorade skatteintkomster 2010]:[Ersättning för förlorade skatteintkomster 2022]])</f>
        <v>4456367.1899150303</v>
      </c>
      <c r="R292" s="421">
        <v>-27013.082265096516</v>
      </c>
      <c r="S292" s="422">
        <f>Skattekompensation[[#This Row],[Ersättning  för förlorade skatteinkomster 2010-2022 sammanlagt, €]]+Skattekompensation[[#This Row],[Återkrav av fördröjda skatteintäkter år 2022]]</f>
        <v>4429354.1076499335</v>
      </c>
    </row>
    <row r="293" spans="1:19" x14ac:dyDescent="0.3">
      <c r="A293" s="33">
        <v>976</v>
      </c>
      <c r="B293" s="12" t="s">
        <v>372</v>
      </c>
      <c r="C293" s="14">
        <v>449075.76366912044</v>
      </c>
      <c r="D293" s="418">
        <v>136608.06671427251</v>
      </c>
      <c r="E293" s="418">
        <v>360895.7856342601</v>
      </c>
      <c r="F293" s="418">
        <v>19702.819711007938</v>
      </c>
      <c r="G293" s="418">
        <v>42803.143431710167</v>
      </c>
      <c r="H293" s="418">
        <v>150987.586605333</v>
      </c>
      <c r="I293" s="418">
        <v>227803.8682606217</v>
      </c>
      <c r="J293" s="418">
        <v>354584.16249509755</v>
      </c>
      <c r="K293" s="418">
        <v>106931.08118637609</v>
      </c>
      <c r="L293" s="418">
        <v>191894.80090218593</v>
      </c>
      <c r="M293" s="418">
        <v>249207.75160512375</v>
      </c>
      <c r="N293" s="418">
        <v>136207.87344568915</v>
      </c>
      <c r="O293" s="418">
        <v>269951.25820343866</v>
      </c>
      <c r="P293" s="419">
        <f>SUM(Skattekompensation[[#This Row],[Ersättning för förlorade skatteintkomster 2010]:[Ersättning för förlorade skatteintkomster 2021]])</f>
        <v>2426702.7036607987</v>
      </c>
      <c r="Q293" s="400">
        <f>SUM(Skattekompensation[[#This Row],[Ersättning för förlorade skatteintkomster 2010]:[Ersättning för förlorade skatteintkomster 2022]])</f>
        <v>2696653.9618642372</v>
      </c>
      <c r="R293" s="421">
        <v>-15115.200037269642</v>
      </c>
      <c r="S293" s="422">
        <f>Skattekompensation[[#This Row],[Ersättning  för förlorade skatteinkomster 2010-2022 sammanlagt, €]]+Skattekompensation[[#This Row],[Återkrav av fördröjda skatteintäkter år 2022]]</f>
        <v>2681538.7618269674</v>
      </c>
    </row>
    <row r="294" spans="1:19" x14ac:dyDescent="0.3">
      <c r="A294" s="33">
        <v>977</v>
      </c>
      <c r="B294" s="12" t="s">
        <v>202</v>
      </c>
      <c r="C294" s="14">
        <v>1105521.9785048617</v>
      </c>
      <c r="D294" s="418">
        <v>359321.57088220114</v>
      </c>
      <c r="E294" s="418">
        <v>800309.07942811528</v>
      </c>
      <c r="F294" s="418">
        <v>28657.374442731707</v>
      </c>
      <c r="G294" s="418">
        <v>20607.329696091499</v>
      </c>
      <c r="H294" s="418">
        <v>400458.42087933258</v>
      </c>
      <c r="I294" s="418">
        <v>780849.60626651905</v>
      </c>
      <c r="J294" s="418">
        <v>1163766.1274462175</v>
      </c>
      <c r="K294" s="418">
        <v>327230.91446480615</v>
      </c>
      <c r="L294" s="418">
        <v>644902.14759820374</v>
      </c>
      <c r="M294" s="418">
        <v>865084.07076453511</v>
      </c>
      <c r="N294" s="418">
        <v>526249.38962519797</v>
      </c>
      <c r="O294" s="418">
        <v>1036649.8649980171</v>
      </c>
      <c r="P294" s="419">
        <f>SUM(Skattekompensation[[#This Row],[Ersättning för förlorade skatteintkomster 2010]:[Ersättning för förlorade skatteintkomster 2021]])</f>
        <v>7022958.0099988133</v>
      </c>
      <c r="Q294" s="400">
        <f>SUM(Skattekompensation[[#This Row],[Ersättning för förlorade skatteintkomster 2010]:[Ersättning för förlorade skatteintkomster 2022]])</f>
        <v>8059607.8749968307</v>
      </c>
      <c r="R294" s="421">
        <v>-66905.452289249937</v>
      </c>
      <c r="S294" s="422">
        <f>Skattekompensation[[#This Row],[Ersättning  för förlorade skatteinkomster 2010-2022 sammanlagt, €]]+Skattekompensation[[#This Row],[Återkrav av fördröjda skatteintäkter år 2022]]</f>
        <v>7992702.422707581</v>
      </c>
    </row>
    <row r="295" spans="1:19" x14ac:dyDescent="0.3">
      <c r="A295" s="33">
        <v>980</v>
      </c>
      <c r="B295" s="12" t="s">
        <v>203</v>
      </c>
      <c r="C295" s="14">
        <v>2053006.3470406539</v>
      </c>
      <c r="D295" s="418">
        <v>651253.75687358854</v>
      </c>
      <c r="E295" s="418">
        <v>1314597.2430768656</v>
      </c>
      <c r="F295" s="418">
        <v>15734.767118453987</v>
      </c>
      <c r="G295" s="418">
        <v>-104982.75987239247</v>
      </c>
      <c r="H295" s="418">
        <v>676365.6684635072</v>
      </c>
      <c r="I295" s="418">
        <v>1370714.8476963241</v>
      </c>
      <c r="J295" s="418">
        <v>2239117.9938244843</v>
      </c>
      <c r="K295" s="418">
        <v>579554.85407649237</v>
      </c>
      <c r="L295" s="418">
        <v>1144350.8280256304</v>
      </c>
      <c r="M295" s="418">
        <v>1483245.9062719066</v>
      </c>
      <c r="N295" s="418">
        <v>972531.0260025009</v>
      </c>
      <c r="O295" s="418">
        <v>2069353.9676264394</v>
      </c>
      <c r="P295" s="419">
        <f>SUM(Skattekompensation[[#This Row],[Ersättning för förlorade skatteintkomster 2010]:[Ersättning för förlorade skatteintkomster 2021]])</f>
        <v>12395490.478598014</v>
      </c>
      <c r="Q295" s="400">
        <f>SUM(Skattekompensation[[#This Row],[Ersättning för förlorade skatteintkomster 2010]:[Ersättning för förlorade skatteintkomster 2022]])</f>
        <v>14464844.446224453</v>
      </c>
      <c r="R295" s="421">
        <v>-155317.9455308482</v>
      </c>
      <c r="S295" s="422">
        <f>Skattekompensation[[#This Row],[Ersättning  för förlorade skatteinkomster 2010-2022 sammanlagt, €]]+Skattekompensation[[#This Row],[Återkrav av fördröjda skatteintäkter år 2022]]</f>
        <v>14309526.500693604</v>
      </c>
    </row>
    <row r="296" spans="1:19" x14ac:dyDescent="0.3">
      <c r="A296" s="33">
        <v>981</v>
      </c>
      <c r="B296" s="12" t="s">
        <v>204</v>
      </c>
      <c r="C296" s="14">
        <v>230287.53604559865</v>
      </c>
      <c r="D296" s="418">
        <v>80816.272944941331</v>
      </c>
      <c r="E296" s="418">
        <v>184290.17484536598</v>
      </c>
      <c r="F296" s="418">
        <v>9318.7834644181567</v>
      </c>
      <c r="G296" s="418">
        <v>30796.386826805596</v>
      </c>
      <c r="H296" s="418">
        <v>74794.232205046443</v>
      </c>
      <c r="I296" s="418">
        <v>147649.47010495246</v>
      </c>
      <c r="J296" s="418">
        <v>237874.01446903648</v>
      </c>
      <c r="K296" s="418">
        <v>75569.261002839528</v>
      </c>
      <c r="L296" s="418">
        <v>120196.89413887881</v>
      </c>
      <c r="M296" s="418">
        <v>161708.38760982396</v>
      </c>
      <c r="N296" s="418">
        <v>90688.410926738812</v>
      </c>
      <c r="O296" s="418">
        <v>206745.16705679282</v>
      </c>
      <c r="P296" s="419">
        <f>SUM(Skattekompensation[[#This Row],[Ersättning för förlorade skatteintkomster 2010]:[Ersättning för förlorade skatteintkomster 2021]])</f>
        <v>1443989.8245844464</v>
      </c>
      <c r="Q296" s="400">
        <f>SUM(Skattekompensation[[#This Row],[Ersättning för förlorade skatteintkomster 2010]:[Ersättning för förlorade skatteintkomster 2022]])</f>
        <v>1650734.9916412393</v>
      </c>
      <c r="R296" s="421">
        <v>-9383.3796235625523</v>
      </c>
      <c r="S296" s="422">
        <f>Skattekompensation[[#This Row],[Ersättning  för förlorade skatteinkomster 2010-2022 sammanlagt, €]]+Skattekompensation[[#This Row],[Återkrav av fördröjda skatteintäkter år 2022]]</f>
        <v>1641351.6120176767</v>
      </c>
    </row>
    <row r="297" spans="1:19" x14ac:dyDescent="0.3">
      <c r="A297" s="33">
        <v>989</v>
      </c>
      <c r="B297" s="12" t="s">
        <v>373</v>
      </c>
      <c r="C297" s="14">
        <v>587502.65517095604</v>
      </c>
      <c r="D297" s="418">
        <v>170765.56042495614</v>
      </c>
      <c r="E297" s="418">
        <v>439282.32789288729</v>
      </c>
      <c r="F297" s="418">
        <v>22135.671166588105</v>
      </c>
      <c r="G297" s="418">
        <v>52404.357860216223</v>
      </c>
      <c r="H297" s="418">
        <v>222121.41562959072</v>
      </c>
      <c r="I297" s="418">
        <v>338418.62562740437</v>
      </c>
      <c r="J297" s="418">
        <v>547995.46165975626</v>
      </c>
      <c r="K297" s="418">
        <v>160825.00569784379</v>
      </c>
      <c r="L297" s="418">
        <v>282767.06100177206</v>
      </c>
      <c r="M297" s="418">
        <v>367896.07371783687</v>
      </c>
      <c r="N297" s="418">
        <v>207413.0725053919</v>
      </c>
      <c r="O297" s="418">
        <v>377694.85348077078</v>
      </c>
      <c r="P297" s="419">
        <f>SUM(Skattekompensation[[#This Row],[Ersättning för förlorade skatteintkomster 2010]:[Ersättning för förlorade skatteintkomster 2021]])</f>
        <v>3399527.2883551996</v>
      </c>
      <c r="Q297" s="400">
        <f>SUM(Skattekompensation[[#This Row],[Ersättning för förlorade skatteintkomster 2010]:[Ersättning för förlorade skatteintkomster 2022]])</f>
        <v>3777222.1418359703</v>
      </c>
      <c r="R297" s="421">
        <v>-23741.284964303537</v>
      </c>
      <c r="S297" s="422">
        <f>Skattekompensation[[#This Row],[Ersättning  för förlorade skatteinkomster 2010-2022 sammanlagt, €]]+Skattekompensation[[#This Row],[Återkrav av fördröjda skatteintäkter år 2022]]</f>
        <v>3753480.8568716669</v>
      </c>
    </row>
    <row r="298" spans="1:19" x14ac:dyDescent="0.3">
      <c r="A298" s="33">
        <v>992</v>
      </c>
      <c r="B298" s="12" t="s">
        <v>205</v>
      </c>
      <c r="C298" s="14">
        <v>1489761.1700520583</v>
      </c>
      <c r="D298" s="418">
        <v>450815.36293478007</v>
      </c>
      <c r="E298" s="418">
        <v>1034431.5246544537</v>
      </c>
      <c r="F298" s="418">
        <v>34021.999037244925</v>
      </c>
      <c r="G298" s="418">
        <v>135664.67047937264</v>
      </c>
      <c r="H298" s="418">
        <v>556663.57746332732</v>
      </c>
      <c r="I298" s="418">
        <v>843413.52155879419</v>
      </c>
      <c r="J298" s="418">
        <v>1444256.7380260613</v>
      </c>
      <c r="K298" s="418">
        <v>394204.05797371245</v>
      </c>
      <c r="L298" s="418">
        <v>828688.6681711307</v>
      </c>
      <c r="M298" s="418">
        <v>973055.88979308982</v>
      </c>
      <c r="N298" s="418">
        <v>591895.7314762501</v>
      </c>
      <c r="O298" s="418">
        <v>1227562.9097262088</v>
      </c>
      <c r="P298" s="419">
        <f>SUM(Skattekompensation[[#This Row],[Ersättning för förlorade skatteintkomster 2010]:[Ersättning för förlorade skatteintkomster 2021]])</f>
        <v>8776872.911620276</v>
      </c>
      <c r="Q298" s="400">
        <f>SUM(Skattekompensation[[#This Row],[Ersättning för förlorade skatteintkomster 2010]:[Ersättning för förlorade skatteintkomster 2022]])</f>
        <v>10004435.821346484</v>
      </c>
      <c r="R298" s="421">
        <v>-86174.888975835027</v>
      </c>
      <c r="S298" s="422">
        <f>Skattekompensation[[#This Row],[Ersättning  för förlorade skatteinkomster 2010-2022 sammanlagt, €]]+Skattekompensation[[#This Row],[Återkrav av fördröjda skatteintäkter år 2022]]</f>
        <v>9918260.9323706497</v>
      </c>
    </row>
    <row r="299" spans="1:19" x14ac:dyDescent="0.3">
      <c r="A299" s="402"/>
      <c r="C299" s="351"/>
      <c r="D299" s="403"/>
      <c r="E299" s="345"/>
      <c r="F299" s="345"/>
      <c r="G299" s="345"/>
      <c r="H299" s="345"/>
      <c r="I299" s="345"/>
      <c r="J299" s="345"/>
      <c r="K299" s="345"/>
      <c r="L299" s="345"/>
      <c r="M299" s="345"/>
      <c r="N299" s="345"/>
      <c r="O299" s="345"/>
      <c r="P299" s="345"/>
    </row>
  </sheetData>
  <pageMargins left="0.7" right="0.7" top="0.75" bottom="0.75" header="0.3" footer="0.3"/>
  <pageSetup paperSize="9" orientation="portrait" r:id="rId1"/>
  <ignoredErrors>
    <ignoredError sqref="P5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8</vt:i4>
      </vt:variant>
      <vt:variant>
        <vt:lpstr>Nimetyt alueet</vt:lpstr>
      </vt:variant>
      <vt:variant>
        <vt:i4>12</vt:i4>
      </vt:variant>
    </vt:vector>
  </HeadingPairs>
  <TitlesOfParts>
    <vt:vector size="20" baseType="lpstr">
      <vt:lpstr>Sammanfattning</vt:lpstr>
      <vt:lpstr>Kalk. kostnader ÅLDERSSTRUKTUR</vt:lpstr>
      <vt:lpstr>Kalk. kostnader ANDRA KRITERIER</vt:lpstr>
      <vt:lpstr>Tilläggsdelar</vt:lpstr>
      <vt:lpstr>Minskningar och höjningar</vt:lpstr>
      <vt:lpstr>Utjämning, skatteinkomst</vt:lpstr>
      <vt:lpstr>Hemkommunsersättningar</vt:lpstr>
      <vt:lpstr>Skattekomp.</vt:lpstr>
      <vt:lpstr>Hemkommunsersättningar!Tulostusalue</vt:lpstr>
      <vt:lpstr>'Kalk. kostnader ANDRA KRITERIER'!Tulostusalue</vt:lpstr>
      <vt:lpstr>'Kalk. kostnader ÅLDERSSTRUKTUR'!Tulostusalue</vt:lpstr>
      <vt:lpstr>'Minskningar och höjningar'!Tulostusalue</vt:lpstr>
      <vt:lpstr>Sammanfattning!Tulostusalue</vt:lpstr>
      <vt:lpstr>Tilläggsdelar!Tulostusalue</vt:lpstr>
      <vt:lpstr>Hemkommunsersättningar!Tulostusotsikot</vt:lpstr>
      <vt:lpstr>'Kalk. kostnader ANDRA KRITERIER'!Tulostusotsikot</vt:lpstr>
      <vt:lpstr>'Kalk. kostnader ÅLDERSSTRUKTUR'!Tulostusotsikot</vt:lpstr>
      <vt:lpstr>'Minskningar och höjningar'!Tulostusotsikot</vt:lpstr>
      <vt:lpstr>Sammanfattning!Tulostusotsikot</vt:lpstr>
      <vt:lpstr>Tilläggsdelar!Tulostusotsikot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Statsandel för kommunal basservice</dc:title>
  <dc:creator>VM</dc:creator>
  <cp:lastModifiedBy>Heimberg Unna (VM)</cp:lastModifiedBy>
  <dcterms:created xsi:type="dcterms:W3CDTF">2020-05-15T09:22:39Z</dcterms:created>
  <dcterms:modified xsi:type="dcterms:W3CDTF">2022-07-08T05:25:08Z</dcterms:modified>
</cp:coreProperties>
</file>