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defaultThemeVersion="164011"/>
  <mc:AlternateContent xmlns:mc="http://schemas.openxmlformats.org/markup-compatibility/2006">
    <mc:Choice Requires="x15">
      <x15ac:absPath xmlns:x15ac="http://schemas.microsoft.com/office/spreadsheetml/2010/11/ac" url="\\valtion.fi\Yhteiset tiedostot\VM\Yhteiset\LUKU 8\Kausi 2024-2027\Muistio HO-liite B\"/>
    </mc:Choice>
  </mc:AlternateContent>
  <bookViews>
    <workbookView xWindow="0" yWindow="0" windowWidth="19200" windowHeight="7185"/>
  </bookViews>
  <sheets>
    <sheet name="Lukuohje" sheetId="18" r:id="rId1"/>
    <sheet name="Koulutus ja osaaminen" sheetId="1" r:id="rId2"/>
    <sheet name="Sosiaali- ja terveyspalvelut" sheetId="12" r:id="rId3"/>
    <sheet name="Sosiaaliturva ja -etuudet" sheetId="13" r:id="rId4"/>
    <sheet name="Indeksisidonnaiset menot" sheetId="14" r:id="rId5"/>
    <sheet name="Maa- ja metsätalous, ymp." sheetId="15" r:id="rId6"/>
    <sheet name="Elinkeinoelämä, liikenne, as." sheetId="16" r:id="rId7"/>
    <sheet name="Maanpuolustus, turvallisuus..." sheetId="6" r:id="rId8"/>
    <sheet name="Hallinto" sheetId="17" r:id="rId9"/>
  </sheets>
  <externalReferences>
    <externalReference r:id="rId1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6" l="1"/>
  <c r="H59" i="6" l="1"/>
  <c r="H35" i="1" l="1"/>
  <c r="E35" i="1"/>
  <c r="H21" i="14" l="1"/>
  <c r="G54" i="6" l="1"/>
  <c r="F54" i="6"/>
  <c r="F59" i="6"/>
  <c r="E59" i="6"/>
  <c r="H46" i="6"/>
  <c r="F38" i="16"/>
  <c r="E25" i="17"/>
  <c r="H38" i="16"/>
  <c r="H19" i="15"/>
  <c r="F21" i="14"/>
  <c r="E21" i="14"/>
  <c r="H61" i="13"/>
  <c r="G61" i="13"/>
  <c r="F61" i="13"/>
  <c r="E61" i="13"/>
  <c r="H56" i="13"/>
  <c r="H83" i="13" s="1"/>
  <c r="G56" i="13"/>
  <c r="F56" i="13"/>
  <c r="E56" i="13"/>
  <c r="E35" i="13"/>
  <c r="H34" i="13"/>
  <c r="G34" i="13"/>
  <c r="F34" i="13"/>
  <c r="E32" i="13"/>
  <c r="F31" i="13"/>
  <c r="E27" i="13"/>
  <c r="E15" i="13"/>
  <c r="E14" i="13"/>
  <c r="F10" i="13"/>
  <c r="E10" i="13"/>
  <c r="H28" i="12"/>
  <c r="H34" i="12" s="1"/>
  <c r="G28" i="12"/>
  <c r="F28" i="12"/>
  <c r="E26" i="12"/>
  <c r="E20" i="12"/>
  <c r="G59" i="6" l="1"/>
  <c r="G25" i="17"/>
  <c r="H25" i="17"/>
  <c r="F25" i="17"/>
  <c r="G38" i="16"/>
  <c r="G19" i="15"/>
  <c r="E19" i="15"/>
  <c r="F19" i="15"/>
  <c r="G21" i="14"/>
  <c r="E83" i="13"/>
  <c r="F83" i="13"/>
  <c r="G83" i="13"/>
  <c r="G34" i="12"/>
  <c r="E34" i="12"/>
  <c r="F34" i="12"/>
  <c r="G35" i="1" l="1"/>
  <c r="F35" i="1"/>
</calcChain>
</file>

<file path=xl/sharedStrings.xml><?xml version="1.0" encoding="utf-8"?>
<sst xmlns="http://schemas.openxmlformats.org/spreadsheetml/2006/main" count="1155" uniqueCount="420">
  <si>
    <t>1000 euroa</t>
  </si>
  <si>
    <t>Momentti</t>
  </si>
  <si>
    <t>Momentin nimi</t>
  </si>
  <si>
    <t>Muutoksen syy</t>
  </si>
  <si>
    <t>Lisäys/säästö</t>
  </si>
  <si>
    <t>2024</t>
  </si>
  <si>
    <t>2025</t>
  </si>
  <si>
    <t>2026</t>
  </si>
  <si>
    <t>2027</t>
  </si>
  <si>
    <t>22.02.01</t>
  </si>
  <si>
    <t>Tasavallan presidentin kanslian toimintamenot</t>
  </si>
  <si>
    <t>Toimintamenosäästö (HO 2023)</t>
  </si>
  <si>
    <t>säästö</t>
  </si>
  <si>
    <t>23.01.02</t>
  </si>
  <si>
    <t>Ministereiden, heidän valtiosihteereidensä ja erityisavustajiensa palkkaukset</t>
  </si>
  <si>
    <t>Valtiosihteereiden ja erityisavustajien määrä (HO 2023)</t>
  </si>
  <si>
    <t>lisäys</t>
  </si>
  <si>
    <t>23.01.22</t>
  </si>
  <si>
    <t>Valtioneuvoston selvitys- ja tutkimustoiminta</t>
  </si>
  <si>
    <t>VN keskitetyn selvitys- ja tutkimustoiminnan (VNTEAS) lakkauttaminen (HO 2023)</t>
  </si>
  <si>
    <t>23.01.28</t>
  </si>
  <si>
    <t>Toimintamenosäästö</t>
  </si>
  <si>
    <t>23.20.50</t>
  </si>
  <si>
    <t>Puoluetoiminnan tukeminen</t>
  </si>
  <si>
    <t>Puoluetuen alentaminen (HO 2023)</t>
  </si>
  <si>
    <t>24.30.66</t>
  </si>
  <si>
    <t>Varsinainen kehitysyhteistyö</t>
  </si>
  <si>
    <t>Kehitysyhteistyön rahoituksen vähentäminen (HO 2023)</t>
  </si>
  <si>
    <t>Tuki Ukrainalle (HO 2023) (siirto momentille 24.30.69)</t>
  </si>
  <si>
    <t>24.30.69</t>
  </si>
  <si>
    <t>Tuki Ukrainalle</t>
  </si>
  <si>
    <t>Tuki Ukrainalle (HO 2023)</t>
  </si>
  <si>
    <t>Tuki Ukrainalle (HO 2023) (siirto momentilta 24.30.66)</t>
  </si>
  <si>
    <t>24.30.89</t>
  </si>
  <si>
    <t>Kehityspoliittiset lainat ja sijoitukset</t>
  </si>
  <si>
    <t>Momentin määrärahatason pysyvä alentaminen (HO 2023)</t>
  </si>
  <si>
    <t>24.90.20</t>
  </si>
  <si>
    <t>Itämeren, Barentsin ja arktisen alueen yhteistyö</t>
  </si>
  <si>
    <t>25.01.01</t>
  </si>
  <si>
    <t>Oikeusministeriön toimintamenot</t>
  </si>
  <si>
    <t>Kriminaalipolitiikka - rangaistusten kiristäminen (HO 2023)</t>
  </si>
  <si>
    <t>Vahvistetaan oikeudenhoidon resursseja (HO 2023)</t>
  </si>
  <si>
    <t>25.01.21</t>
  </si>
  <si>
    <t>Oikeusministeriön hallinnonalan tuottavuusmääräraha</t>
  </si>
  <si>
    <t>Tuottavuusrahan tason alentaminen (HO 2023)</t>
  </si>
  <si>
    <t>25.01.28</t>
  </si>
  <si>
    <t>25.01.50</t>
  </si>
  <si>
    <t>Avustukset</t>
  </si>
  <si>
    <t>Nuorisorikollisuuden ehkäisy (HO 2023)</t>
  </si>
  <si>
    <t>26.01.01</t>
  </si>
  <si>
    <t>Sisäministeriön toimintamenot</t>
  </si>
  <si>
    <t>Ulkomaalaislain ja kansalaisuuslain uudistaminen (HO 2023)</t>
  </si>
  <si>
    <t>26.01.28</t>
  </si>
  <si>
    <t>26.10.01</t>
  </si>
  <si>
    <t>Poliisitoimen toimintamenot</t>
  </si>
  <si>
    <t>Lisätään portaittain Poliisin resursseja: 8 000 poliisia vaalikauden lopussa (HO 2023)</t>
  </si>
  <si>
    <t>26.40.01</t>
  </si>
  <si>
    <t>Maahanmuuttoviraston ja valtion vastaanottokeskusten toimintamenot</t>
  </si>
  <si>
    <t>Kansainvälisen suojelun muuttaminen väliaikaiseksi ja lupien pituuden lyhentäminen (HO 2023)</t>
  </si>
  <si>
    <t>Lyhennetään käsittelyaikoja mm. automatisaatiota lisäämällä (HO 2023)</t>
  </si>
  <si>
    <t>Pakolaiskiintiön laskeminen 500 henkilön tasolle (HO 2023)</t>
  </si>
  <si>
    <t>Säilöönoton pidentäminen ja lisääminen (HO 2023)</t>
  </si>
  <si>
    <t>Työperäisten lupien jälkivalvonnan tehostaminen (HO 2023)</t>
  </si>
  <si>
    <t>Vapaaehtoisen paluun ja maasta poistumisen paketin toimeenpano (HO 2023)</t>
  </si>
  <si>
    <t>26.40.21</t>
  </si>
  <si>
    <t>Pakolaisten ja turvapaikanhakijoiden vastaanotto</t>
  </si>
  <si>
    <t>Kansainvälistä suojelua koskevien valitusasioiden käsittelyn tehostaminen (HO 2023)</t>
  </si>
  <si>
    <t>Määritelmä-, menettely-, ja paluudirektiivien tiukennukset ja parhaat käytänteet (HO 2023)</t>
  </si>
  <si>
    <t>Turvapaikanhakujärjestelmän tehostaminen ja laadun kehittäminen (HO 2023)</t>
  </si>
  <si>
    <t>26.40.63</t>
  </si>
  <si>
    <t>Vastaanottotoiminnan asiakkaille maksettavat tuet</t>
  </si>
  <si>
    <t>Vastaanottorahan alentaminen perustuslain ja vastaanottodirektiivin sallimaan minimiin (HO 2023)</t>
  </si>
  <si>
    <t>27.01.28</t>
  </si>
  <si>
    <t>27.10.01</t>
  </si>
  <si>
    <t>Puolustusvoimien toimintamenot</t>
  </si>
  <si>
    <t>Puolustusvoimien tarpeet (HO 2023)</t>
  </si>
  <si>
    <t>28.01.21</t>
  </si>
  <si>
    <t>Valtiovarainministeriön hallinnonalan tuottavuusmääräraha</t>
  </si>
  <si>
    <t>Säästöpäätös (HO 2023)</t>
  </si>
  <si>
    <t>28.01.28</t>
  </si>
  <si>
    <t>28.70.20</t>
  </si>
  <si>
    <t>Tuottavuuden edistäminen</t>
  </si>
  <si>
    <t>Tuottavuusrahan tason pysyvä alentaminen (HO 2023)</t>
  </si>
  <si>
    <t>28.89.31</t>
  </si>
  <si>
    <t>Hyvinvointialueiden ja HUS-yhtymän sosiaali- ja terveydenhuollon sekä pelastustoimen rahoitus</t>
  </si>
  <si>
    <t>Digitaalisen asioinnin ensisijaisuuden lainsäädäntö (HO 2023)</t>
  </si>
  <si>
    <t>Hoivahenkilöstön vähimmäismitoituksen (0,7) voimaantulon siirtäminen alkamaan 1.1.2028 (HO 2023)</t>
  </si>
  <si>
    <t>Ikääntyneiden ympärivuorikautisen hoivan henkilöstömitoituksen kehittäminen teknologiaa hyödyntäen (HO 2023)</t>
  </si>
  <si>
    <t>Keliakiakorvauksen laajentaminen, lääkärinlausuntojen lisääntyminen (HO 2023)</t>
  </si>
  <si>
    <t>Lasten ja nuorten mielenterveyspalveluiden vahvistaminen (HO 2023)</t>
  </si>
  <si>
    <t>Lastensuojelun jälkihuollon ikärajan laskeminen (HO 2023)</t>
  </si>
  <si>
    <t>Lääkkeenmäärämiskäytäntöjen laajentaminen (HO 2023)</t>
  </si>
  <si>
    <t>Pidetään voimassa 1.9.2023 voimaan tuleva 14 vrk hoitotakuu (HO 2023)</t>
  </si>
  <si>
    <t>Sairaaloiden ja päivystysten kokonaisuudesta säätäminen (HO 2023)</t>
  </si>
  <si>
    <t>Sosiaali- ja terveydenhuollon ammattilaisten hallinnollisen työn vähentäminen (HO 2023)</t>
  </si>
  <si>
    <t>Terveydenhuollon asiakasmaksujen korotus (HO 2023)</t>
  </si>
  <si>
    <t>Terveystarkastusten kehittäminen (HO 2023)</t>
  </si>
  <si>
    <t>Uudistetaan erikoissairaanhoidon työnjakoa koskevat säädökset (HO 2023)</t>
  </si>
  <si>
    <t>Vaikuttavuuden kehittäminen palvelujärjestelmässä (HO 2023)</t>
  </si>
  <si>
    <t>Vammaispalvelulain tarkentaminen ja voimaantulon siirtäminen (HO 2023)</t>
  </si>
  <si>
    <t>28.90.30</t>
  </si>
  <si>
    <t>Valtionosuus kunnille peruspalvelujen järjestämiseen</t>
  </si>
  <si>
    <t>Indeksijarru 1 %-yksikköä, vaikutus vuodelle 2024 (HO 2023)</t>
  </si>
  <si>
    <t>Kotoutumispalveluihin kuuluvan kielikoulutuksen saatavuus työpaikoilla (HO 2023)</t>
  </si>
  <si>
    <t>Kotoutumista ja kielitaitoa edistävien koulutusten kokonaisuudistus (HO 2023)</t>
  </si>
  <si>
    <t>Maahanmuuttajaäitien aseman parantaminen (HO 2023)</t>
  </si>
  <si>
    <t>Pakolaiskiintiön lasku 500 henkilöön, kotoutumiskoulutus (HO 2023)</t>
  </si>
  <si>
    <t>Ruotsinkielinen kotoutumiskoulutus (HO 2023)</t>
  </si>
  <si>
    <t>Työllisyysmäärärahojen alentaminen (HO 2023)</t>
  </si>
  <si>
    <t>29.01.28</t>
  </si>
  <si>
    <t>Valtionavustusten tason alentaminen asteittain (HO 2023)</t>
  </si>
  <si>
    <t>29.01.51</t>
  </si>
  <si>
    <t>Avustukset kirkolliseen ja uskonnolliseen toimintaan</t>
  </si>
  <si>
    <t>Indeksisäästö (HO 2023)</t>
  </si>
  <si>
    <t>29.01.52</t>
  </si>
  <si>
    <t>Valtion rahoitus evankelis-luterilaisen kirkon yhteiskunnallisiin tehtäviin</t>
  </si>
  <si>
    <t>29.10.20</t>
  </si>
  <si>
    <t>Perusopetuksen, varhaiskasvatuksen ja vapaan sivistystyön yhteiset menot</t>
  </si>
  <si>
    <t>Tasa-arvon edistäminen esi- ja perusopetuksessa ja varhaiskasvatuksessa (HO 2023)</t>
  </si>
  <si>
    <t>29.10.30</t>
  </si>
  <si>
    <t>Valtionosuus ja -avustus esi- ja perusopetuksen ja varhaiskasvatuksen käyttökustannuksiin</t>
  </si>
  <si>
    <t>Perusopetuksen vahvistaminen (HO 2023)</t>
  </si>
  <si>
    <t>Valmistavan opetuksen rahoituksen laajentaminen (HO 2023)</t>
  </si>
  <si>
    <t>29.10.31</t>
  </si>
  <si>
    <t>Valtionosuus ja -avustus vapaan sivistystyön oppilaitosten käyttökustannuksiin</t>
  </si>
  <si>
    <t>Kansanopistojen opistovuosi-koulutus (HO 2023)</t>
  </si>
  <si>
    <t>Määrärahavähennys kansalaisopisto (HO 2023)</t>
  </si>
  <si>
    <t>Määrärahavähennys kansanopistot (HO 2023)</t>
  </si>
  <si>
    <t>Määrärahavähennys kesäyliopistot (HO 2023)</t>
  </si>
  <si>
    <t>Määrärahavähennys opintokeskukset (HO 2023)</t>
  </si>
  <si>
    <t>29.20.30</t>
  </si>
  <si>
    <t>Valtionosuus ja -avustus ammatilliseen koulutukseen</t>
  </si>
  <si>
    <t>Oppimisen tuen vahvistaminen (HO 2023)</t>
  </si>
  <si>
    <t>29.20.21</t>
  </si>
  <si>
    <t>Ammatillisen koulutuksen ja lukiokoulutuksen yhteiset menot</t>
  </si>
  <si>
    <t>Oppimisen tuen järjestelmän kehittäminen ja käyttöönotto ammatilliseen koulutukseen (HO 2023)</t>
  </si>
  <si>
    <t>Rahoitusmallin uudistaminen ja oppimisen tuen vahvistaminen lukiokoulutuksessa (HO 2023)</t>
  </si>
  <si>
    <t>29.20.35</t>
  </si>
  <si>
    <t>Valtionosuus ja -avustus lukiokoulutuksen käyttökustannuksiin</t>
  </si>
  <si>
    <t>29.40.20</t>
  </si>
  <si>
    <t>Korkeakoululaitoksen ja tieteen yhteiset menot</t>
  </si>
  <si>
    <t>Psykoterapeuttikoulutus (HO 2023)</t>
  </si>
  <si>
    <t>29.40.50</t>
  </si>
  <si>
    <t>Valtionrahoitus yliopistojen toimintaan</t>
  </si>
  <si>
    <t>Avoimen korkeakoulutuksen tulojen kasvattaminen (HO 2023)</t>
  </si>
  <si>
    <t>EU//ETA -valtioiden ulkopuolisten opiskelijoiden lukuvuosimaksujen vähimmäismäärän korottaminen (HO 2023)</t>
  </si>
  <si>
    <t>29.40.55</t>
  </si>
  <si>
    <t>Valtionrahoitus ammattikorkeakoulujen toimintaan</t>
  </si>
  <si>
    <t>EU/ETA-valtioiden ulkopuolisten opiskelijoiden lukuvuosimaksujen vähimmäismäärän korottaminen (HO 2023)</t>
  </si>
  <si>
    <t>SOTE-harjoittelukorvauksen siirto (HO 2023)</t>
  </si>
  <si>
    <t>29.70.55</t>
  </si>
  <si>
    <t>Opintoraha ja asumislisä</t>
  </si>
  <si>
    <t>Opintorahan indeksisidonnaisuuden poistaminen 1.8.2024 (HO 2023)</t>
  </si>
  <si>
    <t>Pakolaiskiintiön alentaminen 850:stä 500:aan (HO 2023)</t>
  </si>
  <si>
    <t>Opintorahan huoltajakorotuksen nosto (HO 2023)</t>
  </si>
  <si>
    <t>29.90.30</t>
  </si>
  <si>
    <t>Valtionosuudet kunnille ja liikunnan koulutuskeskuksille</t>
  </si>
  <si>
    <t>Vapaan sivistystyön valtionosuusrahoituksen vähentäminen (liikunnan koulutuskeskukset, HO 2023)</t>
  </si>
  <si>
    <t>Liikunnan koulutuskeskusten valtionrahoituksen vähentäminen (HO 2023)</t>
  </si>
  <si>
    <t>30.01.28</t>
  </si>
  <si>
    <t>30.10.40</t>
  </si>
  <si>
    <t>Maatalouden aloittamis- ja investointiavustukset</t>
  </si>
  <si>
    <t>Nuoren viljelijän aloitustuen vuotuisen yrittäjätulovaatimuksen kevennys (HO 2023)</t>
  </si>
  <si>
    <t>30.10.50</t>
  </si>
  <si>
    <t>Valtionapu maaseudun elinkeinojen kehittämiseen</t>
  </si>
  <si>
    <t>Valtionavustusten tason alentaminen (HO 2023)</t>
  </si>
  <si>
    <t>30.10.64</t>
  </si>
  <si>
    <t>EU:n ja valtion rahoitusosuus alueelliseen ja paikalliseen maaseudun kehittämiseen</t>
  </si>
  <si>
    <t>CAP-suunnitelman kansallisen osuuden vähentäminen (HO 2023)</t>
  </si>
  <si>
    <t>30.20.47</t>
  </si>
  <si>
    <t>Ruokaketjun kehittäminen</t>
  </si>
  <si>
    <t>Elintarvikemarkkinatoimet (HO 2023)</t>
  </si>
  <si>
    <t>30.40.22</t>
  </si>
  <si>
    <t>Luonnonvara- ja biotalouden edistäminen</t>
  </si>
  <si>
    <t>Rahoituksen tason alentaminen (HO 2023)</t>
  </si>
  <si>
    <t>30.40.44</t>
  </si>
  <si>
    <t>Tuki puuntuotannon kestävyyden turvaamiseen</t>
  </si>
  <si>
    <t>30.40.46</t>
  </si>
  <si>
    <t>Valtionapu Suomen metsäkeskukselle</t>
  </si>
  <si>
    <t>Alennetaan valtionavustusten ja kehittämisrahoituksen tasoa (HO 2023)</t>
  </si>
  <si>
    <t>30.40.47</t>
  </si>
  <si>
    <t>Tuki joutoalueiden metsitykseen</t>
  </si>
  <si>
    <t>Joutoalueiden metsitystukijärjestelmästä luopuminen (HO 2023)</t>
  </si>
  <si>
    <t>30.40.62</t>
  </si>
  <si>
    <t>Elinkeinokalatalouden edistäminen</t>
  </si>
  <si>
    <t>Kansallisen rahoitusosuuden alentaminen (HO 2023)</t>
  </si>
  <si>
    <t>31.01.28</t>
  </si>
  <si>
    <t>31.10.31</t>
  </si>
  <si>
    <t>Eräät avustukset</t>
  </si>
  <si>
    <t>Alennetaan kävelyn ja pyöräilyn edistämisen rahoitusta (HO 2023)</t>
  </si>
  <si>
    <t>Alennetaan yksityistieavustusta (HO 2023)</t>
  </si>
  <si>
    <t>Alennetaan yksityistieavustusta sekä kävelyn ja pyöräilyn edistämisen rahoitusta (HO 2023)</t>
  </si>
  <si>
    <t>31.10.77</t>
  </si>
  <si>
    <t>Väyläverkon kehittäminen</t>
  </si>
  <si>
    <t>Alennetaan uusien väylähankkeiden rahoitustasoa (HO 2023)</t>
  </si>
  <si>
    <t>31.20.51</t>
  </si>
  <si>
    <t>Avustukset liikenteen ja viestinnän palveluihin</t>
  </si>
  <si>
    <t>Merenkurkun laivareittien tukeminen saaripoikkeuksen käyttöönoton johdosta (HO 2023)</t>
  </si>
  <si>
    <t>Sanomalehtien jakelutuen tason puolittaminen (HO 2023)</t>
  </si>
  <si>
    <t>31.20.55</t>
  </si>
  <si>
    <t>Julkisen henkilöliikenteen palvelujen ostot ja kehittäminen</t>
  </si>
  <si>
    <t>Harkinnanvaraisten ilmastoperusteisten toimenpiteiden rahoituksen poisto (HO 2023)</t>
  </si>
  <si>
    <t>32.01.01</t>
  </si>
  <si>
    <t>Työ- ja elinkeinoministeriön toimintamenot</t>
  </si>
  <si>
    <t>Sähkölinjojen lunastusasioiden nopeutus (HO 2023)</t>
  </si>
  <si>
    <t>32.01.02</t>
  </si>
  <si>
    <t>Elinkeino-, liikenne- ja ympäristökeskusten toimintamenot</t>
  </si>
  <si>
    <t>32.01.28</t>
  </si>
  <si>
    <t>32.01.40</t>
  </si>
  <si>
    <t>Valtionavustus kestävää kasvupolitiikkaa edistäville toimijoille</t>
  </si>
  <si>
    <t>Avustusten tasomuutos (HO 2023)</t>
  </si>
  <si>
    <t>Millenium-palkinto (HO 2023)</t>
  </si>
  <si>
    <t>32.01.50</t>
  </si>
  <si>
    <t>Valtionavustus kuluttajajärjestölle</t>
  </si>
  <si>
    <t>Momentin lakkautus (HO 2023)</t>
  </si>
  <si>
    <t>32.01.51</t>
  </si>
  <si>
    <t>Eräät merimiespalvelut</t>
  </si>
  <si>
    <t>Valtion osuus merimiespalvelutoimiston menoista (HO 2023)</t>
  </si>
  <si>
    <t>32.20.20</t>
  </si>
  <si>
    <t>Energiatehokkuuden ja uusiutuvan energian käytön edistäminen</t>
  </si>
  <si>
    <t>Hallitusohjelman vähennykset (HO 2023)</t>
  </si>
  <si>
    <t>32.20.40</t>
  </si>
  <si>
    <t>Tutkimus-, kehittämis- ja innovaatiotoiminnan tukeminen</t>
  </si>
  <si>
    <t>Talent Explorer (HO 2023)</t>
  </si>
  <si>
    <t>32.20.41</t>
  </si>
  <si>
    <t>Energiatuki</t>
  </si>
  <si>
    <t>Myöntämisvaltuuden puolittaminen (HO 2023)</t>
  </si>
  <si>
    <t>32.30.40</t>
  </si>
  <si>
    <t>Alueiden kestävän kasvun ja elinvoiman tukeminen</t>
  </si>
  <si>
    <t>Talent Hub -toiminta (HO 2023)</t>
  </si>
  <si>
    <t>32.30.41</t>
  </si>
  <si>
    <t>Valtionavustus Työkanava Oy:lle</t>
  </si>
  <si>
    <t>Avustuksen puolittaminen (HO 2023)</t>
  </si>
  <si>
    <t>32.30.42</t>
  </si>
  <si>
    <t>Yritysten kehittämishankkeiden tukeminen</t>
  </si>
  <si>
    <t>Myöntämisvaltuuden lakkauttaminen (HO 2023)</t>
  </si>
  <si>
    <t>Yritysten kehittämispalvelut (HO 2023)</t>
  </si>
  <si>
    <t>32.30.51</t>
  </si>
  <si>
    <t>Julkiset työvoima- ja yrityspalvelut</t>
  </si>
  <si>
    <t>Pakolaiskiintiön lasku 850 henkilöstä 500 henkilöön (HO 2023)</t>
  </si>
  <si>
    <t>Työllisyysmäärärahat (HO 2023)</t>
  </si>
  <si>
    <t>Yritystoiminnan kehittämispalvelut (HO 2023)</t>
  </si>
  <si>
    <t>32.40.47</t>
  </si>
  <si>
    <t>Finnvera Oyj:n tappiokorvaukset</t>
  </si>
  <si>
    <t>Kotimaan rahoitustoiminnan tappiokorvausten alentaminen (HO 2023)</t>
  </si>
  <si>
    <t>32.40.89</t>
  </si>
  <si>
    <t>Pääomasijoitus Business Finland Venture Capital Oy:lle</t>
  </si>
  <si>
    <t>Pääomituksen lakkautus (HO 2023)</t>
  </si>
  <si>
    <t>32.50.30</t>
  </si>
  <si>
    <t>Valtion korvaukset kotoutumisen edistämisestä</t>
  </si>
  <si>
    <t>Aikuistumisen tuen yläikärajan alentaminen 25 ikävuodesta 23 ikävuoteen (HO 2023)</t>
  </si>
  <si>
    <t>Korvausajan lyhentäminen (HO 2023)</t>
  </si>
  <si>
    <t>Tulkkauskustannukset (HO 2023)</t>
  </si>
  <si>
    <t>33.01.06</t>
  </si>
  <si>
    <t>Terveyden ja hyvinvoinnin laitoksen alaisen vankiterveydenhuollon yksikön toimintamenot</t>
  </si>
  <si>
    <t>Perusterveydenhuollon hoitotakuun pysyttäminen 14 vuorokauteen (HO 2023)</t>
  </si>
  <si>
    <t>33.01.28</t>
  </si>
  <si>
    <t>33.02.03</t>
  </si>
  <si>
    <t>Säteilyturvakeskuksen toimintamenot</t>
  </si>
  <si>
    <t>Pienydinvoimaloiden (SMR) turvalliseen käyttöönottoon valmistautuminen (HO 2023)</t>
  </si>
  <si>
    <t>Ydinenergialain kokonaisuudistuksen valmistelu (HO 2023)</t>
  </si>
  <si>
    <t>33.03.63</t>
  </si>
  <si>
    <t>Eräät erityishankkeet</t>
  </si>
  <si>
    <t>Ruoka-apujärjestöjen tuki (HO 2023)</t>
  </si>
  <si>
    <t>33.10.50</t>
  </si>
  <si>
    <t>Perhe-etuudet</t>
  </si>
  <si>
    <t>Alle 3-vuotiaiden lasten lapsilisän korotus 26 €/kk (HO 2023)</t>
  </si>
  <si>
    <t>Lapsilisän 10 €:n korotus 4. ja 5. lapsesta alkaen (HO 2023)</t>
  </si>
  <si>
    <t>Lapsilisän yksinhuoltajakorotus 10 € /lapsi (HO 2023)</t>
  </si>
  <si>
    <t>33.10.54</t>
  </si>
  <si>
    <t>Asumistuki</t>
  </si>
  <si>
    <t>Ansiotulovähennyksen poisto 1.4.2024 (HO 2023)</t>
  </si>
  <si>
    <t>Ansioturvan tason porrastus 1.9.2024 (HO 2023)</t>
  </si>
  <si>
    <t>Indeksijäädytys (HO 2023)</t>
  </si>
  <si>
    <t>Lomakorvausten jaksotuksen palauttaminen 1.1.2024 (BudjL) (HO 2023)</t>
  </si>
  <si>
    <t>Omavastuupäivien palauttaminen viidestä seitsemään 1.1.2024 (BudjL) (HO 2023)</t>
  </si>
  <si>
    <t>Omistusasumisen tuen poisto 1.9.2024 (HO 2023)</t>
  </si>
  <si>
    <t>Perusomavastuun korotus 50 %, tuen tason tarkistus 70 %, Helsinki kuntayhtymä 2:n tasolle 1.4.2024 (HO 2023)</t>
  </si>
  <si>
    <t>Tuloperusteinen työssäoloehto (euroistaminen) 1.9.2024 (HO 2023)</t>
  </si>
  <si>
    <t>Työmarkkinatuen kielilisän saaminen kielitaidon osoittamisen kautta 1.1.2025 (HO 2023)</t>
  </si>
  <si>
    <t>Työssäoloehdon kertymisen lakkauttaminen palkkatuetusta työstä 1.9.2024 (BudjL) (HO 2023)</t>
  </si>
  <si>
    <t>Työttömyysturvan ikäsidonnaisista poikkeussäännöistä luopuminen 1.9.2024 (HO 2023)</t>
  </si>
  <si>
    <t>Työttömyysturvan lapsikorotusten lakkauttaminen 1.1.2024 (HO 2023)</t>
  </si>
  <si>
    <t>Työttömyysturvan suojaosista luopuminen 1.1.2024 (BudjL) (HO 2023)</t>
  </si>
  <si>
    <t>Työttömyysturvan työssäoloehdon pidentäminen 12 kuukauteen 1.9.2024 (BudjL) (HO 2023)</t>
  </si>
  <si>
    <t>Varallisuusharkinta 1.1.2025 (HO 2023)</t>
  </si>
  <si>
    <t>Yrittäjien tulojen huomiointi todellisina 1.1.2025 (HO 2023)</t>
  </si>
  <si>
    <t>33.10.57</t>
  </si>
  <si>
    <t>Perustoimeentulotuki</t>
  </si>
  <si>
    <t>5 % asumismenojen omavastuu toimeentulotuessa (HO 2023)</t>
  </si>
  <si>
    <t>Alle 3 -vuotiaiden lasten lapsilisän korotus 26 €/kk (HO 2023)</t>
  </si>
  <si>
    <t>Indeksijäädytyksen vaikutus (HO 2023)</t>
  </si>
  <si>
    <t>Lapsilisän yksinhuoltajakorotus 10 €/lapsi 1.1.2024 (HO 2023)</t>
  </si>
  <si>
    <t>Lasketaan nuoren kuntoutusrahan ja ammatillisessa kuntoutuksessa olevan kuntoutusrahan vähimmäismäärä kuntoutusrahan vähimmäismäärän tasolle (BudjL) (HO 2023)</t>
  </si>
  <si>
    <t>Opintorahan huoltajakorotuksen poistaminen (HO 2023)</t>
  </si>
  <si>
    <t>Perusomavastuun korotus 50 %, asumisen tason tarkistus 70 %, Helsinki kuntayhtymä 2:n tasolle 1.4.2024 (HO 2023)</t>
  </si>
  <si>
    <t>Yleiseen asumistukeen tehtävät muutokset 1.4.2024 (BudjL) (HO 2023)</t>
  </si>
  <si>
    <t>Perutaan lakimuutos, joka on mahdollistanut vuoden 2019 alusta 16-29 -vuotiaiden ammatilliseen kuntoutukseen pääsyn ilman sairaus- tai vammadiagnoosia (HO 2023)</t>
  </si>
  <si>
    <t>Työssäoloehdon kertymisen lakkauttaminen palkkatuetusta työstä 1.9.2024 (HO 2023)</t>
  </si>
  <si>
    <t>Työttömyysturvan suojaosista luopuminen 1.1.2024 (HO 2023)</t>
  </si>
  <si>
    <t>Työttömyysturvan työssäoloehdon pidentäminen 12 kuukauteen 1.9.2024 (HO 2023)</t>
  </si>
  <si>
    <t>33.20.50</t>
  </si>
  <si>
    <t>Valtionosuus työttömyysetuuksien ansioturvasta ja vuorottelukorvauksesta</t>
  </si>
  <si>
    <t>Lomakorvausten jaksotuksen palauttaminen 1.1.2024 (HO 2023)</t>
  </si>
  <si>
    <t>Omavastuupäivien palauttaminen viidestä seitsemään1.1.2024 (HO 2023)</t>
  </si>
  <si>
    <t>Työttömyysturvan suojaosista luopuminen 2024 (HO 2023)</t>
  </si>
  <si>
    <t>Vuorotteluvapaajärjestelmän lakkauttaminen (HO 2023)</t>
  </si>
  <si>
    <t>33.20.52</t>
  </si>
  <si>
    <t>Valtionosuus työttömyysetuuksien perusturvasta</t>
  </si>
  <si>
    <t>Lapsikorotusten lakkauttaminen 1.1.2024 (HO 2023)</t>
  </si>
  <si>
    <t>Lomakorvausten jaksotuksen palauttaminen 2024 (HO 2023)</t>
  </si>
  <si>
    <t>Omavastuupäivien palauttaminen viidestä seitsemään (BudjL) (HO 2023)</t>
  </si>
  <si>
    <t>Työmarkkinatuen kielilisän saaminen kielitaidon osoittamisen kautta 1.1.2025 (BudjL) (HO 2023)</t>
  </si>
  <si>
    <t>33.20.55</t>
  </si>
  <si>
    <t>Valtionosuudet Työllisyysrahastolle</t>
  </si>
  <si>
    <t>Aikuiskoulutustuen lakkauttaminen 1.1.2025 (HO 2023)</t>
  </si>
  <si>
    <t>33.30.60</t>
  </si>
  <si>
    <t>Valtion osuus sairausvakuutuslaista johtuvista menoista</t>
  </si>
  <si>
    <t>16-29 -vuotiaiden ammatilliseen kuntoutukseen pääsy vain sairaus- tai vammadiagnoosilla (HO 2023)</t>
  </si>
  <si>
    <t>Kuntoutusrahan määrä ammatillisen kuntoutuksen ajalta samalle tasolle kuntoutujalle myönnettävän sairauspäivärahan kanssa (HO 2023)</t>
  </si>
  <si>
    <t>Laittomasti maassa olevien henkilöiden oikeus vain kiireellisiin sosiaali- ja terveyspalveluihin (HO 2023)</t>
  </si>
  <si>
    <t>Lääkevalmisteiden ehdollisen korvattavuuden jatkaminen (HO 2023)</t>
  </si>
  <si>
    <t>Lääkkeiden kattokorvauksen indeksikorjaus (HO 2023)</t>
  </si>
  <si>
    <t>Nuoren kuntoutusrahan ja ammatillisessa kuntoutuksessa olevan kuntoutusrahan vähimmäismäärä kuntoutusrahan vähimmäismäärän tasolle (HO 2023)</t>
  </si>
  <si>
    <t>Valtion rahoittamien sv-päivärahojen indeksijäädytys (HO 2023)</t>
  </si>
  <si>
    <t>Vanhempainpäivärahan ensimmäisen 16 arkipäivän korotuksesta luopuminen (HO 2023)</t>
  </si>
  <si>
    <t>Panostus lasten ja nuorten neuropsykologisten häiriöiden kuntoutukseen ja kuntoutuspalveluihin Kelan harkinnanvaraisen kuntoutuksen kautta (BudjL) (HO 2023)</t>
  </si>
  <si>
    <t>33.40.60</t>
  </si>
  <si>
    <t>Valtion osuus kansaneläkelaista ja eräistä muista laeista johtuvista menoista</t>
  </si>
  <si>
    <t>Eläkkeensaajan asumistuen indeksijäädytys (HO 2023)</t>
  </si>
  <si>
    <t>Keliakiakorvauksen palauttaminen 2025 (HO 2023)</t>
  </si>
  <si>
    <t>33.60.35</t>
  </si>
  <si>
    <t>Valtionosuus korkeakouluopiskelijoiden terveydenhuoltoon</t>
  </si>
  <si>
    <t>Hoitotakuun pysyttäminen 14 vrk:ssa (HO 2023)</t>
  </si>
  <si>
    <t>33.60.39</t>
  </si>
  <si>
    <t>Palvelurakenteen kehittäminen</t>
  </si>
  <si>
    <t>Itsemurhien ehkäisyohjelma. (HO 2023)</t>
  </si>
  <si>
    <t>33.80.50</t>
  </si>
  <si>
    <t>Valtion korvaus maatalousyrittäjien ja turkistuottajien lomituspalvelujen hallintomenoihin</t>
  </si>
  <si>
    <t>Välitä viljelijästä hankkeen jatkaminen (HO 2023)</t>
  </si>
  <si>
    <t>33.90.50</t>
  </si>
  <si>
    <t>Avustukset yhdistyksille ja säätiöille terveyden ja sosiaalisen hyvinvoinnin edistämiseen</t>
  </si>
  <si>
    <t>Valtionavustusten tason leikkaus (HO 2023)</t>
  </si>
  <si>
    <t>35.01.01</t>
  </si>
  <si>
    <t>Ympäristöministeriön toimintamenot</t>
  </si>
  <si>
    <t>Kuntien ilmastosuunnitelmat (HO 2023)</t>
  </si>
  <si>
    <t>35.01.04</t>
  </si>
  <si>
    <t>Suomen ympäristökeskuksen toimintamenot</t>
  </si>
  <si>
    <t>35.01.28</t>
  </si>
  <si>
    <t>35.10.23</t>
  </si>
  <si>
    <t>Itämeren ja vesien suojelun edistäminen</t>
  </si>
  <si>
    <t>Saaristomeri ja vesiensuojelu (HO 2023)</t>
  </si>
  <si>
    <t>35.10.31</t>
  </si>
  <si>
    <t>Avustukset kuntien ilmastosuunnitelmiin</t>
  </si>
  <si>
    <t>35.10.61</t>
  </si>
  <si>
    <t>Vesien- ja ympäristönhoidon edistäminen</t>
  </si>
  <si>
    <t>35.20.31</t>
  </si>
  <si>
    <t>Asumisneuvonnan kehittäminen ja laajentaminen</t>
  </si>
  <si>
    <t>Asumisneuvonta-avustusten määrän tarkistus (HO 2023)</t>
  </si>
  <si>
    <t>35.20.55</t>
  </si>
  <si>
    <t>Avustukset korjaustoimintaan</t>
  </si>
  <si>
    <t>Hissi- ja esteettömyysavustusten määrän tarkistus (HO 2023)</t>
  </si>
  <si>
    <t>28.99.99</t>
  </si>
  <si>
    <t>Kriminaalipolitiikka / rangaistusten kiristäminen (HO2023)</t>
  </si>
  <si>
    <t>Apteekkitalouden ja lääkekorvausten säästö 2025 lukien (PL33, OS11) (HO2023)</t>
  </si>
  <si>
    <t>Toimeentulotuen kokonaisuudistus (julkisen talouden vaikutus -70me 2027 tasolla) (HO2023)</t>
  </si>
  <si>
    <t>Hyvinvointialueiden rahoitusmallin muutos (HO2023)</t>
  </si>
  <si>
    <t>29.90.51</t>
  </si>
  <si>
    <t>Liikunnallisen elämäntavan ja liikuntaolosuhteiden edistäminen</t>
  </si>
  <si>
    <t>Suomi Liikkeelle -ohjelman rahoitus (HO 2023)</t>
  </si>
  <si>
    <t>29.40.56</t>
  </si>
  <si>
    <t>Tiedepoliittisten tavoitteiden edistäminen</t>
  </si>
  <si>
    <t>Valtionavustussäästö (HO 2023)</t>
  </si>
  <si>
    <t>29.80.21</t>
  </si>
  <si>
    <t>Taiteen ja kulttuurin yhteiset menot</t>
  </si>
  <si>
    <t>29.80.30</t>
  </si>
  <si>
    <t>Valtionavustukset yleisten kirjastojen toimintaan</t>
  </si>
  <si>
    <t>29.80.50</t>
  </si>
  <si>
    <t>Avustukset taiteen ja kulttuurin edistämiseen</t>
  </si>
  <si>
    <t>29.90.50</t>
  </si>
  <si>
    <t>Liikunnan ja urheilun edistäminen</t>
  </si>
  <si>
    <t>29.91.50</t>
  </si>
  <si>
    <t>Nuorisotyön edistäminen</t>
  </si>
  <si>
    <t>32.30.55</t>
  </si>
  <si>
    <t>Toimet työurien pidentämiseksi</t>
  </si>
  <si>
    <t>Työssäoloehdon pidentäminen 12 kuukauteen (HO 2023)</t>
  </si>
  <si>
    <t>Kuntoutusrahojen vähimmäismäärän alentaminen (HO 2023)</t>
  </si>
  <si>
    <t>Nuoren ja ammatillisessa kuntoutuksessa olevan kuntoutusrahan alentamisen vähimmäismääräisen tasoiseksi, vaikutus asumistukeen (HO 2023)</t>
  </si>
  <si>
    <t xml:space="preserve">Työttömyysturvan lapsikorotusten lakkauttaminen 1.4.2024 (BudjL) (HO 2023) </t>
  </si>
  <si>
    <t>Työttömyysturvan suojaosista luopuminen 1.4.2024 (BudjL) (HO 2023)</t>
  </si>
  <si>
    <t>Työttömyysturvan lapsikorotuksista luopuminen 1.4.2024 (BudjL) (HO 2023)</t>
  </si>
  <si>
    <t>Työttömyysturvan tulojen suojaosista luopuminen 1.4.2024 (BudjL) (HO 2023)</t>
  </si>
  <si>
    <t>Toimeentulotukeen oikeuttavien hyväksyttävien asumismenojen selkeyttäminen</t>
  </si>
  <si>
    <t xml:space="preserve">Lapsikorotusten lakkauttaminen 1.4.2024 (BudjL) (HO 2023) </t>
  </si>
  <si>
    <t>21.01.28</t>
  </si>
  <si>
    <t>STM:n perhevapaita koskevien säästöjen korvaaminen (33.30.60)</t>
  </si>
  <si>
    <t>Summa</t>
  </si>
  <si>
    <t>Koulutus ja osaaminen</t>
  </si>
  <si>
    <t xml:space="preserve">Sosiaali- ja terveyspalvelut </t>
  </si>
  <si>
    <t>Sosiaaliturva ja -etuudet</t>
  </si>
  <si>
    <t>Indeksisidonnaiset menot</t>
  </si>
  <si>
    <t>Maa- ja metsätalous, ympäristö</t>
  </si>
  <si>
    <t>Elinkeinoelämä, liikenne ja asuminen</t>
  </si>
  <si>
    <t>Maanpuolustus, yleinen turvallisuus, maahanmuutto ja kehitysyhteistyö</t>
  </si>
  <si>
    <t xml:space="preserve">Hallinto </t>
  </si>
  <si>
    <t>Lastenhoidon tuet (HO 2023)</t>
  </si>
  <si>
    <t>Aikuiskoulutustuen indeksijäädytys (HO 2023)</t>
  </si>
  <si>
    <t>Työmarkkinatuen indeksijäädytys (HO 2023)</t>
  </si>
  <si>
    <t>Peruspäivärahan indeksijäädytys (HO 2023)</t>
  </si>
  <si>
    <t>Mielenterveyslain muuttaminen (tahdosta riippumattomassa psykiatrisessa hoidossa olevien potilaiden oikeusturva) (BudjL) (HO 2023)</t>
  </si>
  <si>
    <t>Opintokeskusten rahoitus</t>
  </si>
  <si>
    <t>Kesäyliopistot</t>
  </si>
  <si>
    <t>Ruotsinkielinen kotoutumiskoulutus</t>
  </si>
  <si>
    <t>Ulkomaalaislain ja kansalaisuuslain uudistamisen resurssit</t>
  </si>
  <si>
    <t>Teknisessä julkisen talouden suunnitelmassa vammaispalvelulain soveltamisalan laajenemisesta aiheutuvien kustannusten vuoksi tehdyn kehysvarauksen purku uuden hallitusohjelman johdosta.</t>
  </si>
  <si>
    <t>Kehysvaraukset</t>
  </si>
  <si>
    <t>Sosiaalisen oikeudenmukaisuuden edistäminen (siltä osin kun ei ole kohdennettu momenteittain) (HO2023)</t>
  </si>
  <si>
    <t>Indeksitoimien nimellinen vaikutus, verotuksen suhteen bruttona (eli verotusta ei ole huomioitu).</t>
  </si>
  <si>
    <t>Lukuohje:</t>
  </si>
  <si>
    <t xml:space="preserve">Tähän tiedostoon on koottu teemoittain hallitusohjelman liitteen B toimet, jotka sisältyvät vuoden 2024 talousarvioesitykseen sekä julkisen talouden suunnitelmaan vuosille 2024–2027. Toimien osalta on huomioitu määrärahavaikutus momenteittain ja indeksisäästöjen osalta on esitetty nimellinen vaikutus. Siten vaikutuksia verotuloihin tai muuhun julkiseen talouteen ei ole huomioitu. Vaikutukset ovat tarkentuneet hallitusohjelmaan nähden ja saattavat edelleen tarkentua jatkovalmistelussa. Säästöksi on tässä tarkastelussa luokiteltu toimet, jotka vähentävät kokonaisuutena menoja sekä näiden toimien menoja lisäävät heijastevaikutukset. Eli esimerkiksi säästöpäätösten myötä kasvavat toimeentulotukimenot on luokiteltu osaksi säästökokonaisuutta. Lisäyksiksi on puolestaan luokiteltu aidot menolisäykset (ja säästöpäätösten purkamiset).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</si>
</sst>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10"/>
      <color theme="1"/>
      <name val="Calibri"/>
      <family val="2"/>
      <scheme val="minor"/>
    </font>
    <font>
      <sz val="10"/>
      <color theme="1"/>
      <name val="Calibri"/>
      <family val="2"/>
      <scheme val="minor"/>
    </font>
    <font>
      <sz val="9"/>
      <name val="Verdana"/>
      <family val="2"/>
    </font>
    <font>
      <sz val="11"/>
      <name val="Calibri"/>
      <family val="2"/>
    </font>
    <font>
      <sz val="10"/>
      <color theme="1"/>
      <name val="Calibri"/>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3">
    <xf numFmtId="0" fontId="0" fillId="0" borderId="0" xfId="0"/>
    <xf numFmtId="0" fontId="2" fillId="0" borderId="0" xfId="0" applyFont="1"/>
    <xf numFmtId="0" fontId="3" fillId="0" borderId="0" xfId="0" applyFont="1"/>
    <xf numFmtId="0" fontId="2" fillId="0" borderId="0" xfId="0" applyFont="1" applyFill="1"/>
    <xf numFmtId="3" fontId="2" fillId="0" borderId="0" xfId="0" applyNumberFormat="1" applyFont="1"/>
    <xf numFmtId="3" fontId="4" fillId="0" borderId="0" xfId="0" applyNumberFormat="1" applyFont="1"/>
    <xf numFmtId="3" fontId="4" fillId="0" borderId="0" xfId="0" applyNumberFormat="1" applyFont="1" applyFill="1"/>
    <xf numFmtId="0" fontId="4" fillId="0" borderId="0" xfId="0" applyFont="1"/>
    <xf numFmtId="0" fontId="4" fillId="0" borderId="0" xfId="0" applyFont="1" applyFill="1"/>
    <xf numFmtId="0" fontId="4" fillId="0" borderId="0" xfId="0" quotePrefix="1" applyFont="1" applyFill="1"/>
    <xf numFmtId="0" fontId="2" fillId="3" borderId="0" xfId="0" applyFont="1" applyFill="1"/>
    <xf numFmtId="3" fontId="2" fillId="3" borderId="0" xfId="0" applyNumberFormat="1" applyFont="1" applyFill="1"/>
    <xf numFmtId="2" fontId="2" fillId="0" borderId="0" xfId="0" applyNumberFormat="1" applyFont="1"/>
    <xf numFmtId="0" fontId="1" fillId="2" borderId="1" xfId="0" applyFont="1" applyFill="1" applyBorder="1"/>
    <xf numFmtId="0" fontId="2" fillId="0" borderId="0" xfId="0" applyFont="1" applyAlignment="1">
      <alignment wrapText="1"/>
    </xf>
    <xf numFmtId="0" fontId="4" fillId="0" borderId="0" xfId="0" applyFont="1" applyAlignment="1">
      <alignment wrapText="1"/>
    </xf>
    <xf numFmtId="0" fontId="4" fillId="0" borderId="0" xfId="0" applyFont="1" applyFill="1" applyAlignment="1">
      <alignment wrapText="1"/>
    </xf>
    <xf numFmtId="0" fontId="2" fillId="3" borderId="0" xfId="0" applyFont="1" applyFill="1" applyAlignment="1">
      <alignment wrapText="1"/>
    </xf>
    <xf numFmtId="0" fontId="2" fillId="0" borderId="0" xfId="0" applyFont="1" applyFill="1" applyAlignment="1">
      <alignment wrapText="1"/>
    </xf>
    <xf numFmtId="0" fontId="6" fillId="3" borderId="0" xfId="0" applyFont="1" applyFill="1"/>
    <xf numFmtId="3" fontId="6" fillId="3" borderId="0" xfId="0" applyNumberFormat="1" applyFont="1" applyFill="1"/>
    <xf numFmtId="0" fontId="6" fillId="3" borderId="0" xfId="0" applyFont="1" applyFill="1" applyAlignment="1">
      <alignment wrapText="1"/>
    </xf>
    <xf numFmtId="0" fontId="8" fillId="0" borderId="0" xfId="1" applyFont="1"/>
    <xf numFmtId="0" fontId="8" fillId="0" borderId="0" xfId="0" applyFont="1" applyFill="1" applyBorder="1" applyAlignment="1">
      <alignment horizontal="left" indent="1"/>
    </xf>
    <xf numFmtId="164" fontId="8" fillId="0" borderId="0" xfId="1" applyNumberFormat="1" applyFont="1"/>
    <xf numFmtId="164" fontId="8" fillId="0" borderId="0" xfId="1" applyNumberFormat="1" applyFont="1" applyFill="1"/>
    <xf numFmtId="0" fontId="8" fillId="0" borderId="0" xfId="0" quotePrefix="1" applyFont="1" applyFill="1" applyBorder="1" applyAlignment="1">
      <alignment horizontal="left" indent="1"/>
    </xf>
    <xf numFmtId="165" fontId="8" fillId="0" borderId="0" xfId="1" applyNumberFormat="1" applyFont="1"/>
    <xf numFmtId="0" fontId="5" fillId="0" borderId="0" xfId="0" applyFont="1"/>
    <xf numFmtId="0" fontId="1" fillId="0" borderId="0" xfId="0" applyFont="1"/>
    <xf numFmtId="0" fontId="9" fillId="3" borderId="0" xfId="0" applyFont="1" applyFill="1"/>
    <xf numFmtId="3" fontId="9" fillId="3" borderId="0" xfId="0" applyNumberFormat="1" applyFont="1" applyFill="1"/>
    <xf numFmtId="0" fontId="0" fillId="0" borderId="0" xfId="0" applyAlignment="1">
      <alignment horizontal="left" vertical="top" wrapText="1"/>
    </xf>
  </cellXfs>
  <cellStyles count="2">
    <cellStyle name="Normaali" xfId="0" builtinId="0"/>
    <cellStyle name="Normaali 2" xfId="1"/>
  </cellStyles>
  <dxfs count="152">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none"/>
      </font>
      <fill>
        <patternFill patternType="solid">
          <fgColor rgb="FF000000"/>
          <bgColor rgb="FFD9D9D9"/>
        </patternFill>
      </fill>
    </dxf>
    <dxf>
      <font>
        <strike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none"/>
      </font>
      <fill>
        <patternFill patternType="solid">
          <fgColor rgb="FF000000"/>
          <bgColor rgb="FFD9D9D9"/>
        </patternFill>
      </fill>
    </dxf>
    <dxf>
      <font>
        <strike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none"/>
      </font>
      <fill>
        <patternFill patternType="solid">
          <fgColor rgb="FF000000"/>
          <bgColor rgb="FFD9D9D9"/>
        </patternFill>
      </fill>
    </dxf>
    <dxf>
      <font>
        <strike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none"/>
      </font>
      <fill>
        <patternFill patternType="solid">
          <fgColor rgb="FF000000"/>
          <bgColor rgb="FFD9D9D9"/>
        </patternFill>
      </fill>
    </dxf>
    <dxf>
      <font>
        <strike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none"/>
      </font>
      <fill>
        <patternFill patternType="solid">
          <fgColor rgb="FF000000"/>
          <bgColor rgb="FFD9D9D9"/>
        </patternFill>
      </fill>
    </dxf>
    <dxf>
      <font>
        <strike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fill>
        <patternFill patternType="solid">
          <fgColor indexed="64"/>
          <bgColor theme="0" tint="-0.14999847407452621"/>
        </patternFill>
      </fill>
    </dxf>
    <dxf>
      <font>
        <strike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3011079\Work%20Folders\V&#228;liaikaiset\Kopio%20Hallituksen%20p&#228;&#228;t&#246;sper&#228;iset%20toimet%202023-2027_TAE%202024%20JTS%202025-2027%20riihi%20UUSI%20VERSIO%206.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je"/>
    </sheetNames>
    <sheetDataSet>
      <sheetData sheetId="0" refreshError="1"/>
    </sheetDataSet>
  </externalBook>
</externalLink>
</file>

<file path=xl/tables/table1.xml><?xml version="1.0" encoding="utf-8"?>
<table xmlns="http://schemas.openxmlformats.org/spreadsheetml/2006/main" id="1" name="Taulukko1" displayName="Taulukko1" ref="A5:H35" totalsRowCount="1" headerRowDxfId="151" dataDxfId="150" totalsRowDxfId="149">
  <autoFilter ref="A5:H34"/>
  <tableColumns count="8">
    <tableColumn id="6" name="Momentti" dataDxfId="148" totalsRowDxfId="147"/>
    <tableColumn id="7" name="Momentin nimi" dataDxfId="146" totalsRowDxfId="145"/>
    <tableColumn id="8" name="Muutoksen syy" dataDxfId="144" totalsRowDxfId="143"/>
    <tableColumn id="31" name="Lisäys/säästö" dataDxfId="142" totalsRowDxfId="141"/>
    <tableColumn id="13" name="2024" totalsRowFunction="sum" dataDxfId="140" totalsRowDxfId="139"/>
    <tableColumn id="14" name="2025" totalsRowFunction="sum" dataDxfId="138" totalsRowDxfId="137"/>
    <tableColumn id="15" name="2026" totalsRowFunction="sum" dataDxfId="136" totalsRowDxfId="135"/>
    <tableColumn id="16" name="2027" totalsRowFunction="sum" dataDxfId="134" totalsRowDxfId="133"/>
  </tableColumns>
  <tableStyleInfo name="TableStyleLight13" showFirstColumn="0" showLastColumn="0" showRowStripes="1" showColumnStripes="0"/>
</table>
</file>

<file path=xl/tables/table2.xml><?xml version="1.0" encoding="utf-8"?>
<table xmlns="http://schemas.openxmlformats.org/spreadsheetml/2006/main" id="9" name="Taulukko110" displayName="Taulukko110" ref="A5:H34" totalsRowCount="1" headerRowDxfId="132" dataDxfId="131" totalsRowDxfId="130">
  <autoFilter ref="A5:H33"/>
  <tableColumns count="8">
    <tableColumn id="6" name="Momentti" totalsRowLabel="Summa" dataDxfId="129" totalsRowDxfId="128"/>
    <tableColumn id="7" name="Momentin nimi" dataDxfId="127" totalsRowDxfId="126"/>
    <tableColumn id="8" name="Muutoksen syy" dataDxfId="125" totalsRowDxfId="124"/>
    <tableColumn id="31" name="Lisäys/säästö" dataDxfId="123" totalsRowDxfId="122"/>
    <tableColumn id="13" name="2024" totalsRowFunction="sum" dataDxfId="121" totalsRowDxfId="120"/>
    <tableColumn id="14" name="2025" totalsRowFunction="sum" dataDxfId="119" totalsRowDxfId="118"/>
    <tableColumn id="15" name="2026" totalsRowFunction="sum" dataDxfId="117" totalsRowDxfId="116"/>
    <tableColumn id="16" name="2027" totalsRowFunction="sum" dataDxfId="115" totalsRowDxfId="114"/>
  </tableColumns>
  <tableStyleInfo name="TableStyleLight13" showFirstColumn="0" showLastColumn="0" showRowStripes="1" showColumnStripes="0"/>
</table>
</file>

<file path=xl/tables/table3.xml><?xml version="1.0" encoding="utf-8"?>
<table xmlns="http://schemas.openxmlformats.org/spreadsheetml/2006/main" id="10" name="Taulukko11011" displayName="Taulukko11011" ref="A5:H83" totalsRowCount="1" headerRowDxfId="113" dataDxfId="112" totalsRowDxfId="111">
  <autoFilter ref="A5:H82"/>
  <tableColumns count="8">
    <tableColumn id="6" name="Momentti" totalsRowLabel="Summa" dataDxfId="110" totalsRowDxfId="109"/>
    <tableColumn id="7" name="Momentin nimi" dataDxfId="108" totalsRowDxfId="107"/>
    <tableColumn id="8" name="Muutoksen syy" dataDxfId="106" totalsRowDxfId="105"/>
    <tableColumn id="31" name="Lisäys/säästö" dataDxfId="104" totalsRowDxfId="103"/>
    <tableColumn id="13" name="2024" totalsRowFunction="sum" dataDxfId="102" totalsRowDxfId="101"/>
    <tableColumn id="14" name="2025" totalsRowFunction="sum" dataDxfId="100" totalsRowDxfId="99"/>
    <tableColumn id="15" name="2026" totalsRowFunction="sum" dataDxfId="98" totalsRowDxfId="97"/>
    <tableColumn id="16" name="2027" totalsRowFunction="sum" dataDxfId="96" totalsRowDxfId="95"/>
  </tableColumns>
  <tableStyleInfo name="TableStyleLight13" showFirstColumn="0" showLastColumn="0" showRowStripes="1" showColumnStripes="0"/>
</table>
</file>

<file path=xl/tables/table4.xml><?xml version="1.0" encoding="utf-8"?>
<table xmlns="http://schemas.openxmlformats.org/spreadsheetml/2006/main" id="11" name="Taulukko1101112" displayName="Taulukko1101112" ref="A5:H21" totalsRowCount="1" headerRowDxfId="94" dataDxfId="93" totalsRowDxfId="92">
  <autoFilter ref="A5:H20"/>
  <tableColumns count="8">
    <tableColumn id="6" name="Momentti" totalsRowLabel="Summa" dataDxfId="91" totalsRowDxfId="90"/>
    <tableColumn id="7" name="Momentin nimi" dataDxfId="89" totalsRowDxfId="88"/>
    <tableColumn id="8" name="Muutoksen syy" dataDxfId="87" totalsRowDxfId="86"/>
    <tableColumn id="31" name="Lisäys/säästö" dataDxfId="85" totalsRowDxfId="84"/>
    <tableColumn id="13" name="2024" totalsRowFunction="sum" dataDxfId="83" totalsRowDxfId="82"/>
    <tableColumn id="14" name="2025" totalsRowFunction="sum" dataDxfId="81" totalsRowDxfId="80"/>
    <tableColumn id="15" name="2026" totalsRowFunction="sum" dataDxfId="79" totalsRowDxfId="78"/>
    <tableColumn id="16" name="2027" totalsRowFunction="sum" dataDxfId="77" totalsRowDxfId="76"/>
  </tableColumns>
  <tableStyleInfo name="TableStyleLight13" showFirstColumn="0" showLastColumn="0" showRowStripes="1" showColumnStripes="0"/>
</table>
</file>

<file path=xl/tables/table5.xml><?xml version="1.0" encoding="utf-8"?>
<table xmlns="http://schemas.openxmlformats.org/spreadsheetml/2006/main" id="12" name="Taulukko110111213" displayName="Taulukko110111213" ref="A5:H19" totalsRowCount="1" headerRowDxfId="75" dataDxfId="74" totalsRowDxfId="73">
  <autoFilter ref="A5:H18"/>
  <tableColumns count="8">
    <tableColumn id="6" name="Momentti" totalsRowLabel="Summa" dataDxfId="72" totalsRowDxfId="71"/>
    <tableColumn id="7" name="Momentin nimi" dataDxfId="70" totalsRowDxfId="69"/>
    <tableColumn id="8" name="Muutoksen syy" dataDxfId="68" totalsRowDxfId="67"/>
    <tableColumn id="31" name="Lisäys/säästö" dataDxfId="66" totalsRowDxfId="65"/>
    <tableColumn id="13" name="2024" totalsRowFunction="sum" dataDxfId="64" totalsRowDxfId="63"/>
    <tableColumn id="14" name="2025" totalsRowFunction="sum" dataDxfId="62" totalsRowDxfId="61"/>
    <tableColumn id="15" name="2026" totalsRowFunction="sum" dataDxfId="60" totalsRowDxfId="59"/>
    <tableColumn id="16" name="2027" totalsRowFunction="sum" dataDxfId="58" totalsRowDxfId="57"/>
  </tableColumns>
  <tableStyleInfo name="TableStyleLight13" showFirstColumn="0" showLastColumn="0" showRowStripes="1" showColumnStripes="0"/>
</table>
</file>

<file path=xl/tables/table6.xml><?xml version="1.0" encoding="utf-8"?>
<table xmlns="http://schemas.openxmlformats.org/spreadsheetml/2006/main" id="13" name="Taulukko11011121314" displayName="Taulukko11011121314" ref="A5:H38" totalsRowCount="1" headerRowDxfId="56" dataDxfId="55" totalsRowDxfId="54">
  <autoFilter ref="A5:H37"/>
  <tableColumns count="8">
    <tableColumn id="6" name="Momentti" totalsRowLabel="Summa" dataDxfId="53" totalsRowDxfId="52"/>
    <tableColumn id="7" name="Momentin nimi" dataDxfId="51" totalsRowDxfId="50"/>
    <tableColumn id="8" name="Muutoksen syy" dataDxfId="49" totalsRowDxfId="48"/>
    <tableColumn id="31" name="Lisäys/säästö" dataDxfId="47" totalsRowDxfId="46"/>
    <tableColumn id="13" name="2024" totalsRowFunction="sum" dataDxfId="45" totalsRowDxfId="44"/>
    <tableColumn id="14" name="2025" totalsRowFunction="sum" dataDxfId="43" totalsRowDxfId="42"/>
    <tableColumn id="15" name="2026" totalsRowFunction="sum" dataDxfId="41" totalsRowDxfId="40"/>
    <tableColumn id="16" name="2027" totalsRowFunction="sum" dataDxfId="39" totalsRowDxfId="38"/>
  </tableColumns>
  <tableStyleInfo name="TableStyleLight13" showFirstColumn="0" showLastColumn="0" showRowStripes="1" showColumnStripes="0"/>
</table>
</file>

<file path=xl/tables/table7.xml><?xml version="1.0" encoding="utf-8"?>
<table xmlns="http://schemas.openxmlformats.org/spreadsheetml/2006/main" id="16" name="Taulukko117" displayName="Taulukko117" ref="A5:H59" totalsRowCount="1" headerRowDxfId="37" dataDxfId="36" totalsRowDxfId="35">
  <autoFilter ref="A5:H58"/>
  <tableColumns count="8">
    <tableColumn id="6" name="Momentti" totalsRowLabel="Summa" dataDxfId="34" totalsRowDxfId="33"/>
    <tableColumn id="7" name="Momentin nimi" dataDxfId="32" totalsRowDxfId="31"/>
    <tableColumn id="8" name="Muutoksen syy" dataDxfId="30" totalsRowDxfId="29"/>
    <tableColumn id="31" name="Lisäys/säästö" dataDxfId="28" totalsRowDxfId="27"/>
    <tableColumn id="13" name="2024" totalsRowFunction="sum" dataDxfId="26" totalsRowDxfId="25"/>
    <tableColumn id="14" name="2025" totalsRowFunction="sum" dataDxfId="24" totalsRowDxfId="23"/>
    <tableColumn id="15" name="2026" totalsRowFunction="sum" dataDxfId="22" totalsRowDxfId="21"/>
    <tableColumn id="16" name="2027" totalsRowFunction="sum" dataDxfId="20" totalsRowDxfId="19"/>
  </tableColumns>
  <tableStyleInfo name="TableStyleLight13" showFirstColumn="0" showLastColumn="0" showRowStripes="1" showColumnStripes="0"/>
</table>
</file>

<file path=xl/tables/table8.xml><?xml version="1.0" encoding="utf-8"?>
<table xmlns="http://schemas.openxmlformats.org/spreadsheetml/2006/main" id="14" name="Taulukko1101112131415" displayName="Taulukko1101112131415" ref="A5:H25" totalsRowCount="1" headerRowDxfId="18" dataDxfId="17" totalsRowDxfId="16">
  <autoFilter ref="A5:H24"/>
  <tableColumns count="8">
    <tableColumn id="6" name="Momentti" totalsRowLabel="Summa" dataDxfId="15" totalsRowDxfId="14"/>
    <tableColumn id="7" name="Momentin nimi" dataDxfId="13" totalsRowDxfId="12"/>
    <tableColumn id="8" name="Muutoksen syy" totalsRowLabel="Summa" dataDxfId="11" totalsRowDxfId="10"/>
    <tableColumn id="31" name="Lisäys/säästö" dataDxfId="9" totalsRowDxfId="8"/>
    <tableColumn id="13" name="2024" totalsRowFunction="sum" dataDxfId="7" totalsRowDxfId="6"/>
    <tableColumn id="14" name="2025" totalsRowFunction="sum" dataDxfId="5" totalsRowDxfId="4"/>
    <tableColumn id="15" name="2026" totalsRowFunction="sum" dataDxfId="3" totalsRowDxfId="2"/>
    <tableColumn id="16" name="2027" totalsRowFunction="sum" dataDxfId="1" totalsRowDxfId="0"/>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tabSelected="1" workbookViewId="0">
      <selection activeCell="A2" sqref="A2:J2"/>
    </sheetView>
  </sheetViews>
  <sheetFormatPr defaultRowHeight="15" x14ac:dyDescent="0.25"/>
  <sheetData>
    <row r="1" spans="1:10" x14ac:dyDescent="0.25">
      <c r="A1" s="29" t="s">
        <v>418</v>
      </c>
    </row>
    <row r="2" spans="1:10" ht="184.5" customHeight="1" x14ac:dyDescent="0.25">
      <c r="A2" s="32" t="s">
        <v>419</v>
      </c>
      <c r="B2" s="32"/>
      <c r="C2" s="32"/>
      <c r="D2" s="32"/>
      <c r="E2" s="32"/>
      <c r="F2" s="32"/>
      <c r="G2" s="32"/>
      <c r="H2" s="32"/>
      <c r="I2" s="32"/>
      <c r="J2" s="32"/>
    </row>
  </sheetData>
  <mergeCells count="1">
    <mergeCell ref="A2:J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dimension ref="A1:H44"/>
  <sheetViews>
    <sheetView workbookViewId="0">
      <selection activeCell="C24" sqref="C24"/>
    </sheetView>
  </sheetViews>
  <sheetFormatPr defaultColWidth="9.140625" defaultRowHeight="12.75" x14ac:dyDescent="0.2"/>
  <cols>
    <col min="1" max="1" width="8.5703125" style="1" customWidth="1"/>
    <col min="2" max="2" width="45.85546875" style="14" customWidth="1"/>
    <col min="3" max="3" width="47.5703125" style="14" customWidth="1"/>
    <col min="4" max="4" width="10" style="1" customWidth="1"/>
    <col min="5" max="5" width="9.28515625" style="1" customWidth="1"/>
    <col min="6" max="6" width="9.5703125" style="1" customWidth="1"/>
    <col min="7" max="7" width="9.28515625" style="1" customWidth="1"/>
    <col min="8" max="8" width="9.7109375" style="1" customWidth="1"/>
    <col min="9" max="16384" width="9.140625" style="1"/>
  </cols>
  <sheetData>
    <row r="1" spans="1:8" ht="15" x14ac:dyDescent="0.25">
      <c r="A1" s="13" t="s">
        <v>397</v>
      </c>
    </row>
    <row r="2" spans="1:8" x14ac:dyDescent="0.2">
      <c r="A2" s="1" t="s">
        <v>0</v>
      </c>
    </row>
    <row r="3" spans="1:8" x14ac:dyDescent="0.2">
      <c r="A3" s="2"/>
    </row>
    <row r="4" spans="1:8" x14ac:dyDescent="0.2">
      <c r="D4" s="3"/>
    </row>
    <row r="5" spans="1:8" x14ac:dyDescent="0.2">
      <c r="A5" s="1" t="s">
        <v>1</v>
      </c>
      <c r="B5" s="14" t="s">
        <v>2</v>
      </c>
      <c r="C5" s="14" t="s">
        <v>3</v>
      </c>
      <c r="D5" s="1" t="s">
        <v>4</v>
      </c>
      <c r="E5" s="1" t="s">
        <v>5</v>
      </c>
      <c r="F5" s="1" t="s">
        <v>6</v>
      </c>
      <c r="G5" s="1" t="s">
        <v>7</v>
      </c>
      <c r="H5" s="1" t="s">
        <v>8</v>
      </c>
    </row>
    <row r="6" spans="1:8" s="3" customFormat="1" ht="25.5" x14ac:dyDescent="0.2">
      <c r="A6" s="3" t="s">
        <v>109</v>
      </c>
      <c r="B6" s="18" t="s">
        <v>21</v>
      </c>
      <c r="C6" s="18" t="s">
        <v>110</v>
      </c>
      <c r="D6" s="3" t="s">
        <v>12</v>
      </c>
      <c r="E6" s="6"/>
      <c r="F6" s="6">
        <v>-25000</v>
      </c>
      <c r="G6" s="6">
        <v>-50000</v>
      </c>
      <c r="H6" s="6">
        <v>-125000</v>
      </c>
    </row>
    <row r="7" spans="1:8" ht="25.5" x14ac:dyDescent="0.2">
      <c r="A7" s="1" t="s">
        <v>116</v>
      </c>
      <c r="B7" s="14" t="s">
        <v>117</v>
      </c>
      <c r="C7" s="14" t="s">
        <v>118</v>
      </c>
      <c r="D7" s="1" t="s">
        <v>16</v>
      </c>
      <c r="E7" s="5">
        <v>50000</v>
      </c>
      <c r="F7" s="5">
        <v>40000</v>
      </c>
      <c r="G7" s="5">
        <v>10000</v>
      </c>
      <c r="H7" s="5">
        <v>60000</v>
      </c>
    </row>
    <row r="8" spans="1:8" ht="25.5" x14ac:dyDescent="0.2">
      <c r="A8" s="1" t="s">
        <v>119</v>
      </c>
      <c r="B8" s="14" t="s">
        <v>120</v>
      </c>
      <c r="C8" s="14" t="s">
        <v>121</v>
      </c>
      <c r="D8" s="1" t="s">
        <v>16</v>
      </c>
      <c r="E8" s="5"/>
      <c r="F8" s="5">
        <v>60000</v>
      </c>
      <c r="G8" s="5">
        <v>140000</v>
      </c>
      <c r="H8" s="5">
        <v>140000</v>
      </c>
    </row>
    <row r="9" spans="1:8" ht="25.5" x14ac:dyDescent="0.2">
      <c r="A9" s="1" t="s">
        <v>123</v>
      </c>
      <c r="B9" s="14" t="s">
        <v>124</v>
      </c>
      <c r="C9" s="14" t="s">
        <v>125</v>
      </c>
      <c r="D9" s="1" t="s">
        <v>16</v>
      </c>
      <c r="E9" s="5">
        <v>3000</v>
      </c>
      <c r="F9" s="5">
        <v>3000</v>
      </c>
      <c r="G9" s="5">
        <v>3000</v>
      </c>
      <c r="H9" s="5">
        <v>3000</v>
      </c>
    </row>
    <row r="10" spans="1:8" ht="25.5" x14ac:dyDescent="0.2">
      <c r="A10" s="1" t="s">
        <v>123</v>
      </c>
      <c r="B10" s="14" t="s">
        <v>124</v>
      </c>
      <c r="C10" s="14" t="s">
        <v>126</v>
      </c>
      <c r="D10" s="1" t="s">
        <v>12</v>
      </c>
      <c r="E10" s="5">
        <v>-12500</v>
      </c>
      <c r="F10" s="5">
        <v>-12500</v>
      </c>
      <c r="G10" s="5">
        <v>-12500</v>
      </c>
      <c r="H10" s="5">
        <v>-12500</v>
      </c>
    </row>
    <row r="11" spans="1:8" ht="25.5" x14ac:dyDescent="0.2">
      <c r="A11" s="1" t="s">
        <v>123</v>
      </c>
      <c r="B11" s="14" t="s">
        <v>124</v>
      </c>
      <c r="C11" s="14" t="s">
        <v>127</v>
      </c>
      <c r="D11" s="1" t="s">
        <v>12</v>
      </c>
      <c r="E11" s="5">
        <v>-2000</v>
      </c>
      <c r="F11" s="5">
        <v>-2000</v>
      </c>
      <c r="G11" s="5">
        <v>-2000</v>
      </c>
      <c r="H11" s="5">
        <v>-2000</v>
      </c>
    </row>
    <row r="12" spans="1:8" ht="25.5" x14ac:dyDescent="0.2">
      <c r="A12" s="1" t="s">
        <v>123</v>
      </c>
      <c r="B12" s="14" t="s">
        <v>124</v>
      </c>
      <c r="C12" s="14" t="s">
        <v>128</v>
      </c>
      <c r="D12" s="1" t="s">
        <v>12</v>
      </c>
      <c r="E12" s="5">
        <v>-2000</v>
      </c>
      <c r="F12" s="5">
        <v>-2000</v>
      </c>
      <c r="G12" s="5">
        <v>-2000</v>
      </c>
      <c r="H12" s="5">
        <v>-2000</v>
      </c>
    </row>
    <row r="13" spans="1:8" ht="25.5" x14ac:dyDescent="0.2">
      <c r="A13" s="1" t="s">
        <v>123</v>
      </c>
      <c r="B13" s="14" t="s">
        <v>124</v>
      </c>
      <c r="C13" s="14" t="s">
        <v>129</v>
      </c>
      <c r="D13" s="1" t="s">
        <v>12</v>
      </c>
      <c r="E13" s="5">
        <v>-7000</v>
      </c>
      <c r="F13" s="5">
        <v>-7000</v>
      </c>
      <c r="G13" s="5">
        <v>-7000</v>
      </c>
      <c r="H13" s="5">
        <v>-7000</v>
      </c>
    </row>
    <row r="14" spans="1:8" x14ac:dyDescent="0.2">
      <c r="A14" s="1" t="s">
        <v>130</v>
      </c>
      <c r="B14" s="14" t="s">
        <v>131</v>
      </c>
      <c r="C14" s="14" t="s">
        <v>132</v>
      </c>
      <c r="D14" s="1" t="s">
        <v>16</v>
      </c>
      <c r="E14" s="5"/>
      <c r="F14" s="5">
        <v>10000</v>
      </c>
      <c r="G14" s="5">
        <v>10000</v>
      </c>
      <c r="H14" s="5">
        <v>10000</v>
      </c>
    </row>
    <row r="15" spans="1:8" ht="25.5" x14ac:dyDescent="0.2">
      <c r="A15" s="1" t="s">
        <v>133</v>
      </c>
      <c r="B15" s="14" t="s">
        <v>134</v>
      </c>
      <c r="C15" s="14" t="s">
        <v>135</v>
      </c>
      <c r="D15" s="1" t="s">
        <v>16</v>
      </c>
      <c r="E15" s="5">
        <v>5000</v>
      </c>
      <c r="F15" s="5"/>
      <c r="G15" s="5"/>
      <c r="H15" s="5"/>
    </row>
    <row r="16" spans="1:8" ht="25.5" x14ac:dyDescent="0.2">
      <c r="A16" s="1" t="s">
        <v>133</v>
      </c>
      <c r="B16" s="14" t="s">
        <v>134</v>
      </c>
      <c r="C16" s="14" t="s">
        <v>136</v>
      </c>
      <c r="D16" s="1" t="s">
        <v>16</v>
      </c>
      <c r="E16" s="5">
        <v>5000</v>
      </c>
      <c r="F16" s="5"/>
      <c r="G16" s="5"/>
      <c r="H16" s="5"/>
    </row>
    <row r="17" spans="1:8" ht="25.5" x14ac:dyDescent="0.2">
      <c r="A17" s="1" t="s">
        <v>137</v>
      </c>
      <c r="B17" s="14" t="s">
        <v>138</v>
      </c>
      <c r="C17" s="14" t="s">
        <v>132</v>
      </c>
      <c r="D17" s="1" t="s">
        <v>16</v>
      </c>
      <c r="E17" s="5"/>
      <c r="F17" s="5">
        <v>10000</v>
      </c>
      <c r="G17" s="5">
        <v>10000</v>
      </c>
      <c r="H17" s="5">
        <v>10000</v>
      </c>
    </row>
    <row r="18" spans="1:8" ht="25.5" x14ac:dyDescent="0.2">
      <c r="A18" s="1" t="s">
        <v>142</v>
      </c>
      <c r="B18" s="14" t="s">
        <v>143</v>
      </c>
      <c r="C18" s="14" t="s">
        <v>144</v>
      </c>
      <c r="D18" s="1" t="s">
        <v>12</v>
      </c>
      <c r="E18" s="5">
        <v>-900</v>
      </c>
      <c r="F18" s="5">
        <v>-2250</v>
      </c>
      <c r="G18" s="5">
        <v>-3150</v>
      </c>
      <c r="H18" s="5">
        <v>-4500</v>
      </c>
    </row>
    <row r="19" spans="1:8" ht="38.25" x14ac:dyDescent="0.2">
      <c r="A19" s="1" t="s">
        <v>142</v>
      </c>
      <c r="B19" s="14" t="s">
        <v>143</v>
      </c>
      <c r="C19" s="14" t="s">
        <v>145</v>
      </c>
      <c r="D19" s="1" t="s">
        <v>12</v>
      </c>
      <c r="E19" s="5">
        <v>-2000</v>
      </c>
      <c r="F19" s="5">
        <v>-4000</v>
      </c>
      <c r="G19" s="5">
        <v>-6000</v>
      </c>
      <c r="H19" s="5">
        <v>-8000</v>
      </c>
    </row>
    <row r="20" spans="1:8" ht="25.5" x14ac:dyDescent="0.2">
      <c r="A20" s="1" t="s">
        <v>146</v>
      </c>
      <c r="B20" s="14" t="s">
        <v>147</v>
      </c>
      <c r="C20" s="14" t="s">
        <v>144</v>
      </c>
      <c r="D20" s="1" t="s">
        <v>12</v>
      </c>
      <c r="E20" s="5">
        <v>-1100</v>
      </c>
      <c r="F20" s="5">
        <v>-2750</v>
      </c>
      <c r="G20" s="5">
        <v>-3850</v>
      </c>
      <c r="H20" s="5">
        <v>-5500</v>
      </c>
    </row>
    <row r="21" spans="1:8" ht="38.25" x14ac:dyDescent="0.2">
      <c r="A21" s="1" t="s">
        <v>146</v>
      </c>
      <c r="B21" s="14" t="s">
        <v>147</v>
      </c>
      <c r="C21" s="14" t="s">
        <v>148</v>
      </c>
      <c r="D21" s="1" t="s">
        <v>12</v>
      </c>
      <c r="E21" s="5">
        <v>-3000</v>
      </c>
      <c r="F21" s="5">
        <v>-6000</v>
      </c>
      <c r="G21" s="5">
        <v>-9000</v>
      </c>
      <c r="H21" s="5">
        <v>-12000</v>
      </c>
    </row>
    <row r="22" spans="1:8" x14ac:dyDescent="0.2">
      <c r="A22" s="1" t="s">
        <v>146</v>
      </c>
      <c r="B22" s="14" t="s">
        <v>147</v>
      </c>
      <c r="C22" s="14" t="s">
        <v>149</v>
      </c>
      <c r="D22" s="1" t="s">
        <v>12</v>
      </c>
      <c r="E22" s="5">
        <v>-12000</v>
      </c>
      <c r="F22" s="5">
        <v>-12000</v>
      </c>
      <c r="G22" s="5">
        <v>-12000</v>
      </c>
      <c r="H22" s="5">
        <v>-12000</v>
      </c>
    </row>
    <row r="23" spans="1:8" ht="25.5" x14ac:dyDescent="0.2">
      <c r="A23" s="1" t="s">
        <v>155</v>
      </c>
      <c r="B23" s="14" t="s">
        <v>156</v>
      </c>
      <c r="C23" s="14" t="s">
        <v>157</v>
      </c>
      <c r="D23" s="1" t="s">
        <v>12</v>
      </c>
      <c r="E23" s="5"/>
      <c r="F23" s="5">
        <v>-1500</v>
      </c>
      <c r="G23" s="5">
        <v>-1500</v>
      </c>
      <c r="H23" s="5">
        <v>-1500</v>
      </c>
    </row>
    <row r="24" spans="1:8" ht="25.5" x14ac:dyDescent="0.2">
      <c r="A24" s="1" t="s">
        <v>155</v>
      </c>
      <c r="B24" s="14" t="s">
        <v>156</v>
      </c>
      <c r="C24" s="14" t="s">
        <v>158</v>
      </c>
      <c r="D24" s="1" t="s">
        <v>12</v>
      </c>
      <c r="E24" s="5">
        <v>-1500</v>
      </c>
      <c r="F24" s="5"/>
      <c r="G24" s="5"/>
      <c r="H24" s="5"/>
    </row>
    <row r="25" spans="1:8" x14ac:dyDescent="0.2">
      <c r="A25" s="1" t="s">
        <v>313</v>
      </c>
      <c r="B25" s="14" t="s">
        <v>314</v>
      </c>
      <c r="C25" s="14" t="s">
        <v>315</v>
      </c>
      <c r="D25" s="1" t="s">
        <v>12</v>
      </c>
      <c r="E25" s="5">
        <v>-500</v>
      </c>
      <c r="F25" s="5">
        <v>-2000</v>
      </c>
      <c r="G25" s="5">
        <v>-3000</v>
      </c>
      <c r="H25" s="5">
        <v>-3200</v>
      </c>
    </row>
    <row r="26" spans="1:8" s="7" customFormat="1" x14ac:dyDescent="0.2">
      <c r="A26" s="7" t="s">
        <v>370</v>
      </c>
      <c r="B26" s="15" t="s">
        <v>371</v>
      </c>
      <c r="C26" s="16" t="s">
        <v>372</v>
      </c>
      <c r="D26" s="7" t="s">
        <v>12</v>
      </c>
      <c r="E26" s="5">
        <v>-2220</v>
      </c>
      <c r="F26" s="5"/>
      <c r="G26" s="5"/>
      <c r="H26" s="5"/>
    </row>
    <row r="27" spans="1:8" s="7" customFormat="1" x14ac:dyDescent="0.2">
      <c r="A27" s="7" t="s">
        <v>373</v>
      </c>
      <c r="B27" s="15" t="s">
        <v>374</v>
      </c>
      <c r="C27" s="16" t="s">
        <v>372</v>
      </c>
      <c r="D27" s="7" t="s">
        <v>12</v>
      </c>
      <c r="E27" s="5">
        <v>-200</v>
      </c>
      <c r="F27" s="5"/>
      <c r="G27" s="5"/>
      <c r="H27" s="5"/>
    </row>
    <row r="28" spans="1:8" s="7" customFormat="1" x14ac:dyDescent="0.2">
      <c r="A28" s="7" t="s">
        <v>375</v>
      </c>
      <c r="B28" s="15" t="s">
        <v>376</v>
      </c>
      <c r="C28" s="16" t="s">
        <v>372</v>
      </c>
      <c r="D28" s="7" t="s">
        <v>12</v>
      </c>
      <c r="E28" s="5">
        <v>-860</v>
      </c>
      <c r="F28" s="5"/>
      <c r="G28" s="5"/>
      <c r="H28" s="5"/>
    </row>
    <row r="29" spans="1:8" s="7" customFormat="1" x14ac:dyDescent="0.2">
      <c r="A29" s="7" t="s">
        <v>377</v>
      </c>
      <c r="B29" s="15" t="s">
        <v>378</v>
      </c>
      <c r="C29" s="16" t="s">
        <v>372</v>
      </c>
      <c r="D29" s="7" t="s">
        <v>12</v>
      </c>
      <c r="E29" s="5">
        <v>-2942</v>
      </c>
      <c r="F29" s="5"/>
      <c r="G29" s="5"/>
      <c r="H29" s="5"/>
    </row>
    <row r="30" spans="1:8" s="7" customFormat="1" x14ac:dyDescent="0.2">
      <c r="A30" s="7" t="s">
        <v>379</v>
      </c>
      <c r="B30" s="15" t="s">
        <v>380</v>
      </c>
      <c r="C30" s="16" t="s">
        <v>372</v>
      </c>
      <c r="D30" s="7" t="s">
        <v>12</v>
      </c>
      <c r="E30" s="5">
        <v>-1278</v>
      </c>
      <c r="F30" s="5"/>
      <c r="G30" s="5"/>
      <c r="H30" s="5"/>
    </row>
    <row r="31" spans="1:8" s="7" customFormat="1" ht="25.5" x14ac:dyDescent="0.2">
      <c r="A31" s="7" t="s">
        <v>367</v>
      </c>
      <c r="B31" s="15" t="s">
        <v>368</v>
      </c>
      <c r="C31" s="16" t="s">
        <v>372</v>
      </c>
      <c r="D31" s="7" t="s">
        <v>12</v>
      </c>
      <c r="E31" s="5">
        <v>-1500</v>
      </c>
      <c r="F31" s="5"/>
      <c r="G31" s="5"/>
      <c r="H31" s="5"/>
    </row>
    <row r="32" spans="1:8" s="7" customFormat="1" x14ac:dyDescent="0.2">
      <c r="A32" s="7" t="s">
        <v>381</v>
      </c>
      <c r="B32" s="15" t="s">
        <v>382</v>
      </c>
      <c r="C32" s="16" t="s">
        <v>372</v>
      </c>
      <c r="D32" s="7" t="s">
        <v>12</v>
      </c>
      <c r="E32" s="5">
        <v>-1000</v>
      </c>
      <c r="F32" s="5"/>
      <c r="G32" s="5"/>
      <c r="H32" s="5"/>
    </row>
    <row r="33" spans="1:8" s="7" customFormat="1" ht="25.5" x14ac:dyDescent="0.2">
      <c r="A33" s="7" t="s">
        <v>123</v>
      </c>
      <c r="B33" s="15" t="s">
        <v>124</v>
      </c>
      <c r="C33" s="16" t="s">
        <v>410</v>
      </c>
      <c r="D33" s="1" t="s">
        <v>16</v>
      </c>
      <c r="E33" s="5">
        <v>3500</v>
      </c>
      <c r="F33" s="5">
        <v>3500</v>
      </c>
      <c r="G33" s="5">
        <v>3500</v>
      </c>
      <c r="H33" s="5">
        <v>3500</v>
      </c>
    </row>
    <row r="34" spans="1:8" s="7" customFormat="1" ht="25.5" x14ac:dyDescent="0.2">
      <c r="A34" s="7" t="s">
        <v>123</v>
      </c>
      <c r="B34" s="15" t="s">
        <v>124</v>
      </c>
      <c r="C34" s="16" t="s">
        <v>411</v>
      </c>
      <c r="D34" s="1" t="s">
        <v>16</v>
      </c>
      <c r="E34" s="5">
        <v>1000</v>
      </c>
      <c r="F34" s="5">
        <v>800</v>
      </c>
      <c r="G34" s="5">
        <v>800</v>
      </c>
      <c r="H34" s="5">
        <v>800</v>
      </c>
    </row>
    <row r="35" spans="1:8" x14ac:dyDescent="0.2">
      <c r="A35" s="10"/>
      <c r="B35" s="17"/>
      <c r="C35" s="17"/>
      <c r="D35" s="10"/>
      <c r="E35" s="11">
        <f>SUBTOTAL(109,Taulukko1[2024])</f>
        <v>13000</v>
      </c>
      <c r="F35" s="11">
        <f>SUBTOTAL(109,Taulukko1[2025])</f>
        <v>48300</v>
      </c>
      <c r="G35" s="11">
        <f>SUBTOTAL(109,Taulukko1[2026])</f>
        <v>65300</v>
      </c>
      <c r="H35" s="11">
        <f>SUBTOTAL(109,Taulukko1[2027])</f>
        <v>32100</v>
      </c>
    </row>
    <row r="37" spans="1:8" x14ac:dyDescent="0.2">
      <c r="E37" s="4"/>
      <c r="F37" s="4"/>
      <c r="G37" s="4"/>
      <c r="H37" s="4"/>
    </row>
    <row r="38" spans="1:8" x14ac:dyDescent="0.2">
      <c r="F38" s="4"/>
      <c r="G38" s="4"/>
      <c r="H38" s="4"/>
    </row>
    <row r="43" spans="1:8" x14ac:dyDescent="0.2">
      <c r="H43" s="4"/>
    </row>
    <row r="44" spans="1:8" x14ac:dyDescent="0.2">
      <c r="H44" s="12"/>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'C:\Users\03011079\Work Folders\Väliaikaiset\[Kopio Hallituksen päätösperäiset toimet 2023-2027_TAE 2024 JTS 2025-2027 riihi UUSI VERSIO 6.10..xlsm]ohje'!#REF!</xm:f>
          </x14:formula1>
          <xm:sqref>D6:D34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election activeCell="D39" sqref="D39"/>
    </sheetView>
  </sheetViews>
  <sheetFormatPr defaultColWidth="9.140625" defaultRowHeight="12.75" x14ac:dyDescent="0.2"/>
  <cols>
    <col min="1" max="1" width="8.5703125" style="1" customWidth="1"/>
    <col min="2" max="2" width="32.42578125" style="14" customWidth="1"/>
    <col min="3" max="3" width="47.140625" style="14" customWidth="1"/>
    <col min="4" max="4" width="8.140625" style="1" customWidth="1"/>
    <col min="5" max="5" width="9.28515625" style="1" customWidth="1"/>
    <col min="6" max="6" width="9.5703125" style="1" customWidth="1"/>
    <col min="7" max="7" width="9.28515625" style="1" customWidth="1"/>
    <col min="8" max="8" width="9.7109375" style="1" customWidth="1"/>
    <col min="9" max="16384" width="9.140625" style="1"/>
  </cols>
  <sheetData>
    <row r="1" spans="1:8" ht="15" x14ac:dyDescent="0.25">
      <c r="A1" s="13" t="s">
        <v>398</v>
      </c>
    </row>
    <row r="2" spans="1:8" x14ac:dyDescent="0.2">
      <c r="A2" s="1" t="s">
        <v>0</v>
      </c>
    </row>
    <row r="3" spans="1:8" x14ac:dyDescent="0.2">
      <c r="A3" s="2"/>
    </row>
    <row r="4" spans="1:8" x14ac:dyDescent="0.2">
      <c r="D4" s="3"/>
    </row>
    <row r="5" spans="1:8" x14ac:dyDescent="0.2">
      <c r="A5" s="1" t="s">
        <v>1</v>
      </c>
      <c r="B5" s="14" t="s">
        <v>2</v>
      </c>
      <c r="C5" s="14" t="s">
        <v>3</v>
      </c>
      <c r="D5" s="1" t="s">
        <v>4</v>
      </c>
      <c r="E5" s="1" t="s">
        <v>5</v>
      </c>
      <c r="F5" s="1" t="s">
        <v>6</v>
      </c>
      <c r="G5" s="1" t="s">
        <v>7</v>
      </c>
      <c r="H5" s="1" t="s">
        <v>8</v>
      </c>
    </row>
    <row r="6" spans="1:8" ht="38.25" x14ac:dyDescent="0.2">
      <c r="A6" s="1" t="s">
        <v>83</v>
      </c>
      <c r="B6" s="14" t="s">
        <v>84</v>
      </c>
      <c r="C6" s="14" t="s">
        <v>85</v>
      </c>
      <c r="D6" s="1" t="s">
        <v>12</v>
      </c>
      <c r="E6" s="5"/>
      <c r="F6" s="5">
        <v>0</v>
      </c>
      <c r="G6" s="5">
        <v>-2700</v>
      </c>
      <c r="H6" s="5">
        <v>-5400</v>
      </c>
    </row>
    <row r="7" spans="1:8" ht="38.25" x14ac:dyDescent="0.2">
      <c r="A7" s="1" t="s">
        <v>83</v>
      </c>
      <c r="B7" s="14" t="s">
        <v>84</v>
      </c>
      <c r="C7" s="14" t="s">
        <v>86</v>
      </c>
      <c r="D7" s="1" t="s">
        <v>12</v>
      </c>
      <c r="E7" s="5">
        <v>-89000</v>
      </c>
      <c r="F7" s="5">
        <v>-89000</v>
      </c>
      <c r="G7" s="5">
        <v>-89000</v>
      </c>
      <c r="H7" s="5">
        <v>-89000</v>
      </c>
    </row>
    <row r="8" spans="1:8" ht="38.25" x14ac:dyDescent="0.2">
      <c r="A8" s="1" t="s">
        <v>83</v>
      </c>
      <c r="B8" s="14" t="s">
        <v>84</v>
      </c>
      <c r="C8" s="14" t="s">
        <v>87</v>
      </c>
      <c r="D8" s="1" t="s">
        <v>12</v>
      </c>
      <c r="E8" s="5"/>
      <c r="F8" s="5">
        <v>-30000</v>
      </c>
      <c r="G8" s="5">
        <v>-30000</v>
      </c>
      <c r="H8" s="5">
        <v>-30000</v>
      </c>
    </row>
    <row r="9" spans="1:8" ht="38.25" x14ac:dyDescent="0.2">
      <c r="A9" s="1" t="s">
        <v>83</v>
      </c>
      <c r="B9" s="14" t="s">
        <v>84</v>
      </c>
      <c r="C9" s="14" t="s">
        <v>88</v>
      </c>
      <c r="D9" s="1" t="s">
        <v>16</v>
      </c>
      <c r="E9" s="5"/>
      <c r="F9" s="5">
        <v>1000</v>
      </c>
      <c r="G9" s="5">
        <v>1000</v>
      </c>
      <c r="H9" s="5">
        <v>1000</v>
      </c>
    </row>
    <row r="10" spans="1:8" ht="38.25" x14ac:dyDescent="0.2">
      <c r="A10" s="1" t="s">
        <v>83</v>
      </c>
      <c r="B10" s="14" t="s">
        <v>84</v>
      </c>
      <c r="C10" s="14" t="s">
        <v>89</v>
      </c>
      <c r="D10" s="1" t="s">
        <v>16</v>
      </c>
      <c r="E10" s="5"/>
      <c r="F10" s="5">
        <v>35000</v>
      </c>
      <c r="G10" s="5">
        <v>35000</v>
      </c>
      <c r="H10" s="5">
        <v>35000</v>
      </c>
    </row>
    <row r="11" spans="1:8" ht="38.25" x14ac:dyDescent="0.2">
      <c r="A11" s="1" t="s">
        <v>83</v>
      </c>
      <c r="B11" s="14" t="s">
        <v>84</v>
      </c>
      <c r="C11" s="14" t="s">
        <v>90</v>
      </c>
      <c r="D11" s="1" t="s">
        <v>12</v>
      </c>
      <c r="E11" s="5">
        <v>-12000</v>
      </c>
      <c r="F11" s="5">
        <v>-24000</v>
      </c>
      <c r="G11" s="5">
        <v>-24000</v>
      </c>
      <c r="H11" s="5">
        <v>-24000</v>
      </c>
    </row>
    <row r="12" spans="1:8" ht="38.25" x14ac:dyDescent="0.2">
      <c r="A12" s="1" t="s">
        <v>83</v>
      </c>
      <c r="B12" s="14" t="s">
        <v>84</v>
      </c>
      <c r="C12" s="14" t="s">
        <v>91</v>
      </c>
      <c r="D12" s="1" t="s">
        <v>12</v>
      </c>
      <c r="E12" s="5"/>
      <c r="F12" s="5">
        <v>0</v>
      </c>
      <c r="G12" s="5">
        <v>0</v>
      </c>
      <c r="H12" s="5">
        <v>-5000</v>
      </c>
    </row>
    <row r="13" spans="1:8" ht="38.25" x14ac:dyDescent="0.2">
      <c r="A13" s="1" t="s">
        <v>83</v>
      </c>
      <c r="B13" s="14" t="s">
        <v>84</v>
      </c>
      <c r="C13" s="14" t="s">
        <v>92</v>
      </c>
      <c r="D13" s="1" t="s">
        <v>12</v>
      </c>
      <c r="E13" s="5">
        <v>-5000</v>
      </c>
      <c r="F13" s="5">
        <v>-30000</v>
      </c>
      <c r="G13" s="5">
        <v>-30000</v>
      </c>
      <c r="H13" s="5">
        <v>-30000</v>
      </c>
    </row>
    <row r="14" spans="1:8" ht="38.25" x14ac:dyDescent="0.2">
      <c r="A14" s="1" t="s">
        <v>83</v>
      </c>
      <c r="B14" s="14" t="s">
        <v>84</v>
      </c>
      <c r="C14" s="14" t="s">
        <v>93</v>
      </c>
      <c r="D14" s="1" t="s">
        <v>12</v>
      </c>
      <c r="E14" s="5"/>
      <c r="F14" s="5">
        <v>0</v>
      </c>
      <c r="G14" s="5">
        <v>-50000</v>
      </c>
      <c r="H14" s="5">
        <v>-75000</v>
      </c>
    </row>
    <row r="15" spans="1:8" ht="38.25" x14ac:dyDescent="0.2">
      <c r="A15" s="1" t="s">
        <v>83</v>
      </c>
      <c r="B15" s="14" t="s">
        <v>84</v>
      </c>
      <c r="C15" s="14" t="s">
        <v>94</v>
      </c>
      <c r="D15" s="1" t="s">
        <v>12</v>
      </c>
      <c r="E15" s="5"/>
      <c r="F15" s="5">
        <v>-10000</v>
      </c>
      <c r="G15" s="5">
        <v>-15000</v>
      </c>
      <c r="H15" s="5">
        <v>-20000</v>
      </c>
    </row>
    <row r="16" spans="1:8" ht="38.25" x14ac:dyDescent="0.2">
      <c r="A16" s="1" t="s">
        <v>83</v>
      </c>
      <c r="B16" s="14" t="s">
        <v>84</v>
      </c>
      <c r="C16" s="14" t="s">
        <v>95</v>
      </c>
      <c r="D16" s="1" t="s">
        <v>12</v>
      </c>
      <c r="E16" s="5"/>
      <c r="F16" s="5">
        <v>-50000</v>
      </c>
      <c r="G16" s="5">
        <v>-50000</v>
      </c>
      <c r="H16" s="5">
        <v>-50000</v>
      </c>
    </row>
    <row r="17" spans="1:8" ht="38.25" x14ac:dyDescent="0.2">
      <c r="A17" s="1" t="s">
        <v>83</v>
      </c>
      <c r="B17" s="14" t="s">
        <v>84</v>
      </c>
      <c r="C17" s="14" t="s">
        <v>96</v>
      </c>
      <c r="D17" s="1" t="s">
        <v>12</v>
      </c>
      <c r="E17" s="5"/>
      <c r="F17" s="5">
        <v>0</v>
      </c>
      <c r="G17" s="5">
        <v>0</v>
      </c>
      <c r="H17" s="5">
        <v>-30000</v>
      </c>
    </row>
    <row r="18" spans="1:8" ht="38.25" x14ac:dyDescent="0.2">
      <c r="A18" s="1" t="s">
        <v>83</v>
      </c>
      <c r="B18" s="14" t="s">
        <v>84</v>
      </c>
      <c r="C18" s="14" t="s">
        <v>97</v>
      </c>
      <c r="D18" s="1" t="s">
        <v>12</v>
      </c>
      <c r="E18" s="5"/>
      <c r="F18" s="5">
        <v>-10000</v>
      </c>
      <c r="G18" s="5">
        <v>-25000</v>
      </c>
      <c r="H18" s="5">
        <v>-25000</v>
      </c>
    </row>
    <row r="19" spans="1:8" ht="38.25" x14ac:dyDescent="0.2">
      <c r="A19" s="1" t="s">
        <v>83</v>
      </c>
      <c r="B19" s="14" t="s">
        <v>84</v>
      </c>
      <c r="C19" s="14" t="s">
        <v>98</v>
      </c>
      <c r="D19" s="1" t="s">
        <v>12</v>
      </c>
      <c r="E19" s="5"/>
      <c r="F19" s="5">
        <v>0</v>
      </c>
      <c r="G19" s="5">
        <v>0</v>
      </c>
      <c r="H19" s="5">
        <v>-58000</v>
      </c>
    </row>
    <row r="20" spans="1:8" ht="38.25" x14ac:dyDescent="0.2">
      <c r="A20" s="1" t="s">
        <v>83</v>
      </c>
      <c r="B20" s="14" t="s">
        <v>84</v>
      </c>
      <c r="C20" s="14" t="s">
        <v>99</v>
      </c>
      <c r="D20" s="1" t="s">
        <v>16</v>
      </c>
      <c r="E20" s="5">
        <f>25000-25000</f>
        <v>0</v>
      </c>
      <c r="F20" s="5">
        <v>67600</v>
      </c>
      <c r="G20" s="5">
        <v>64500</v>
      </c>
      <c r="H20" s="5">
        <v>64100</v>
      </c>
    </row>
    <row r="21" spans="1:8" ht="38.25" x14ac:dyDescent="0.2">
      <c r="A21" s="1" t="s">
        <v>83</v>
      </c>
      <c r="B21" s="14" t="s">
        <v>84</v>
      </c>
      <c r="C21" s="14" t="s">
        <v>409</v>
      </c>
      <c r="D21" s="1" t="s">
        <v>16</v>
      </c>
      <c r="E21" s="5">
        <v>663</v>
      </c>
      <c r="F21" s="5">
        <v>353</v>
      </c>
      <c r="G21" s="5">
        <v>353</v>
      </c>
      <c r="H21" s="5">
        <v>353</v>
      </c>
    </row>
    <row r="22" spans="1:8" ht="25.5" x14ac:dyDescent="0.2">
      <c r="A22" s="1" t="s">
        <v>139</v>
      </c>
      <c r="B22" s="14" t="s">
        <v>140</v>
      </c>
      <c r="C22" s="14" t="s">
        <v>141</v>
      </c>
      <c r="D22" s="1" t="s">
        <v>16</v>
      </c>
      <c r="E22" s="5"/>
      <c r="F22" s="5">
        <v>2000</v>
      </c>
      <c r="G22" s="5">
        <v>5000</v>
      </c>
      <c r="H22" s="5">
        <v>10000</v>
      </c>
    </row>
    <row r="23" spans="1:8" ht="38.25" x14ac:dyDescent="0.2">
      <c r="A23" s="1" t="s">
        <v>253</v>
      </c>
      <c r="B23" s="14" t="s">
        <v>254</v>
      </c>
      <c r="C23" s="14" t="s">
        <v>255</v>
      </c>
      <c r="D23" s="1" t="s">
        <v>12</v>
      </c>
      <c r="E23" s="5"/>
      <c r="F23" s="5">
        <v>-300</v>
      </c>
      <c r="G23" s="5">
        <v>-300</v>
      </c>
      <c r="H23" s="5">
        <v>-300</v>
      </c>
    </row>
    <row r="24" spans="1:8" ht="25.5" x14ac:dyDescent="0.2">
      <c r="A24" s="1" t="s">
        <v>261</v>
      </c>
      <c r="B24" s="14" t="s">
        <v>262</v>
      </c>
      <c r="C24" s="14" t="s">
        <v>98</v>
      </c>
      <c r="D24" s="1" t="s">
        <v>16</v>
      </c>
      <c r="E24" s="5">
        <v>8000</v>
      </c>
      <c r="F24" s="5">
        <v>8000</v>
      </c>
      <c r="G24" s="5">
        <v>8000</v>
      </c>
      <c r="H24" s="5">
        <v>8000</v>
      </c>
    </row>
    <row r="25" spans="1:8" x14ac:dyDescent="0.2">
      <c r="A25" s="1" t="s">
        <v>261</v>
      </c>
      <c r="B25" s="14" t="s">
        <v>262</v>
      </c>
      <c r="C25" s="14" t="s">
        <v>263</v>
      </c>
      <c r="D25" s="1" t="s">
        <v>16</v>
      </c>
      <c r="E25" s="5">
        <v>3000</v>
      </c>
      <c r="F25" s="5">
        <v>3000</v>
      </c>
      <c r="G25" s="5">
        <v>3000</v>
      </c>
      <c r="H25" s="5">
        <v>3000</v>
      </c>
    </row>
    <row r="26" spans="1:8" ht="51" x14ac:dyDescent="0.2">
      <c r="A26" s="3" t="s">
        <v>316</v>
      </c>
      <c r="B26" s="18" t="s">
        <v>317</v>
      </c>
      <c r="C26" s="18" t="s">
        <v>326</v>
      </c>
      <c r="D26" s="1" t="s">
        <v>16</v>
      </c>
      <c r="E26" s="6">
        <f>13400+3350</f>
        <v>16750</v>
      </c>
      <c r="F26" s="6"/>
      <c r="G26" s="5"/>
      <c r="H26" s="5"/>
    </row>
    <row r="27" spans="1:8" ht="38.25" x14ac:dyDescent="0.2">
      <c r="A27" s="1" t="s">
        <v>327</v>
      </c>
      <c r="B27" s="14" t="s">
        <v>328</v>
      </c>
      <c r="C27" s="14" t="s">
        <v>330</v>
      </c>
      <c r="D27" s="1" t="s">
        <v>16</v>
      </c>
      <c r="E27" s="5"/>
      <c r="F27" s="5">
        <v>9000</v>
      </c>
      <c r="G27" s="5">
        <v>9000</v>
      </c>
      <c r="H27" s="5">
        <v>9000</v>
      </c>
    </row>
    <row r="28" spans="1:8" ht="38.25" x14ac:dyDescent="0.2">
      <c r="A28" s="1" t="s">
        <v>331</v>
      </c>
      <c r="B28" s="14" t="s">
        <v>332</v>
      </c>
      <c r="C28" s="14" t="s">
        <v>333</v>
      </c>
      <c r="D28" s="1" t="s">
        <v>12</v>
      </c>
      <c r="E28" s="5"/>
      <c r="F28" s="5">
        <f>-400+100</f>
        <v>-300</v>
      </c>
      <c r="G28" s="5">
        <f t="shared" ref="G28:H28" si="0">-400+100</f>
        <v>-300</v>
      </c>
      <c r="H28" s="5">
        <f t="shared" si="0"/>
        <v>-300</v>
      </c>
    </row>
    <row r="29" spans="1:8" x14ac:dyDescent="0.2">
      <c r="A29" s="1" t="s">
        <v>334</v>
      </c>
      <c r="B29" s="14" t="s">
        <v>335</v>
      </c>
      <c r="C29" s="14" t="s">
        <v>336</v>
      </c>
      <c r="D29" s="1" t="s">
        <v>16</v>
      </c>
      <c r="E29" s="5">
        <v>300</v>
      </c>
      <c r="F29" s="5">
        <v>300</v>
      </c>
      <c r="G29" s="5">
        <v>300</v>
      </c>
      <c r="H29" s="5">
        <v>300</v>
      </c>
    </row>
    <row r="30" spans="1:8" s="8" customFormat="1" ht="55.5" customHeight="1" x14ac:dyDescent="0.2">
      <c r="A30" s="8" t="s">
        <v>362</v>
      </c>
      <c r="B30" s="16" t="s">
        <v>415</v>
      </c>
      <c r="C30" s="16" t="s">
        <v>414</v>
      </c>
      <c r="D30" s="8" t="s">
        <v>12</v>
      </c>
      <c r="E30" s="6">
        <v>-100000</v>
      </c>
      <c r="F30" s="6">
        <v>-100000</v>
      </c>
      <c r="G30" s="6">
        <v>-100000</v>
      </c>
      <c r="H30" s="6">
        <v>-100000</v>
      </c>
    </row>
    <row r="31" spans="1:8" s="7" customFormat="1" ht="32.25" customHeight="1" x14ac:dyDescent="0.2">
      <c r="A31" s="7" t="s">
        <v>362</v>
      </c>
      <c r="B31" s="16" t="s">
        <v>415</v>
      </c>
      <c r="C31" s="15" t="s">
        <v>416</v>
      </c>
      <c r="D31" s="7" t="s">
        <v>16</v>
      </c>
      <c r="E31" s="6">
        <v>16000</v>
      </c>
      <c r="F31" s="5">
        <v>19347</v>
      </c>
      <c r="G31" s="5">
        <v>24347</v>
      </c>
      <c r="H31" s="5">
        <v>26347</v>
      </c>
    </row>
    <row r="32" spans="1:8" s="7" customFormat="1" x14ac:dyDescent="0.2">
      <c r="A32" s="7" t="s">
        <v>362</v>
      </c>
      <c r="B32" s="16" t="s">
        <v>415</v>
      </c>
      <c r="C32" s="15" t="s">
        <v>366</v>
      </c>
      <c r="D32" s="7" t="s">
        <v>12</v>
      </c>
      <c r="E32" s="5"/>
      <c r="F32" s="5"/>
      <c r="G32" s="5"/>
      <c r="H32" s="5">
        <v>-65000</v>
      </c>
    </row>
    <row r="33" spans="1:8" s="8" customFormat="1" ht="25.5" x14ac:dyDescent="0.2">
      <c r="A33" s="9" t="s">
        <v>367</v>
      </c>
      <c r="B33" s="16" t="s">
        <v>368</v>
      </c>
      <c r="C33" s="16" t="s">
        <v>369</v>
      </c>
      <c r="D33" s="8" t="s">
        <v>16</v>
      </c>
      <c r="E33" s="6">
        <v>20000</v>
      </c>
      <c r="F33" s="6">
        <v>20000</v>
      </c>
      <c r="G33" s="6">
        <v>20000</v>
      </c>
      <c r="H33" s="6">
        <v>20000</v>
      </c>
    </row>
    <row r="34" spans="1:8" x14ac:dyDescent="0.2">
      <c r="A34" s="10" t="s">
        <v>396</v>
      </c>
      <c r="B34" s="17"/>
      <c r="C34" s="17"/>
      <c r="D34" s="10"/>
      <c r="E34" s="11">
        <f>SUBTOTAL(109,Taulukko110[2024])</f>
        <v>-141287</v>
      </c>
      <c r="F34" s="11">
        <f>SUBTOTAL(109,Taulukko110[2025])</f>
        <v>-178000</v>
      </c>
      <c r="G34" s="11">
        <f>SUBTOTAL(109,Taulukko110[2026])</f>
        <v>-245800</v>
      </c>
      <c r="H34" s="11">
        <f>SUBTOTAL(109,Taulukko110[2027])</f>
        <v>-429900</v>
      </c>
    </row>
    <row r="36" spans="1:8" x14ac:dyDescent="0.2">
      <c r="E36" s="4"/>
      <c r="F36" s="4"/>
      <c r="G36" s="4"/>
      <c r="H36" s="4"/>
    </row>
    <row r="37" spans="1:8" x14ac:dyDescent="0.2">
      <c r="F37" s="4"/>
      <c r="G37" s="4"/>
      <c r="H37" s="4"/>
    </row>
    <row r="42" spans="1:8" x14ac:dyDescent="0.2">
      <c r="H42" s="4"/>
    </row>
    <row r="43" spans="1:8" x14ac:dyDescent="0.2">
      <c r="H43" s="12"/>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'C:\Users\03011079\Work Folders\Väliaikaiset\[Kopio Hallituksen päätösperäiset toimet 2023-2027_TAE 2024 JTS 2025-2027 riihi UUSI VERSIO 6.10..xlsm]ohje'!#REF!</xm:f>
          </x14:formula1>
          <xm:sqref>D6:D33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workbookViewId="0">
      <selection activeCell="R22" sqref="R22"/>
    </sheetView>
  </sheetViews>
  <sheetFormatPr defaultColWidth="9.140625" defaultRowHeight="12.75" x14ac:dyDescent="0.2"/>
  <cols>
    <col min="1" max="1" width="8.5703125" style="1" customWidth="1"/>
    <col min="2" max="2" width="25.5703125" style="14" customWidth="1"/>
    <col min="3" max="3" width="48.42578125" style="14" customWidth="1"/>
    <col min="4" max="4" width="8.140625" style="1" customWidth="1"/>
    <col min="5" max="5" width="9.28515625" style="1" customWidth="1"/>
    <col min="6" max="6" width="9.5703125" style="1" customWidth="1"/>
    <col min="7" max="7" width="9.28515625" style="1" customWidth="1"/>
    <col min="8" max="8" width="9.7109375" style="1" customWidth="1"/>
    <col min="9" max="16384" width="9.140625" style="1"/>
  </cols>
  <sheetData>
    <row r="1" spans="1:8" ht="15" x14ac:dyDescent="0.25">
      <c r="A1" s="13" t="s">
        <v>399</v>
      </c>
    </row>
    <row r="2" spans="1:8" x14ac:dyDescent="0.2">
      <c r="A2" s="1" t="s">
        <v>0</v>
      </c>
    </row>
    <row r="3" spans="1:8" x14ac:dyDescent="0.2">
      <c r="A3" s="2"/>
    </row>
    <row r="4" spans="1:8" x14ac:dyDescent="0.2">
      <c r="D4" s="3"/>
    </row>
    <row r="5" spans="1:8" x14ac:dyDescent="0.2">
      <c r="A5" s="1" t="s">
        <v>1</v>
      </c>
      <c r="B5" s="14" t="s">
        <v>2</v>
      </c>
      <c r="C5" s="14" t="s">
        <v>3</v>
      </c>
      <c r="D5" s="1" t="s">
        <v>4</v>
      </c>
      <c r="E5" s="1" t="s">
        <v>5</v>
      </c>
      <c r="F5" s="1" t="s">
        <v>6</v>
      </c>
      <c r="G5" s="1" t="s">
        <v>7</v>
      </c>
      <c r="H5" s="1" t="s">
        <v>8</v>
      </c>
    </row>
    <row r="6" spans="1:8" x14ac:dyDescent="0.2">
      <c r="A6" s="1" t="s">
        <v>150</v>
      </c>
      <c r="B6" s="14" t="s">
        <v>151</v>
      </c>
      <c r="C6" s="14" t="s">
        <v>154</v>
      </c>
      <c r="D6" s="1" t="s">
        <v>16</v>
      </c>
      <c r="E6" s="5"/>
      <c r="F6" s="5">
        <v>5000</v>
      </c>
      <c r="G6" s="5">
        <v>5000</v>
      </c>
      <c r="H6" s="5">
        <v>5000</v>
      </c>
    </row>
    <row r="7" spans="1:8" ht="25.5" x14ac:dyDescent="0.2">
      <c r="A7" s="1" t="s">
        <v>264</v>
      </c>
      <c r="B7" s="14" t="s">
        <v>265</v>
      </c>
      <c r="C7" s="14" t="s">
        <v>266</v>
      </c>
      <c r="D7" s="1" t="s">
        <v>16</v>
      </c>
      <c r="E7" s="5">
        <v>32000</v>
      </c>
      <c r="F7" s="5">
        <v>43000</v>
      </c>
      <c r="G7" s="5">
        <v>43000</v>
      </c>
      <c r="H7" s="5">
        <v>43000</v>
      </c>
    </row>
    <row r="8" spans="1:8" ht="25.5" x14ac:dyDescent="0.2">
      <c r="A8" s="1" t="s">
        <v>264</v>
      </c>
      <c r="B8" s="14" t="s">
        <v>265</v>
      </c>
      <c r="C8" s="14" t="s">
        <v>267</v>
      </c>
      <c r="D8" s="1" t="s">
        <v>16</v>
      </c>
      <c r="E8" s="5">
        <v>5000</v>
      </c>
      <c r="F8" s="5">
        <v>5000</v>
      </c>
      <c r="G8" s="5">
        <v>5000</v>
      </c>
      <c r="H8" s="5">
        <v>5000</v>
      </c>
    </row>
    <row r="9" spans="1:8" x14ac:dyDescent="0.2">
      <c r="A9" s="1" t="s">
        <v>264</v>
      </c>
      <c r="B9" s="14" t="s">
        <v>265</v>
      </c>
      <c r="C9" s="14" t="s">
        <v>268</v>
      </c>
      <c r="D9" s="1" t="s">
        <v>16</v>
      </c>
      <c r="E9" s="5">
        <v>22000</v>
      </c>
      <c r="F9" s="5">
        <v>22000</v>
      </c>
      <c r="G9" s="5">
        <v>22000</v>
      </c>
      <c r="H9" s="5">
        <v>22000</v>
      </c>
    </row>
    <row r="10" spans="1:8" x14ac:dyDescent="0.2">
      <c r="A10" s="1" t="s">
        <v>269</v>
      </c>
      <c r="B10" s="14" t="s">
        <v>270</v>
      </c>
      <c r="C10" s="14" t="s">
        <v>271</v>
      </c>
      <c r="D10" s="1" t="s">
        <v>12</v>
      </c>
      <c r="E10" s="5">
        <f>-33000-33000</f>
        <v>-66000</v>
      </c>
      <c r="F10" s="5">
        <f>-105000-10000</f>
        <v>-115000</v>
      </c>
      <c r="G10" s="5">
        <v>-120000</v>
      </c>
      <c r="H10" s="5">
        <v>-120000</v>
      </c>
    </row>
    <row r="11" spans="1:8" x14ac:dyDescent="0.2">
      <c r="A11" s="1" t="s">
        <v>269</v>
      </c>
      <c r="B11" s="14" t="s">
        <v>270</v>
      </c>
      <c r="C11" s="14" t="s">
        <v>272</v>
      </c>
      <c r="D11" s="1" t="s">
        <v>12</v>
      </c>
      <c r="E11" s="5">
        <v>5000</v>
      </c>
      <c r="F11" s="5">
        <v>14000</v>
      </c>
      <c r="G11" s="5">
        <v>14000</v>
      </c>
      <c r="H11" s="5">
        <v>14000</v>
      </c>
    </row>
    <row r="12" spans="1:8" ht="25.5" x14ac:dyDescent="0.2">
      <c r="A12" s="1" t="s">
        <v>269</v>
      </c>
      <c r="B12" s="14" t="s">
        <v>270</v>
      </c>
      <c r="C12" s="14" t="s">
        <v>274</v>
      </c>
      <c r="D12" s="1" t="s">
        <v>12</v>
      </c>
      <c r="E12" s="5">
        <v>2000</v>
      </c>
      <c r="F12" s="5">
        <v>2000</v>
      </c>
      <c r="G12" s="5">
        <v>2000</v>
      </c>
      <c r="H12" s="5">
        <v>2000</v>
      </c>
    </row>
    <row r="13" spans="1:8" ht="25.5" x14ac:dyDescent="0.2">
      <c r="A13" s="1" t="s">
        <v>269</v>
      </c>
      <c r="B13" s="14" t="s">
        <v>270</v>
      </c>
      <c r="C13" s="14" t="s">
        <v>275</v>
      </c>
      <c r="D13" s="1" t="s">
        <v>12</v>
      </c>
      <c r="E13" s="5">
        <v>1000</v>
      </c>
      <c r="F13" s="5">
        <v>1000</v>
      </c>
      <c r="G13" s="5">
        <v>1000</v>
      </c>
      <c r="H13" s="5">
        <v>1000</v>
      </c>
    </row>
    <row r="14" spans="1:8" x14ac:dyDescent="0.2">
      <c r="A14" s="1" t="s">
        <v>269</v>
      </c>
      <c r="B14" s="14" t="s">
        <v>270</v>
      </c>
      <c r="C14" s="14" t="s">
        <v>276</v>
      </c>
      <c r="D14" s="1" t="s">
        <v>12</v>
      </c>
      <c r="E14" s="5">
        <f>-16000+5000</f>
        <v>-11000</v>
      </c>
      <c r="F14" s="5">
        <v>-30000</v>
      </c>
      <c r="G14" s="5">
        <v>-30000</v>
      </c>
      <c r="H14" s="5">
        <v>-30000</v>
      </c>
    </row>
    <row r="15" spans="1:8" ht="25.5" x14ac:dyDescent="0.2">
      <c r="A15" s="1" t="s">
        <v>269</v>
      </c>
      <c r="B15" s="14" t="s">
        <v>270</v>
      </c>
      <c r="C15" s="14" t="s">
        <v>277</v>
      </c>
      <c r="D15" s="1" t="s">
        <v>12</v>
      </c>
      <c r="E15" s="5">
        <f>-58000-58000</f>
        <v>-116000</v>
      </c>
      <c r="F15" s="5">
        <v>-235000</v>
      </c>
      <c r="G15" s="5">
        <v>-235000</v>
      </c>
      <c r="H15" s="5">
        <v>-235000</v>
      </c>
    </row>
    <row r="16" spans="1:8" ht="25.5" x14ac:dyDescent="0.2">
      <c r="A16" s="1" t="s">
        <v>269</v>
      </c>
      <c r="B16" s="14" t="s">
        <v>270</v>
      </c>
      <c r="C16" s="14" t="s">
        <v>278</v>
      </c>
      <c r="D16" s="1" t="s">
        <v>12</v>
      </c>
      <c r="E16" s="5"/>
      <c r="F16" s="5">
        <v>1100</v>
      </c>
      <c r="G16" s="5">
        <v>1400</v>
      </c>
      <c r="H16" s="5">
        <v>1400</v>
      </c>
    </row>
    <row r="17" spans="1:8" ht="25.5" x14ac:dyDescent="0.2">
      <c r="A17" s="1" t="s">
        <v>269</v>
      </c>
      <c r="B17" s="14" t="s">
        <v>270</v>
      </c>
      <c r="C17" s="14" t="s">
        <v>279</v>
      </c>
      <c r="D17" s="1" t="s">
        <v>12</v>
      </c>
      <c r="E17" s="5"/>
      <c r="F17" s="5">
        <v>3000</v>
      </c>
      <c r="G17" s="5">
        <v>4000</v>
      </c>
      <c r="H17" s="5">
        <v>4000</v>
      </c>
    </row>
    <row r="18" spans="1:8" ht="25.5" x14ac:dyDescent="0.2">
      <c r="A18" s="1" t="s">
        <v>269</v>
      </c>
      <c r="B18" s="14" t="s">
        <v>270</v>
      </c>
      <c r="C18" s="14" t="s">
        <v>280</v>
      </c>
      <c r="D18" s="1" t="s">
        <v>12</v>
      </c>
      <c r="E18" s="5"/>
      <c r="F18" s="5">
        <v>1000</v>
      </c>
      <c r="G18" s="5">
        <v>2000</v>
      </c>
      <c r="H18" s="5">
        <v>2000</v>
      </c>
    </row>
    <row r="19" spans="1:8" ht="25.5" x14ac:dyDescent="0.2">
      <c r="A19" s="1" t="s">
        <v>269</v>
      </c>
      <c r="B19" s="14" t="s">
        <v>270</v>
      </c>
      <c r="C19" s="14" t="s">
        <v>281</v>
      </c>
      <c r="D19" s="1" t="s">
        <v>12</v>
      </c>
      <c r="E19" s="5"/>
      <c r="F19" s="5">
        <v>5000</v>
      </c>
      <c r="G19" s="5">
        <v>7000</v>
      </c>
      <c r="H19" s="5">
        <v>7000</v>
      </c>
    </row>
    <row r="20" spans="1:8" ht="25.5" x14ac:dyDescent="0.2">
      <c r="A20" s="1" t="s">
        <v>269</v>
      </c>
      <c r="B20" s="14" t="s">
        <v>270</v>
      </c>
      <c r="C20" s="14" t="s">
        <v>282</v>
      </c>
      <c r="D20" s="1" t="s">
        <v>12</v>
      </c>
      <c r="E20" s="5">
        <v>20000</v>
      </c>
      <c r="F20" s="5">
        <v>20000</v>
      </c>
      <c r="G20" s="5">
        <v>20000</v>
      </c>
      <c r="H20" s="5">
        <v>20000</v>
      </c>
    </row>
    <row r="21" spans="1:8" ht="25.5" x14ac:dyDescent="0.2">
      <c r="A21" s="1" t="s">
        <v>269</v>
      </c>
      <c r="B21" s="14" t="s">
        <v>270</v>
      </c>
      <c r="C21" s="14" t="s">
        <v>283</v>
      </c>
      <c r="D21" s="1" t="s">
        <v>12</v>
      </c>
      <c r="E21" s="5">
        <v>9000</v>
      </c>
      <c r="F21" s="5">
        <v>9000</v>
      </c>
      <c r="G21" s="5">
        <v>9000</v>
      </c>
      <c r="H21" s="5">
        <v>9000</v>
      </c>
    </row>
    <row r="22" spans="1:8" ht="25.5" x14ac:dyDescent="0.2">
      <c r="A22" s="1" t="s">
        <v>269</v>
      </c>
      <c r="B22" s="14" t="s">
        <v>270</v>
      </c>
      <c r="C22" s="14" t="s">
        <v>284</v>
      </c>
      <c r="D22" s="1" t="s">
        <v>12</v>
      </c>
      <c r="E22" s="5">
        <v>2000</v>
      </c>
      <c r="F22" s="5">
        <v>5000</v>
      </c>
      <c r="G22" s="5">
        <v>7000</v>
      </c>
      <c r="H22" s="5">
        <v>7000</v>
      </c>
    </row>
    <row r="23" spans="1:8" x14ac:dyDescent="0.2">
      <c r="A23" s="1" t="s">
        <v>269</v>
      </c>
      <c r="B23" s="14" t="s">
        <v>270</v>
      </c>
      <c r="C23" s="14" t="s">
        <v>285</v>
      </c>
      <c r="D23" s="1" t="s">
        <v>12</v>
      </c>
      <c r="E23" s="5"/>
      <c r="F23" s="5">
        <v>-8750</v>
      </c>
      <c r="G23" s="5">
        <v>-17500</v>
      </c>
      <c r="H23" s="5">
        <v>-17500</v>
      </c>
    </row>
    <row r="24" spans="1:8" ht="25.5" x14ac:dyDescent="0.2">
      <c r="A24" s="1" t="s">
        <v>269</v>
      </c>
      <c r="B24" s="14" t="s">
        <v>270</v>
      </c>
      <c r="C24" s="14" t="s">
        <v>286</v>
      </c>
      <c r="D24" s="1" t="s">
        <v>12</v>
      </c>
      <c r="E24" s="5"/>
      <c r="F24" s="5">
        <v>-500</v>
      </c>
      <c r="G24" s="5">
        <v>-1000</v>
      </c>
      <c r="H24" s="5">
        <v>-1000</v>
      </c>
    </row>
    <row r="25" spans="1:8" ht="25.5" x14ac:dyDescent="0.2">
      <c r="A25" s="1" t="s">
        <v>287</v>
      </c>
      <c r="B25" s="14" t="s">
        <v>288</v>
      </c>
      <c r="C25" s="14" t="s">
        <v>289</v>
      </c>
      <c r="D25" s="1" t="s">
        <v>12</v>
      </c>
      <c r="E25" s="5">
        <v>-10000</v>
      </c>
      <c r="F25" s="5">
        <v>-40000</v>
      </c>
      <c r="G25" s="5">
        <v>-40000</v>
      </c>
      <c r="H25" s="5">
        <v>-40000</v>
      </c>
    </row>
    <row r="26" spans="1:8" ht="25.5" x14ac:dyDescent="0.2">
      <c r="A26" s="1" t="s">
        <v>287</v>
      </c>
      <c r="B26" s="14" t="s">
        <v>288</v>
      </c>
      <c r="C26" s="14" t="s">
        <v>290</v>
      </c>
      <c r="D26" s="1" t="s">
        <v>16</v>
      </c>
      <c r="E26" s="5">
        <v>-1500</v>
      </c>
      <c r="F26" s="5">
        <v>-2000</v>
      </c>
      <c r="G26" s="5">
        <v>-2000</v>
      </c>
      <c r="H26" s="5">
        <v>-2000</v>
      </c>
    </row>
    <row r="27" spans="1:8" x14ac:dyDescent="0.2">
      <c r="A27" s="1" t="s">
        <v>287</v>
      </c>
      <c r="B27" s="14" t="s">
        <v>288</v>
      </c>
      <c r="C27" s="14" t="s">
        <v>271</v>
      </c>
      <c r="D27" s="1" t="s">
        <v>12</v>
      </c>
      <c r="E27" s="5">
        <f>2600+2600</f>
        <v>5200</v>
      </c>
      <c r="F27" s="5">
        <v>8000</v>
      </c>
      <c r="G27" s="5">
        <v>8000</v>
      </c>
      <c r="H27" s="5">
        <v>8000</v>
      </c>
    </row>
    <row r="28" spans="1:8" x14ac:dyDescent="0.2">
      <c r="A28" s="1" t="s">
        <v>287</v>
      </c>
      <c r="B28" s="14" t="s">
        <v>288</v>
      </c>
      <c r="C28" s="14" t="s">
        <v>272</v>
      </c>
      <c r="D28" s="1" t="s">
        <v>12</v>
      </c>
      <c r="E28" s="5">
        <v>2000</v>
      </c>
      <c r="F28" s="5">
        <v>7000</v>
      </c>
      <c r="G28" s="5">
        <v>7000</v>
      </c>
      <c r="H28" s="5">
        <v>7000</v>
      </c>
    </row>
    <row r="29" spans="1:8" ht="25.5" x14ac:dyDescent="0.2">
      <c r="A29" s="1" t="s">
        <v>287</v>
      </c>
      <c r="B29" s="14" t="s">
        <v>288</v>
      </c>
      <c r="C29" s="14" t="s">
        <v>267</v>
      </c>
      <c r="D29" s="1" t="s">
        <v>16</v>
      </c>
      <c r="E29" s="5">
        <v>-400</v>
      </c>
      <c r="F29" s="5">
        <v>-400</v>
      </c>
      <c r="G29" s="5">
        <v>-400</v>
      </c>
      <c r="H29" s="5">
        <v>-400</v>
      </c>
    </row>
    <row r="30" spans="1:8" ht="25.5" x14ac:dyDescent="0.2">
      <c r="A30" s="1" t="s">
        <v>287</v>
      </c>
      <c r="B30" s="14" t="s">
        <v>288</v>
      </c>
      <c r="C30" s="14" t="s">
        <v>292</v>
      </c>
      <c r="D30" s="1" t="s">
        <v>16</v>
      </c>
      <c r="E30" s="5">
        <v>-2600</v>
      </c>
      <c r="F30" s="5">
        <v>-2600</v>
      </c>
      <c r="G30" s="5">
        <v>-2600</v>
      </c>
      <c r="H30" s="5">
        <v>-2600</v>
      </c>
    </row>
    <row r="31" spans="1:8" ht="51" x14ac:dyDescent="0.2">
      <c r="A31" s="1" t="s">
        <v>287</v>
      </c>
      <c r="B31" s="14" t="s">
        <v>288</v>
      </c>
      <c r="C31" s="14" t="s">
        <v>293</v>
      </c>
      <c r="D31" s="1" t="s">
        <v>12</v>
      </c>
      <c r="E31" s="5">
        <v>1000</v>
      </c>
      <c r="F31" s="5">
        <f>2500-500</f>
        <v>2000</v>
      </c>
      <c r="G31" s="5">
        <v>2500</v>
      </c>
      <c r="H31" s="5">
        <v>2500</v>
      </c>
    </row>
    <row r="32" spans="1:8" x14ac:dyDescent="0.2">
      <c r="A32" s="1" t="s">
        <v>287</v>
      </c>
      <c r="B32" s="14" t="s">
        <v>288</v>
      </c>
      <c r="C32" s="14" t="s">
        <v>276</v>
      </c>
      <c r="D32" s="1" t="s">
        <v>12</v>
      </c>
      <c r="E32" s="5">
        <f>2500-1000</f>
        <v>1500</v>
      </c>
      <c r="F32" s="5">
        <v>5000</v>
      </c>
      <c r="G32" s="5">
        <v>5000</v>
      </c>
      <c r="H32" s="5">
        <v>5000</v>
      </c>
    </row>
    <row r="33" spans="1:8" x14ac:dyDescent="0.2">
      <c r="A33" s="1" t="s">
        <v>287</v>
      </c>
      <c r="B33" s="14" t="s">
        <v>288</v>
      </c>
      <c r="C33" s="14" t="s">
        <v>294</v>
      </c>
      <c r="D33" s="1" t="s">
        <v>12</v>
      </c>
      <c r="E33" s="5"/>
      <c r="F33" s="5">
        <v>200</v>
      </c>
      <c r="G33" s="5">
        <v>200</v>
      </c>
      <c r="H33" s="5">
        <v>200</v>
      </c>
    </row>
    <row r="34" spans="1:8" ht="25.5" x14ac:dyDescent="0.2">
      <c r="A34" s="1" t="s">
        <v>287</v>
      </c>
      <c r="B34" s="14" t="s">
        <v>288</v>
      </c>
      <c r="C34" s="14" t="s">
        <v>295</v>
      </c>
      <c r="D34" s="1" t="s">
        <v>12</v>
      </c>
      <c r="E34" s="5"/>
      <c r="F34" s="5">
        <f>62500+1700</f>
        <v>64200</v>
      </c>
      <c r="G34" s="5">
        <f t="shared" ref="G34:H34" si="0">62500+1700</f>
        <v>64200</v>
      </c>
      <c r="H34" s="5">
        <f t="shared" si="0"/>
        <v>64200</v>
      </c>
    </row>
    <row r="35" spans="1:8" ht="25.5" x14ac:dyDescent="0.2">
      <c r="A35" s="1" t="s">
        <v>287</v>
      </c>
      <c r="B35" s="14" t="s">
        <v>288</v>
      </c>
      <c r="C35" s="14" t="s">
        <v>296</v>
      </c>
      <c r="D35" s="1" t="s">
        <v>12</v>
      </c>
      <c r="E35" s="5">
        <f>15600+15600+900</f>
        <v>32100</v>
      </c>
      <c r="F35" s="5"/>
      <c r="G35" s="5"/>
      <c r="H35" s="5"/>
    </row>
    <row r="36" spans="1:8" ht="51" x14ac:dyDescent="0.2">
      <c r="A36" s="1" t="s">
        <v>287</v>
      </c>
      <c r="B36" s="14" t="s">
        <v>288</v>
      </c>
      <c r="C36" s="14" t="s">
        <v>297</v>
      </c>
      <c r="D36" s="1" t="s">
        <v>12</v>
      </c>
      <c r="E36" s="5"/>
      <c r="F36" s="5">
        <v>3500</v>
      </c>
      <c r="G36" s="5">
        <v>3500</v>
      </c>
      <c r="H36" s="5">
        <v>3500</v>
      </c>
    </row>
    <row r="37" spans="1:8" ht="25.5" x14ac:dyDescent="0.2">
      <c r="A37" s="1" t="s">
        <v>287</v>
      </c>
      <c r="B37" s="14" t="s">
        <v>288</v>
      </c>
      <c r="C37" s="14" t="s">
        <v>278</v>
      </c>
      <c r="D37" s="1" t="s">
        <v>12</v>
      </c>
      <c r="E37" s="5"/>
      <c r="F37" s="5">
        <v>600</v>
      </c>
      <c r="G37" s="5">
        <v>700</v>
      </c>
      <c r="H37" s="5">
        <v>700</v>
      </c>
    </row>
    <row r="38" spans="1:8" ht="25.5" x14ac:dyDescent="0.2">
      <c r="A38" s="1" t="s">
        <v>287</v>
      </c>
      <c r="B38" s="14" t="s">
        <v>288</v>
      </c>
      <c r="C38" s="14" t="s">
        <v>279</v>
      </c>
      <c r="D38" s="1" t="s">
        <v>12</v>
      </c>
      <c r="E38" s="5"/>
      <c r="F38" s="5">
        <v>6000</v>
      </c>
      <c r="G38" s="5">
        <v>10000</v>
      </c>
      <c r="H38" s="5">
        <v>10000</v>
      </c>
    </row>
    <row r="39" spans="1:8" ht="25.5" x14ac:dyDescent="0.2">
      <c r="A39" s="1" t="s">
        <v>287</v>
      </c>
      <c r="B39" s="14" t="s">
        <v>288</v>
      </c>
      <c r="C39" s="14" t="s">
        <v>298</v>
      </c>
      <c r="D39" s="1" t="s">
        <v>12</v>
      </c>
      <c r="E39" s="5"/>
      <c r="F39" s="5">
        <v>1000</v>
      </c>
      <c r="G39" s="5">
        <v>1000</v>
      </c>
      <c r="H39" s="5">
        <v>1000</v>
      </c>
    </row>
    <row r="40" spans="1:8" ht="25.5" x14ac:dyDescent="0.2">
      <c r="A40" s="1" t="s">
        <v>287</v>
      </c>
      <c r="B40" s="14" t="s">
        <v>288</v>
      </c>
      <c r="C40" s="14" t="s">
        <v>281</v>
      </c>
      <c r="D40" s="1" t="s">
        <v>12</v>
      </c>
      <c r="E40" s="5"/>
      <c r="F40" s="5">
        <v>2000</v>
      </c>
      <c r="G40" s="5">
        <v>3000</v>
      </c>
      <c r="H40" s="5">
        <v>3000</v>
      </c>
    </row>
    <row r="41" spans="1:8" ht="25.5" x14ac:dyDescent="0.2">
      <c r="A41" s="1" t="s">
        <v>287</v>
      </c>
      <c r="B41" s="14" t="s">
        <v>288</v>
      </c>
      <c r="C41" s="14" t="s">
        <v>282</v>
      </c>
      <c r="D41" s="1" t="s">
        <v>12</v>
      </c>
      <c r="E41" s="5">
        <v>50000</v>
      </c>
      <c r="F41" s="5">
        <v>50000</v>
      </c>
      <c r="G41" s="5">
        <v>50000</v>
      </c>
      <c r="H41" s="5">
        <v>50000</v>
      </c>
    </row>
    <row r="42" spans="1:8" ht="25.5" x14ac:dyDescent="0.2">
      <c r="A42" s="1" t="s">
        <v>287</v>
      </c>
      <c r="B42" s="14" t="s">
        <v>288</v>
      </c>
      <c r="C42" s="14" t="s">
        <v>299</v>
      </c>
      <c r="D42" s="1" t="s">
        <v>12</v>
      </c>
      <c r="E42" s="5">
        <v>3000</v>
      </c>
      <c r="F42" s="5">
        <v>3000</v>
      </c>
      <c r="G42" s="5">
        <v>3000</v>
      </c>
      <c r="H42" s="5">
        <v>3000</v>
      </c>
    </row>
    <row r="43" spans="1:8" ht="25.5" x14ac:dyDescent="0.2">
      <c r="A43" s="1" t="s">
        <v>287</v>
      </c>
      <c r="B43" s="14" t="s">
        <v>288</v>
      </c>
      <c r="C43" s="14" t="s">
        <v>300</v>
      </c>
      <c r="D43" s="1" t="s">
        <v>12</v>
      </c>
      <c r="E43" s="5">
        <v>1000</v>
      </c>
      <c r="F43" s="5">
        <v>2000</v>
      </c>
      <c r="G43" s="5">
        <v>3000</v>
      </c>
      <c r="H43" s="5">
        <v>3000</v>
      </c>
    </row>
    <row r="44" spans="1:8" ht="51" x14ac:dyDescent="0.2">
      <c r="A44" s="1" t="s">
        <v>301</v>
      </c>
      <c r="B44" s="14" t="s">
        <v>302</v>
      </c>
      <c r="C44" s="14" t="s">
        <v>303</v>
      </c>
      <c r="D44" s="1" t="s">
        <v>12</v>
      </c>
      <c r="E44" s="5">
        <v>-38000</v>
      </c>
      <c r="F44" s="5">
        <v>-38000</v>
      </c>
      <c r="G44" s="5">
        <v>-38000</v>
      </c>
      <c r="H44" s="5">
        <v>-38000</v>
      </c>
    </row>
    <row r="45" spans="1:8" ht="51" x14ac:dyDescent="0.2">
      <c r="A45" s="1" t="s">
        <v>301</v>
      </c>
      <c r="B45" s="14" t="s">
        <v>302</v>
      </c>
      <c r="C45" s="14" t="s">
        <v>304</v>
      </c>
      <c r="D45" s="1" t="s">
        <v>12</v>
      </c>
      <c r="E45" s="5">
        <v>-6000</v>
      </c>
      <c r="F45" s="5">
        <v>-6000</v>
      </c>
      <c r="G45" s="5">
        <v>-6000</v>
      </c>
      <c r="H45" s="5">
        <v>-6000</v>
      </c>
    </row>
    <row r="46" spans="1:8" ht="51" x14ac:dyDescent="0.2">
      <c r="A46" s="1" t="s">
        <v>301</v>
      </c>
      <c r="B46" s="14" t="s">
        <v>302</v>
      </c>
      <c r="C46" s="14" t="s">
        <v>278</v>
      </c>
      <c r="D46" s="1" t="s">
        <v>12</v>
      </c>
      <c r="E46" s="5">
        <v>4000</v>
      </c>
      <c r="F46" s="5">
        <v>20000</v>
      </c>
      <c r="G46" s="5">
        <v>25000</v>
      </c>
      <c r="H46" s="5">
        <v>25000</v>
      </c>
    </row>
    <row r="47" spans="1:8" ht="51" x14ac:dyDescent="0.2">
      <c r="A47" s="1" t="s">
        <v>301</v>
      </c>
      <c r="B47" s="14" t="s">
        <v>302</v>
      </c>
      <c r="C47" s="14" t="s">
        <v>298</v>
      </c>
      <c r="D47" s="1" t="s">
        <v>12</v>
      </c>
      <c r="E47" s="5"/>
      <c r="F47" s="5">
        <v>-25000</v>
      </c>
      <c r="G47" s="5">
        <v>-44000</v>
      </c>
      <c r="H47" s="5">
        <v>-44000</v>
      </c>
    </row>
    <row r="48" spans="1:8" ht="51" x14ac:dyDescent="0.2">
      <c r="A48" s="1" t="s">
        <v>301</v>
      </c>
      <c r="B48" s="14" t="s">
        <v>302</v>
      </c>
      <c r="C48" s="14" t="s">
        <v>281</v>
      </c>
      <c r="D48" s="1" t="s">
        <v>12</v>
      </c>
      <c r="E48" s="5"/>
      <c r="F48" s="5">
        <v>-30000</v>
      </c>
      <c r="G48" s="5">
        <v>-41000</v>
      </c>
      <c r="H48" s="5">
        <v>-41000</v>
      </c>
    </row>
    <row r="49" spans="1:8" ht="51" x14ac:dyDescent="0.2">
      <c r="A49" s="1" t="s">
        <v>301</v>
      </c>
      <c r="B49" s="14" t="s">
        <v>302</v>
      </c>
      <c r="C49" s="14" t="s">
        <v>305</v>
      </c>
      <c r="D49" s="1" t="s">
        <v>12</v>
      </c>
      <c r="E49" s="5">
        <v>-21000</v>
      </c>
      <c r="F49" s="5">
        <v>-21000</v>
      </c>
      <c r="G49" s="5">
        <v>-21000</v>
      </c>
      <c r="H49" s="5">
        <v>-21000</v>
      </c>
    </row>
    <row r="50" spans="1:8" ht="51" x14ac:dyDescent="0.2">
      <c r="A50" s="1" t="s">
        <v>301</v>
      </c>
      <c r="B50" s="14" t="s">
        <v>302</v>
      </c>
      <c r="C50" s="14" t="s">
        <v>300</v>
      </c>
      <c r="D50" s="1" t="s">
        <v>12</v>
      </c>
      <c r="E50" s="5">
        <v>-40000</v>
      </c>
      <c r="F50" s="5">
        <v>-130000</v>
      </c>
      <c r="G50" s="5">
        <v>-172000</v>
      </c>
      <c r="H50" s="5">
        <v>-172000</v>
      </c>
    </row>
    <row r="51" spans="1:8" ht="51" x14ac:dyDescent="0.2">
      <c r="A51" s="1" t="s">
        <v>301</v>
      </c>
      <c r="B51" s="14" t="s">
        <v>302</v>
      </c>
      <c r="C51" s="14" t="s">
        <v>306</v>
      </c>
      <c r="D51" s="1" t="s">
        <v>12</v>
      </c>
      <c r="E51" s="5">
        <v>-2000</v>
      </c>
      <c r="F51" s="5">
        <v>-12000</v>
      </c>
      <c r="G51" s="5">
        <v>-12000</v>
      </c>
      <c r="H51" s="5">
        <v>-12000</v>
      </c>
    </row>
    <row r="52" spans="1:8" ht="38.25" x14ac:dyDescent="0.2">
      <c r="A52" s="3" t="s">
        <v>307</v>
      </c>
      <c r="B52" s="18" t="s">
        <v>308</v>
      </c>
      <c r="C52" s="18" t="s">
        <v>309</v>
      </c>
      <c r="D52" s="1" t="s">
        <v>12</v>
      </c>
      <c r="E52" s="6">
        <v>-83000</v>
      </c>
      <c r="F52" s="6">
        <v>-83000</v>
      </c>
      <c r="G52" s="5">
        <v>-83000</v>
      </c>
      <c r="H52" s="5">
        <v>-83000</v>
      </c>
    </row>
    <row r="53" spans="1:8" ht="38.25" x14ac:dyDescent="0.2">
      <c r="A53" s="3" t="s">
        <v>307</v>
      </c>
      <c r="B53" s="18" t="s">
        <v>308</v>
      </c>
      <c r="C53" s="18" t="s">
        <v>310</v>
      </c>
      <c r="D53" s="1" t="s">
        <v>12</v>
      </c>
      <c r="E53" s="6">
        <v>-5000</v>
      </c>
      <c r="F53" s="6">
        <v>-5000</v>
      </c>
      <c r="G53" s="5">
        <v>-5000</v>
      </c>
      <c r="H53" s="5">
        <v>-5000</v>
      </c>
    </row>
    <row r="54" spans="1:8" ht="38.25" x14ac:dyDescent="0.2">
      <c r="A54" s="3" t="s">
        <v>307</v>
      </c>
      <c r="B54" s="18" t="s">
        <v>308</v>
      </c>
      <c r="C54" s="18" t="s">
        <v>311</v>
      </c>
      <c r="D54" s="1" t="s">
        <v>12</v>
      </c>
      <c r="E54" s="6">
        <v>-5000</v>
      </c>
      <c r="F54" s="6">
        <v>-5000</v>
      </c>
      <c r="G54" s="5">
        <v>-5000</v>
      </c>
      <c r="H54" s="5">
        <v>-5000</v>
      </c>
    </row>
    <row r="55" spans="1:8" ht="51" x14ac:dyDescent="0.2">
      <c r="A55" s="3" t="s">
        <v>307</v>
      </c>
      <c r="B55" s="18" t="s">
        <v>308</v>
      </c>
      <c r="C55" s="18" t="s">
        <v>297</v>
      </c>
      <c r="D55" s="1" t="s">
        <v>12</v>
      </c>
      <c r="E55" s="6"/>
      <c r="F55" s="6">
        <v>4000</v>
      </c>
      <c r="G55" s="5">
        <v>4000</v>
      </c>
      <c r="H55" s="5">
        <v>4000</v>
      </c>
    </row>
    <row r="56" spans="1:8" ht="38.25" x14ac:dyDescent="0.2">
      <c r="A56" s="3" t="s">
        <v>307</v>
      </c>
      <c r="B56" s="18" t="s">
        <v>308</v>
      </c>
      <c r="C56" s="18" t="s">
        <v>278</v>
      </c>
      <c r="D56" s="1" t="s">
        <v>12</v>
      </c>
      <c r="E56" s="6">
        <f>-4000-1000</f>
        <v>-5000</v>
      </c>
      <c r="F56" s="6">
        <f>-20000-5000</f>
        <v>-25000</v>
      </c>
      <c r="G56" s="5">
        <f>-25000-6000</f>
        <v>-31000</v>
      </c>
      <c r="H56" s="5">
        <f>-25000-6000</f>
        <v>-31000</v>
      </c>
    </row>
    <row r="57" spans="1:8" ht="38.25" x14ac:dyDescent="0.2">
      <c r="A57" s="3" t="s">
        <v>307</v>
      </c>
      <c r="B57" s="18" t="s">
        <v>308</v>
      </c>
      <c r="C57" s="18" t="s">
        <v>312</v>
      </c>
      <c r="D57" s="1" t="s">
        <v>12</v>
      </c>
      <c r="E57" s="6"/>
      <c r="F57" s="6">
        <v>-20000</v>
      </c>
      <c r="G57" s="5">
        <v>-30000</v>
      </c>
      <c r="H57" s="5">
        <v>-30000</v>
      </c>
    </row>
    <row r="58" spans="1:8" ht="38.25" x14ac:dyDescent="0.2">
      <c r="A58" s="3" t="s">
        <v>307</v>
      </c>
      <c r="B58" s="18" t="s">
        <v>308</v>
      </c>
      <c r="C58" s="18" t="s">
        <v>280</v>
      </c>
      <c r="D58" s="1" t="s">
        <v>12</v>
      </c>
      <c r="E58" s="6"/>
      <c r="F58" s="6">
        <v>25000</v>
      </c>
      <c r="G58" s="5">
        <v>44000</v>
      </c>
      <c r="H58" s="5">
        <v>44000</v>
      </c>
    </row>
    <row r="59" spans="1:8" ht="38.25" x14ac:dyDescent="0.2">
      <c r="A59" s="3" t="s">
        <v>307</v>
      </c>
      <c r="B59" s="18" t="s">
        <v>308</v>
      </c>
      <c r="C59" s="18" t="s">
        <v>281</v>
      </c>
      <c r="D59" s="1" t="s">
        <v>12</v>
      </c>
      <c r="E59" s="6"/>
      <c r="F59" s="6">
        <v>45000</v>
      </c>
      <c r="G59" s="5">
        <v>60000</v>
      </c>
      <c r="H59" s="5">
        <v>60000</v>
      </c>
    </row>
    <row r="60" spans="1:8" ht="38.25" x14ac:dyDescent="0.2">
      <c r="A60" s="3" t="s">
        <v>307</v>
      </c>
      <c r="B60" s="18" t="s">
        <v>308</v>
      </c>
      <c r="C60" s="18" t="s">
        <v>283</v>
      </c>
      <c r="D60" s="1" t="s">
        <v>12</v>
      </c>
      <c r="E60" s="6">
        <v>-27000</v>
      </c>
      <c r="F60" s="6">
        <v>-27000</v>
      </c>
      <c r="G60" s="5">
        <v>-27000</v>
      </c>
      <c r="H60" s="5">
        <v>-27000</v>
      </c>
    </row>
    <row r="61" spans="1:8" ht="38.25" x14ac:dyDescent="0.2">
      <c r="A61" s="3" t="s">
        <v>307</v>
      </c>
      <c r="B61" s="18" t="s">
        <v>308</v>
      </c>
      <c r="C61" s="18" t="s">
        <v>284</v>
      </c>
      <c r="D61" s="1" t="s">
        <v>12</v>
      </c>
      <c r="E61" s="6">
        <f>40000+7200</f>
        <v>47200</v>
      </c>
      <c r="F61" s="6">
        <f>130000+30000</f>
        <v>160000</v>
      </c>
      <c r="G61" s="5">
        <f>172000+50000</f>
        <v>222000</v>
      </c>
      <c r="H61" s="5">
        <f>172000+50000</f>
        <v>222000</v>
      </c>
    </row>
    <row r="62" spans="1:8" ht="38.25" x14ac:dyDescent="0.2">
      <c r="A62" s="3" t="s">
        <v>307</v>
      </c>
      <c r="B62" s="18" t="s">
        <v>308</v>
      </c>
      <c r="C62" s="18" t="s">
        <v>306</v>
      </c>
      <c r="D62" s="1" t="s">
        <v>12</v>
      </c>
      <c r="E62" s="6">
        <v>-10</v>
      </c>
      <c r="F62" s="6">
        <v>-70</v>
      </c>
      <c r="G62" s="5">
        <v>-70</v>
      </c>
      <c r="H62" s="5">
        <v>-70</v>
      </c>
    </row>
    <row r="63" spans="1:8" ht="38.25" x14ac:dyDescent="0.2">
      <c r="A63" s="3" t="s">
        <v>316</v>
      </c>
      <c r="B63" s="18" t="s">
        <v>317</v>
      </c>
      <c r="C63" s="18" t="s">
        <v>318</v>
      </c>
      <c r="D63" s="1" t="s">
        <v>12</v>
      </c>
      <c r="E63" s="6"/>
      <c r="F63" s="6">
        <v>-40000</v>
      </c>
      <c r="G63" s="5">
        <v>-40000</v>
      </c>
      <c r="H63" s="5">
        <v>-40000</v>
      </c>
    </row>
    <row r="64" spans="1:8" ht="38.25" x14ac:dyDescent="0.2">
      <c r="A64" s="3" t="s">
        <v>316</v>
      </c>
      <c r="B64" s="18" t="s">
        <v>317</v>
      </c>
      <c r="C64" s="18" t="s">
        <v>319</v>
      </c>
      <c r="D64" s="1" t="s">
        <v>12</v>
      </c>
      <c r="E64" s="6">
        <v>-100</v>
      </c>
      <c r="F64" s="6">
        <v>-200</v>
      </c>
      <c r="G64" s="5">
        <v>-200</v>
      </c>
      <c r="H64" s="5">
        <v>-200</v>
      </c>
    </row>
    <row r="65" spans="1:8" ht="38.25" x14ac:dyDescent="0.2">
      <c r="A65" s="3" t="s">
        <v>316</v>
      </c>
      <c r="B65" s="18" t="s">
        <v>317</v>
      </c>
      <c r="C65" s="18" t="s">
        <v>323</v>
      </c>
      <c r="D65" s="1" t="s">
        <v>12</v>
      </c>
      <c r="E65" s="6">
        <v>-11000</v>
      </c>
      <c r="F65" s="6">
        <v>-24000</v>
      </c>
      <c r="G65" s="5">
        <v>-30000</v>
      </c>
      <c r="H65" s="5">
        <v>-30000</v>
      </c>
    </row>
    <row r="66" spans="1:8" ht="38.25" x14ac:dyDescent="0.2">
      <c r="A66" s="3" t="s">
        <v>316</v>
      </c>
      <c r="B66" s="18" t="s">
        <v>317</v>
      </c>
      <c r="C66" s="18" t="s">
        <v>325</v>
      </c>
      <c r="D66" s="1" t="s">
        <v>12</v>
      </c>
      <c r="E66" s="6"/>
      <c r="F66" s="6">
        <v>-1000</v>
      </c>
      <c r="G66" s="5">
        <v>-2000</v>
      </c>
      <c r="H66" s="5">
        <v>-2000</v>
      </c>
    </row>
    <row r="67" spans="1:8" ht="51" x14ac:dyDescent="0.2">
      <c r="A67" s="1" t="s">
        <v>340</v>
      </c>
      <c r="B67" s="14" t="s">
        <v>341</v>
      </c>
      <c r="C67" s="14" t="s">
        <v>342</v>
      </c>
      <c r="D67" s="1" t="s">
        <v>12</v>
      </c>
      <c r="E67" s="5">
        <v>-25000</v>
      </c>
      <c r="F67" s="5">
        <v>-50000</v>
      </c>
      <c r="G67" s="5">
        <v>-50000</v>
      </c>
      <c r="H67" s="5">
        <v>-100000</v>
      </c>
    </row>
    <row r="68" spans="1:8" ht="25.5" x14ac:dyDescent="0.2">
      <c r="A68" s="1" t="s">
        <v>362</v>
      </c>
      <c r="B68" s="16" t="s">
        <v>415</v>
      </c>
      <c r="C68" s="14" t="s">
        <v>364</v>
      </c>
      <c r="D68" s="1" t="s">
        <v>12</v>
      </c>
      <c r="E68" s="5"/>
      <c r="F68" s="5">
        <v>-30000</v>
      </c>
      <c r="G68" s="5">
        <v>-30000</v>
      </c>
      <c r="H68" s="5">
        <v>-30000</v>
      </c>
    </row>
    <row r="69" spans="1:8" ht="25.5" x14ac:dyDescent="0.2">
      <c r="A69" s="1" t="s">
        <v>362</v>
      </c>
      <c r="B69" s="16" t="s">
        <v>415</v>
      </c>
      <c r="C69" s="14" t="s">
        <v>365</v>
      </c>
      <c r="D69" s="1" t="s">
        <v>12</v>
      </c>
      <c r="E69" s="5"/>
      <c r="F69" s="5"/>
      <c r="G69" s="5">
        <v>-20000</v>
      </c>
      <c r="H69" s="5">
        <v>-35000</v>
      </c>
    </row>
    <row r="70" spans="1:8" s="7" customFormat="1" ht="25.5" x14ac:dyDescent="0.2">
      <c r="A70" s="7" t="s">
        <v>383</v>
      </c>
      <c r="B70" s="15" t="s">
        <v>384</v>
      </c>
      <c r="C70" s="16" t="s">
        <v>385</v>
      </c>
      <c r="D70" s="7" t="s">
        <v>12</v>
      </c>
      <c r="E70" s="5">
        <v>3200</v>
      </c>
      <c r="F70" s="5"/>
      <c r="G70" s="5"/>
      <c r="H70" s="5"/>
    </row>
    <row r="71" spans="1:8" s="7" customFormat="1" ht="25.5" x14ac:dyDescent="0.2">
      <c r="A71" s="7" t="s">
        <v>269</v>
      </c>
      <c r="B71" s="15" t="s">
        <v>270</v>
      </c>
      <c r="C71" s="16" t="s">
        <v>386</v>
      </c>
      <c r="D71" s="7" t="s">
        <v>12</v>
      </c>
      <c r="E71" s="5">
        <v>700</v>
      </c>
      <c r="F71" s="5"/>
      <c r="G71" s="5"/>
      <c r="H71" s="5"/>
    </row>
    <row r="72" spans="1:8" s="7" customFormat="1" ht="38.25" x14ac:dyDescent="0.2">
      <c r="A72" s="7" t="s">
        <v>269</v>
      </c>
      <c r="B72" s="15" t="s">
        <v>270</v>
      </c>
      <c r="C72" s="16" t="s">
        <v>387</v>
      </c>
      <c r="D72" s="7" t="s">
        <v>12</v>
      </c>
      <c r="E72" s="5"/>
      <c r="F72" s="5">
        <v>1600</v>
      </c>
      <c r="G72" s="5">
        <v>2000</v>
      </c>
      <c r="H72" s="5">
        <v>2000</v>
      </c>
    </row>
    <row r="73" spans="1:8" s="7" customFormat="1" ht="25.5" x14ac:dyDescent="0.2">
      <c r="A73" s="7" t="s">
        <v>269</v>
      </c>
      <c r="B73" s="15" t="s">
        <v>270</v>
      </c>
      <c r="C73" s="16" t="s">
        <v>388</v>
      </c>
      <c r="D73" s="7" t="s">
        <v>12</v>
      </c>
      <c r="E73" s="5">
        <v>-5000</v>
      </c>
      <c r="F73" s="5"/>
      <c r="G73" s="5"/>
      <c r="H73" s="5"/>
    </row>
    <row r="74" spans="1:8" s="7" customFormat="1" ht="25.5" x14ac:dyDescent="0.2">
      <c r="A74" s="7" t="s">
        <v>269</v>
      </c>
      <c r="B74" s="15" t="s">
        <v>270</v>
      </c>
      <c r="C74" s="16" t="s">
        <v>389</v>
      </c>
      <c r="D74" s="7" t="s">
        <v>12</v>
      </c>
      <c r="E74" s="5">
        <v>-2200</v>
      </c>
      <c r="F74" s="5"/>
      <c r="G74" s="5"/>
      <c r="H74" s="5"/>
    </row>
    <row r="75" spans="1:8" s="7" customFormat="1" ht="25.5" x14ac:dyDescent="0.2">
      <c r="A75" s="7" t="s">
        <v>287</v>
      </c>
      <c r="B75" s="15" t="s">
        <v>288</v>
      </c>
      <c r="C75" s="16" t="s">
        <v>390</v>
      </c>
      <c r="D75" s="7" t="s">
        <v>12</v>
      </c>
      <c r="E75" s="5">
        <v>-12500</v>
      </c>
      <c r="F75" s="5"/>
      <c r="G75" s="5"/>
      <c r="H75" s="5"/>
    </row>
    <row r="76" spans="1:8" s="7" customFormat="1" ht="25.5" x14ac:dyDescent="0.2">
      <c r="A76" s="7" t="s">
        <v>287</v>
      </c>
      <c r="B76" s="15" t="s">
        <v>288</v>
      </c>
      <c r="C76" s="16" t="s">
        <v>391</v>
      </c>
      <c r="D76" s="7" t="s">
        <v>12</v>
      </c>
      <c r="E76" s="5">
        <v>-750</v>
      </c>
      <c r="F76" s="5"/>
      <c r="G76" s="5"/>
      <c r="H76" s="5"/>
    </row>
    <row r="77" spans="1:8" s="7" customFormat="1" ht="25.5" x14ac:dyDescent="0.2">
      <c r="A77" s="7" t="s">
        <v>287</v>
      </c>
      <c r="B77" s="15" t="s">
        <v>288</v>
      </c>
      <c r="C77" s="16" t="s">
        <v>392</v>
      </c>
      <c r="D77" s="7" t="s">
        <v>12</v>
      </c>
      <c r="E77" s="5">
        <v>3000</v>
      </c>
      <c r="F77" s="5">
        <v>9000</v>
      </c>
      <c r="G77" s="5">
        <v>9000</v>
      </c>
      <c r="H77" s="5">
        <v>9000</v>
      </c>
    </row>
    <row r="78" spans="1:8" s="7" customFormat="1" ht="51" x14ac:dyDescent="0.2">
      <c r="A78" s="7" t="s">
        <v>301</v>
      </c>
      <c r="B78" s="15" t="s">
        <v>302</v>
      </c>
      <c r="C78" s="16" t="s">
        <v>389</v>
      </c>
      <c r="D78" s="7" t="s">
        <v>12</v>
      </c>
      <c r="E78" s="5">
        <v>5000</v>
      </c>
      <c r="F78" s="5"/>
      <c r="G78" s="5"/>
      <c r="H78" s="5"/>
    </row>
    <row r="79" spans="1:8" s="7" customFormat="1" ht="38.25" x14ac:dyDescent="0.2">
      <c r="A79" s="7" t="s">
        <v>307</v>
      </c>
      <c r="B79" s="15" t="s">
        <v>308</v>
      </c>
      <c r="C79" s="16" t="s">
        <v>393</v>
      </c>
      <c r="D79" s="7" t="s">
        <v>12</v>
      </c>
      <c r="E79" s="5">
        <v>21000</v>
      </c>
      <c r="F79" s="5"/>
      <c r="G79" s="5"/>
      <c r="H79" s="5"/>
    </row>
    <row r="80" spans="1:8" s="7" customFormat="1" ht="38.25" x14ac:dyDescent="0.2">
      <c r="A80" s="7" t="s">
        <v>307</v>
      </c>
      <c r="B80" s="15" t="s">
        <v>308</v>
      </c>
      <c r="C80" s="16" t="s">
        <v>389</v>
      </c>
      <c r="D80" s="7" t="s">
        <v>12</v>
      </c>
      <c r="E80" s="5">
        <v>6000</v>
      </c>
      <c r="F80" s="5"/>
      <c r="G80" s="5"/>
      <c r="H80" s="5"/>
    </row>
    <row r="81" spans="1:8" s="7" customFormat="1" ht="38.25" x14ac:dyDescent="0.2">
      <c r="A81" s="7" t="s">
        <v>316</v>
      </c>
      <c r="B81" s="15" t="s">
        <v>317</v>
      </c>
      <c r="C81" s="16" t="s">
        <v>325</v>
      </c>
      <c r="D81" s="7" t="s">
        <v>12</v>
      </c>
      <c r="E81" s="5"/>
      <c r="F81" s="5">
        <v>1000</v>
      </c>
      <c r="G81" s="5">
        <v>2000</v>
      </c>
      <c r="H81" s="5">
        <v>2000</v>
      </c>
    </row>
    <row r="82" spans="1:8" s="7" customFormat="1" ht="25.5" x14ac:dyDescent="0.2">
      <c r="A82" s="7" t="s">
        <v>362</v>
      </c>
      <c r="B82" s="16" t="s">
        <v>415</v>
      </c>
      <c r="C82" s="16" t="s">
        <v>395</v>
      </c>
      <c r="D82" s="7" t="s">
        <v>12</v>
      </c>
      <c r="E82" s="5"/>
      <c r="F82" s="5">
        <v>-23000</v>
      </c>
      <c r="G82" s="5">
        <v>-35000</v>
      </c>
      <c r="H82" s="5">
        <v>-35000</v>
      </c>
    </row>
    <row r="83" spans="1:8" x14ac:dyDescent="0.2">
      <c r="A83" s="10" t="s">
        <v>396</v>
      </c>
      <c r="B83" s="17"/>
      <c r="C83" s="17"/>
      <c r="D83" s="10"/>
      <c r="E83" s="11">
        <f>SUBTOTAL(109,Taulukko11011[2024])</f>
        <v>-212160</v>
      </c>
      <c r="F83" s="11">
        <f>SUBTOTAL(109,Taulukko11011[2025])</f>
        <v>-473320</v>
      </c>
      <c r="G83" s="11">
        <f>SUBTOTAL(109,Taulukko11011[2026])</f>
        <v>-499270</v>
      </c>
      <c r="H83" s="11">
        <f>SUBTOTAL(109,Taulukko11011[2027])</f>
        <v>-564270</v>
      </c>
    </row>
    <row r="85" spans="1:8" x14ac:dyDescent="0.2">
      <c r="E85" s="4"/>
      <c r="F85" s="4"/>
      <c r="G85" s="4"/>
      <c r="H85" s="4"/>
    </row>
    <row r="86" spans="1:8" x14ac:dyDescent="0.2">
      <c r="F86" s="4"/>
      <c r="G86" s="4"/>
      <c r="H86" s="4"/>
    </row>
    <row r="91" spans="1:8" x14ac:dyDescent="0.2">
      <c r="H91" s="4"/>
    </row>
    <row r="92" spans="1:8" x14ac:dyDescent="0.2">
      <c r="H92" s="12"/>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'C:\Users\03011079\Work Folders\Väliaikaiset\[Kopio Hallituksen päätösperäiset toimet 2023-2027_TAE 2024 JTS 2025-2027 riihi UUSI VERSIO 6.10..xlsm]ohje'!#REF!</xm:f>
          </x14:formula1>
          <xm:sqref>D6:D82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I21" sqref="I21"/>
    </sheetView>
  </sheetViews>
  <sheetFormatPr defaultColWidth="9.140625" defaultRowHeight="12.75" x14ac:dyDescent="0.2"/>
  <cols>
    <col min="1" max="1" width="8.5703125" style="1" customWidth="1"/>
    <col min="2" max="2" width="47.140625" style="1" customWidth="1"/>
    <col min="3" max="3" width="40" style="1" customWidth="1"/>
    <col min="4" max="4" width="8.140625" style="1" customWidth="1"/>
    <col min="5" max="5" width="9.28515625" style="1" customWidth="1"/>
    <col min="6" max="6" width="9.5703125" style="1" customWidth="1"/>
    <col min="7" max="7" width="9.28515625" style="1" customWidth="1"/>
    <col min="8" max="8" width="9.7109375" style="1" customWidth="1"/>
    <col min="9" max="16384" width="9.140625" style="1"/>
  </cols>
  <sheetData>
    <row r="1" spans="1:15" ht="15" x14ac:dyDescent="0.25">
      <c r="A1" s="13" t="s">
        <v>400</v>
      </c>
    </row>
    <row r="2" spans="1:15" x14ac:dyDescent="0.2">
      <c r="A2" s="1" t="s">
        <v>0</v>
      </c>
    </row>
    <row r="3" spans="1:15" x14ac:dyDescent="0.2">
      <c r="A3" s="2"/>
    </row>
    <row r="4" spans="1:15" x14ac:dyDescent="0.2">
      <c r="D4" s="3"/>
    </row>
    <row r="5" spans="1:15" x14ac:dyDescent="0.2">
      <c r="A5" s="1" t="s">
        <v>1</v>
      </c>
      <c r="B5" s="1" t="s">
        <v>2</v>
      </c>
      <c r="C5" s="1" t="s">
        <v>3</v>
      </c>
      <c r="D5" s="1" t="s">
        <v>4</v>
      </c>
      <c r="E5" s="1" t="s">
        <v>5</v>
      </c>
      <c r="F5" s="1" t="s">
        <v>6</v>
      </c>
      <c r="G5" s="1" t="s">
        <v>7</v>
      </c>
      <c r="H5" s="1" t="s">
        <v>8</v>
      </c>
    </row>
    <row r="6" spans="1:15" s="7" customFormat="1" ht="15" x14ac:dyDescent="0.25">
      <c r="A6" s="7" t="s">
        <v>69</v>
      </c>
      <c r="B6" s="7" t="s">
        <v>70</v>
      </c>
      <c r="C6" s="16" t="s">
        <v>273</v>
      </c>
      <c r="D6" s="7" t="s">
        <v>12</v>
      </c>
      <c r="E6" s="5">
        <v>-1100</v>
      </c>
      <c r="F6" s="6">
        <v>-1600</v>
      </c>
      <c r="G6" s="6">
        <v>-1900</v>
      </c>
      <c r="H6" s="6">
        <v>-1800</v>
      </c>
      <c r="J6" s="22"/>
      <c r="K6" s="23"/>
      <c r="L6" s="27"/>
      <c r="M6" s="27"/>
      <c r="N6" s="27"/>
      <c r="O6" s="27"/>
    </row>
    <row r="7" spans="1:15" s="7" customFormat="1" ht="25.5" x14ac:dyDescent="0.2">
      <c r="A7" s="7" t="s">
        <v>100</v>
      </c>
      <c r="B7" s="7" t="s">
        <v>101</v>
      </c>
      <c r="C7" s="15" t="s">
        <v>102</v>
      </c>
      <c r="D7" s="7" t="s">
        <v>12</v>
      </c>
      <c r="E7" s="5">
        <v>-23968</v>
      </c>
      <c r="F7" s="5">
        <v>-48030</v>
      </c>
      <c r="G7" s="5">
        <v>-79172</v>
      </c>
      <c r="H7" s="5">
        <v>-111105</v>
      </c>
    </row>
    <row r="8" spans="1:15" s="7" customFormat="1" x14ac:dyDescent="0.2">
      <c r="A8" s="7" t="s">
        <v>111</v>
      </c>
      <c r="B8" s="7" t="s">
        <v>112</v>
      </c>
      <c r="C8" s="15" t="s">
        <v>113</v>
      </c>
      <c r="D8" s="7" t="s">
        <v>12</v>
      </c>
      <c r="E8" s="5">
        <v>-28</v>
      </c>
      <c r="F8" s="5">
        <v>-56</v>
      </c>
      <c r="G8" s="5">
        <v>-85</v>
      </c>
      <c r="H8" s="5">
        <v>-115</v>
      </c>
    </row>
    <row r="9" spans="1:15" s="7" customFormat="1" x14ac:dyDescent="0.2">
      <c r="A9" s="7" t="s">
        <v>114</v>
      </c>
      <c r="B9" s="7" t="s">
        <v>115</v>
      </c>
      <c r="C9" s="15" t="s">
        <v>113</v>
      </c>
      <c r="D9" s="7" t="s">
        <v>12</v>
      </c>
      <c r="E9" s="5">
        <v>-1227</v>
      </c>
      <c r="F9" s="5">
        <v>-2489</v>
      </c>
      <c r="G9" s="5">
        <v>-3789</v>
      </c>
      <c r="H9" s="5">
        <v>-5127</v>
      </c>
    </row>
    <row r="10" spans="1:15" s="7" customFormat="1" ht="26.25" x14ac:dyDescent="0.25">
      <c r="A10" s="7" t="s">
        <v>150</v>
      </c>
      <c r="B10" s="7" t="s">
        <v>151</v>
      </c>
      <c r="C10" s="15" t="s">
        <v>152</v>
      </c>
      <c r="D10" s="7" t="s">
        <v>12</v>
      </c>
      <c r="E10" s="5">
        <v>-14500</v>
      </c>
      <c r="F10" s="5">
        <v>-36900</v>
      </c>
      <c r="G10" s="5">
        <v>-48100</v>
      </c>
      <c r="H10" s="5">
        <v>-58500</v>
      </c>
      <c r="J10" s="22"/>
      <c r="K10" s="23"/>
      <c r="L10" s="24"/>
      <c r="M10" s="24"/>
      <c r="N10" s="24"/>
      <c r="O10" s="24"/>
    </row>
    <row r="11" spans="1:15" s="7" customFormat="1" ht="15" x14ac:dyDescent="0.25">
      <c r="A11" s="7" t="s">
        <v>264</v>
      </c>
      <c r="B11" s="7" t="s">
        <v>265</v>
      </c>
      <c r="C11" s="15" t="s">
        <v>405</v>
      </c>
      <c r="D11" s="7" t="s">
        <v>12</v>
      </c>
      <c r="E11" s="5">
        <v>-100</v>
      </c>
      <c r="F11" s="5">
        <v>-100</v>
      </c>
      <c r="G11" s="5">
        <v>-100</v>
      </c>
      <c r="H11" s="5">
        <v>-100</v>
      </c>
      <c r="J11" s="22"/>
      <c r="K11" s="23"/>
      <c r="L11" s="25"/>
      <c r="M11" s="25"/>
      <c r="N11" s="25"/>
      <c r="O11" s="25"/>
    </row>
    <row r="12" spans="1:15" s="7" customFormat="1" ht="15" x14ac:dyDescent="0.25">
      <c r="A12" s="7" t="s">
        <v>269</v>
      </c>
      <c r="B12" s="7" t="s">
        <v>270</v>
      </c>
      <c r="C12" s="15" t="s">
        <v>273</v>
      </c>
      <c r="D12" s="7" t="s">
        <v>12</v>
      </c>
      <c r="E12" s="5">
        <v>-26700</v>
      </c>
      <c r="F12" s="5">
        <v>-68200</v>
      </c>
      <c r="G12" s="5">
        <v>-93600</v>
      </c>
      <c r="H12" s="5">
        <v>-115900</v>
      </c>
      <c r="J12" s="22"/>
      <c r="K12" s="23"/>
      <c r="L12" s="25"/>
      <c r="M12" s="25"/>
      <c r="N12" s="25"/>
      <c r="O12" s="25"/>
    </row>
    <row r="13" spans="1:15" s="7" customFormat="1" ht="15" x14ac:dyDescent="0.25">
      <c r="A13" s="7" t="s">
        <v>287</v>
      </c>
      <c r="B13" s="7" t="s">
        <v>288</v>
      </c>
      <c r="C13" s="15" t="s">
        <v>291</v>
      </c>
      <c r="D13" s="7" t="s">
        <v>12</v>
      </c>
      <c r="E13" s="5">
        <v>12100</v>
      </c>
      <c r="F13" s="5">
        <v>24800</v>
      </c>
      <c r="G13" s="5">
        <v>32100</v>
      </c>
      <c r="H13" s="5">
        <v>40000</v>
      </c>
      <c r="J13" s="22"/>
      <c r="K13" s="23"/>
      <c r="L13" s="24"/>
      <c r="M13" s="24"/>
      <c r="N13" s="24"/>
      <c r="O13" s="24"/>
    </row>
    <row r="14" spans="1:15" s="7" customFormat="1" ht="15" x14ac:dyDescent="0.25">
      <c r="A14" s="7" t="s">
        <v>301</v>
      </c>
      <c r="B14" s="7" t="s">
        <v>302</v>
      </c>
      <c r="C14" s="15" t="s">
        <v>273</v>
      </c>
      <c r="D14" s="7" t="s">
        <v>12</v>
      </c>
      <c r="E14" s="5">
        <v>-22000</v>
      </c>
      <c r="F14" s="5">
        <v>-27000</v>
      </c>
      <c r="G14" s="5">
        <v>-30000</v>
      </c>
      <c r="H14" s="5">
        <v>-37000</v>
      </c>
      <c r="J14" s="22"/>
      <c r="K14" s="23"/>
      <c r="L14" s="24"/>
      <c r="M14" s="24"/>
      <c r="N14" s="24"/>
      <c r="O14" s="24"/>
    </row>
    <row r="15" spans="1:15" s="7" customFormat="1" ht="15" x14ac:dyDescent="0.25">
      <c r="A15" s="7" t="s">
        <v>301</v>
      </c>
      <c r="B15" s="7" t="s">
        <v>302</v>
      </c>
      <c r="C15" s="15" t="s">
        <v>406</v>
      </c>
      <c r="D15" s="7" t="s">
        <v>12</v>
      </c>
      <c r="E15" s="5">
        <v>-200</v>
      </c>
      <c r="F15" s="5">
        <v>-100</v>
      </c>
      <c r="G15" s="5">
        <v>0</v>
      </c>
      <c r="H15" s="5">
        <v>0</v>
      </c>
      <c r="J15" s="22"/>
      <c r="K15" s="23"/>
      <c r="L15" s="24"/>
      <c r="M15" s="24"/>
      <c r="N15" s="24"/>
      <c r="O15" s="24"/>
    </row>
    <row r="16" spans="1:15" s="7" customFormat="1" ht="15" x14ac:dyDescent="0.25">
      <c r="A16" s="8" t="s">
        <v>307</v>
      </c>
      <c r="B16" s="8" t="s">
        <v>308</v>
      </c>
      <c r="C16" s="16" t="s">
        <v>407</v>
      </c>
      <c r="D16" s="7" t="s">
        <v>12</v>
      </c>
      <c r="E16" s="6">
        <v>-72300</v>
      </c>
      <c r="F16" s="6">
        <v>-90800</v>
      </c>
      <c r="G16" s="5">
        <v>-110300</v>
      </c>
      <c r="H16" s="5">
        <v>-125200</v>
      </c>
      <c r="J16" s="22"/>
      <c r="K16" s="23"/>
      <c r="L16" s="24"/>
      <c r="M16" s="24"/>
      <c r="N16" s="24"/>
      <c r="O16" s="24"/>
    </row>
    <row r="17" spans="1:15" ht="15" x14ac:dyDescent="0.25">
      <c r="A17" s="3" t="s">
        <v>307</v>
      </c>
      <c r="B17" s="3" t="s">
        <v>308</v>
      </c>
      <c r="C17" s="18" t="s">
        <v>408</v>
      </c>
      <c r="D17" s="1" t="s">
        <v>12</v>
      </c>
      <c r="E17" s="6">
        <v>-14000</v>
      </c>
      <c r="F17" s="6">
        <v>-300</v>
      </c>
      <c r="G17" s="5">
        <v>0</v>
      </c>
      <c r="H17" s="5">
        <v>0</v>
      </c>
      <c r="J17" s="22"/>
      <c r="K17" s="23"/>
      <c r="L17" s="25"/>
      <c r="M17" s="25"/>
      <c r="N17" s="25"/>
      <c r="O17" s="25"/>
    </row>
    <row r="18" spans="1:15" ht="26.25" x14ac:dyDescent="0.25">
      <c r="A18" s="3" t="s">
        <v>316</v>
      </c>
      <c r="B18" s="3" t="s">
        <v>317</v>
      </c>
      <c r="C18" s="18" t="s">
        <v>322</v>
      </c>
      <c r="D18" s="1" t="s">
        <v>16</v>
      </c>
      <c r="E18" s="6">
        <v>11000</v>
      </c>
      <c r="F18" s="6">
        <v>11400</v>
      </c>
      <c r="G18" s="6">
        <v>11700</v>
      </c>
      <c r="H18" s="6">
        <v>12000</v>
      </c>
      <c r="J18" s="22"/>
      <c r="K18" s="23"/>
      <c r="L18" s="25"/>
      <c r="M18" s="25"/>
      <c r="N18" s="25"/>
      <c r="O18" s="25"/>
    </row>
    <row r="19" spans="1:15" ht="26.25" x14ac:dyDescent="0.25">
      <c r="A19" s="3" t="s">
        <v>316</v>
      </c>
      <c r="B19" s="3" t="s">
        <v>317</v>
      </c>
      <c r="C19" s="18" t="s">
        <v>324</v>
      </c>
      <c r="D19" s="1" t="s">
        <v>12</v>
      </c>
      <c r="E19" s="6">
        <v>-22100</v>
      </c>
      <c r="F19" s="6">
        <v>-29500</v>
      </c>
      <c r="G19" s="5">
        <v>-35600</v>
      </c>
      <c r="H19" s="5">
        <v>-43300</v>
      </c>
      <c r="J19" s="22"/>
      <c r="K19" s="26"/>
      <c r="L19" s="25"/>
      <c r="M19" s="25"/>
      <c r="N19" s="25"/>
      <c r="O19" s="25"/>
    </row>
    <row r="20" spans="1:15" ht="26.25" x14ac:dyDescent="0.25">
      <c r="A20" s="1" t="s">
        <v>327</v>
      </c>
      <c r="B20" s="1" t="s">
        <v>328</v>
      </c>
      <c r="C20" s="14" t="s">
        <v>329</v>
      </c>
      <c r="D20" s="1" t="s">
        <v>12</v>
      </c>
      <c r="E20" s="5">
        <v>-20000</v>
      </c>
      <c r="F20" s="5">
        <v>-48000</v>
      </c>
      <c r="G20" s="5">
        <v>-72000</v>
      </c>
      <c r="H20" s="5">
        <v>-93000</v>
      </c>
      <c r="J20" s="22"/>
      <c r="K20" s="23"/>
      <c r="L20" s="24"/>
      <c r="M20" s="24"/>
      <c r="N20" s="24"/>
      <c r="O20" s="24"/>
    </row>
    <row r="21" spans="1:15" ht="15" x14ac:dyDescent="0.25">
      <c r="A21" s="30" t="s">
        <v>396</v>
      </c>
      <c r="B21" s="30"/>
      <c r="C21" s="30"/>
      <c r="D21" s="30"/>
      <c r="E21" s="31">
        <f>SUBTOTAL(109,Taulukko1101112[2024])</f>
        <v>-195123</v>
      </c>
      <c r="F21" s="31">
        <f>SUBTOTAL(109,Taulukko1101112[2025])</f>
        <v>-316875</v>
      </c>
      <c r="G21" s="31">
        <f>SUBTOTAL(109,Taulukko1101112[2026])</f>
        <v>-430846</v>
      </c>
      <c r="H21" s="31">
        <f>SUBTOTAL(109,Taulukko1101112[2027])</f>
        <v>-539147</v>
      </c>
      <c r="I21" s="1" t="s">
        <v>417</v>
      </c>
      <c r="J21" s="22"/>
      <c r="K21" s="26"/>
      <c r="L21" s="27"/>
      <c r="M21" s="27"/>
      <c r="N21" s="27"/>
      <c r="O21" s="27"/>
    </row>
    <row r="23" spans="1:15" x14ac:dyDescent="0.2">
      <c r="H23" s="12"/>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'C:\Users\03011079\Work Folders\Väliaikaiset\[Kopio Hallituksen päätösperäiset toimet 2023-2027_TAE 2024 JTS 2025-2027 riihi UUSI VERSIO 6.10..xlsm]ohje'!#REF!</xm:f>
          </x14:formula1>
          <xm:sqref>D6:D20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B16" sqref="B16"/>
    </sheetView>
  </sheetViews>
  <sheetFormatPr defaultColWidth="9.140625" defaultRowHeight="12.75" x14ac:dyDescent="0.2"/>
  <cols>
    <col min="1" max="1" width="8.5703125" style="1" customWidth="1"/>
    <col min="2" max="3" width="39.5703125" style="14" customWidth="1"/>
    <col min="4" max="4" width="8.140625" style="1" customWidth="1"/>
    <col min="5" max="5" width="9.28515625" style="1" customWidth="1"/>
    <col min="6" max="6" width="9.5703125" style="1" customWidth="1"/>
    <col min="7" max="7" width="9.28515625" style="1" customWidth="1"/>
    <col min="8" max="8" width="9.7109375" style="1" customWidth="1"/>
    <col min="9" max="16384" width="9.140625" style="1"/>
  </cols>
  <sheetData>
    <row r="1" spans="1:8" ht="15" x14ac:dyDescent="0.25">
      <c r="A1" s="13" t="s">
        <v>401</v>
      </c>
    </row>
    <row r="2" spans="1:8" x14ac:dyDescent="0.2">
      <c r="A2" s="1" t="s">
        <v>0</v>
      </c>
    </row>
    <row r="3" spans="1:8" x14ac:dyDescent="0.2">
      <c r="A3" s="2"/>
    </row>
    <row r="4" spans="1:8" x14ac:dyDescent="0.2">
      <c r="D4" s="3"/>
    </row>
    <row r="5" spans="1:8" x14ac:dyDescent="0.2">
      <c r="A5" s="1" t="s">
        <v>1</v>
      </c>
      <c r="B5" s="14" t="s">
        <v>2</v>
      </c>
      <c r="C5" s="14" t="s">
        <v>3</v>
      </c>
      <c r="D5" s="1" t="s">
        <v>4</v>
      </c>
      <c r="E5" s="1" t="s">
        <v>5</v>
      </c>
      <c r="F5" s="1" t="s">
        <v>6</v>
      </c>
      <c r="G5" s="1" t="s">
        <v>7</v>
      </c>
      <c r="H5" s="1" t="s">
        <v>8</v>
      </c>
    </row>
    <row r="6" spans="1:8" ht="25.5" x14ac:dyDescent="0.2">
      <c r="A6" s="1" t="s">
        <v>160</v>
      </c>
      <c r="B6" s="14" t="s">
        <v>161</v>
      </c>
      <c r="C6" s="14" t="s">
        <v>162</v>
      </c>
      <c r="D6" s="1" t="s">
        <v>16</v>
      </c>
      <c r="E6" s="5"/>
      <c r="F6" s="5">
        <v>1200</v>
      </c>
      <c r="G6" s="5">
        <v>1200</v>
      </c>
      <c r="H6" s="5">
        <v>1200</v>
      </c>
    </row>
    <row r="7" spans="1:8" ht="25.5" x14ac:dyDescent="0.2">
      <c r="A7" s="1" t="s">
        <v>163</v>
      </c>
      <c r="B7" s="14" t="s">
        <v>164</v>
      </c>
      <c r="C7" s="14" t="s">
        <v>165</v>
      </c>
      <c r="D7" s="1" t="s">
        <v>12</v>
      </c>
      <c r="E7" s="5">
        <v>-1000</v>
      </c>
      <c r="F7" s="5">
        <v>-1000</v>
      </c>
      <c r="G7" s="5">
        <v>-1000</v>
      </c>
      <c r="H7" s="5">
        <v>-1000</v>
      </c>
    </row>
    <row r="8" spans="1:8" ht="25.5" x14ac:dyDescent="0.2">
      <c r="A8" s="1" t="s">
        <v>166</v>
      </c>
      <c r="B8" s="14" t="s">
        <v>167</v>
      </c>
      <c r="C8" s="14" t="s">
        <v>168</v>
      </c>
      <c r="D8" s="1" t="s">
        <v>12</v>
      </c>
      <c r="E8" s="5"/>
      <c r="F8" s="5">
        <v>-28100</v>
      </c>
      <c r="G8" s="5">
        <v>-54800</v>
      </c>
      <c r="H8" s="5">
        <v>-54600</v>
      </c>
    </row>
    <row r="9" spans="1:8" x14ac:dyDescent="0.2">
      <c r="A9" s="1" t="s">
        <v>169</v>
      </c>
      <c r="B9" s="14" t="s">
        <v>170</v>
      </c>
      <c r="C9" s="14" t="s">
        <v>171</v>
      </c>
      <c r="D9" s="1" t="s">
        <v>16</v>
      </c>
      <c r="E9" s="5">
        <v>4000</v>
      </c>
      <c r="F9" s="5">
        <v>2300</v>
      </c>
      <c r="G9" s="5">
        <v>2300</v>
      </c>
      <c r="H9" s="5">
        <v>2300</v>
      </c>
    </row>
    <row r="10" spans="1:8" x14ac:dyDescent="0.2">
      <c r="A10" s="1" t="s">
        <v>172</v>
      </c>
      <c r="B10" s="14" t="s">
        <v>173</v>
      </c>
      <c r="C10" s="14" t="s">
        <v>174</v>
      </c>
      <c r="D10" s="1" t="s">
        <v>12</v>
      </c>
      <c r="E10" s="5">
        <v>-2000</v>
      </c>
      <c r="F10" s="5">
        <v>-2000</v>
      </c>
      <c r="G10" s="5">
        <v>-2000</v>
      </c>
      <c r="H10" s="5">
        <v>-2000</v>
      </c>
    </row>
    <row r="11" spans="1:8" x14ac:dyDescent="0.2">
      <c r="A11" s="1" t="s">
        <v>175</v>
      </c>
      <c r="B11" s="14" t="s">
        <v>176</v>
      </c>
      <c r="C11" s="14" t="s">
        <v>174</v>
      </c>
      <c r="D11" s="1" t="s">
        <v>12</v>
      </c>
      <c r="E11" s="5">
        <v>-12700</v>
      </c>
      <c r="F11" s="5">
        <v>-15000</v>
      </c>
      <c r="G11" s="5">
        <v>-15000</v>
      </c>
      <c r="H11" s="5">
        <v>-15000</v>
      </c>
    </row>
    <row r="12" spans="1:8" ht="25.5" x14ac:dyDescent="0.2">
      <c r="A12" s="1" t="s">
        <v>177</v>
      </c>
      <c r="B12" s="14" t="s">
        <v>178</v>
      </c>
      <c r="C12" s="14" t="s">
        <v>179</v>
      </c>
      <c r="D12" s="1" t="s">
        <v>12</v>
      </c>
      <c r="E12" s="5"/>
      <c r="F12" s="5">
        <v>-2000</v>
      </c>
      <c r="G12" s="5">
        <v>-2000</v>
      </c>
      <c r="H12" s="5">
        <v>-2000</v>
      </c>
    </row>
    <row r="13" spans="1:8" ht="25.5" x14ac:dyDescent="0.2">
      <c r="A13" s="1" t="s">
        <v>180</v>
      </c>
      <c r="B13" s="14" t="s">
        <v>181</v>
      </c>
      <c r="C13" s="14" t="s">
        <v>182</v>
      </c>
      <c r="D13" s="1" t="s">
        <v>12</v>
      </c>
      <c r="E13" s="5">
        <v>-4300</v>
      </c>
      <c r="F13" s="5">
        <v>-4900</v>
      </c>
      <c r="G13" s="5">
        <v>-5200</v>
      </c>
      <c r="H13" s="5">
        <v>-5400</v>
      </c>
    </row>
    <row r="14" spans="1:8" ht="25.5" x14ac:dyDescent="0.2">
      <c r="A14" s="1" t="s">
        <v>183</v>
      </c>
      <c r="B14" s="14" t="s">
        <v>184</v>
      </c>
      <c r="C14" s="14" t="s">
        <v>185</v>
      </c>
      <c r="D14" s="1" t="s">
        <v>12</v>
      </c>
      <c r="E14" s="5"/>
      <c r="F14" s="5">
        <v>0</v>
      </c>
      <c r="G14" s="5">
        <v>-1000</v>
      </c>
      <c r="H14" s="5">
        <v>-1000</v>
      </c>
    </row>
    <row r="15" spans="1:8" ht="38.25" x14ac:dyDescent="0.2">
      <c r="A15" s="1" t="s">
        <v>337</v>
      </c>
      <c r="B15" s="14" t="s">
        <v>338</v>
      </c>
      <c r="C15" s="14" t="s">
        <v>339</v>
      </c>
      <c r="D15" s="1" t="s">
        <v>16</v>
      </c>
      <c r="E15" s="5"/>
      <c r="F15" s="5">
        <v>2000</v>
      </c>
      <c r="G15" s="5">
        <v>2000</v>
      </c>
      <c r="H15" s="5">
        <v>2000</v>
      </c>
    </row>
    <row r="16" spans="1:8" x14ac:dyDescent="0.2">
      <c r="A16" s="1" t="s">
        <v>343</v>
      </c>
      <c r="B16" s="14" t="s">
        <v>344</v>
      </c>
      <c r="C16" s="14" t="s">
        <v>345</v>
      </c>
      <c r="D16" s="1" t="s">
        <v>12</v>
      </c>
      <c r="E16" s="5">
        <v>-150</v>
      </c>
      <c r="F16" s="5">
        <v>-150</v>
      </c>
      <c r="G16" s="5">
        <v>-150</v>
      </c>
      <c r="H16" s="5">
        <v>-150</v>
      </c>
    </row>
    <row r="17" spans="1:8" x14ac:dyDescent="0.2">
      <c r="A17" s="1" t="s">
        <v>346</v>
      </c>
      <c r="B17" s="14" t="s">
        <v>347</v>
      </c>
      <c r="C17" s="14" t="s">
        <v>345</v>
      </c>
      <c r="D17" s="1" t="s">
        <v>12</v>
      </c>
      <c r="E17" s="5">
        <v>-50</v>
      </c>
      <c r="F17" s="5">
        <v>-50</v>
      </c>
      <c r="G17" s="5">
        <v>-50</v>
      </c>
      <c r="H17" s="5">
        <v>-50</v>
      </c>
    </row>
    <row r="18" spans="1:8" x14ac:dyDescent="0.2">
      <c r="A18" s="1" t="s">
        <v>352</v>
      </c>
      <c r="B18" s="14" t="s">
        <v>353</v>
      </c>
      <c r="C18" s="14" t="s">
        <v>345</v>
      </c>
      <c r="D18" s="1" t="s">
        <v>12</v>
      </c>
      <c r="E18" s="5">
        <v>-2631</v>
      </c>
      <c r="F18" s="5">
        <v>-2631</v>
      </c>
      <c r="G18" s="5">
        <v>-2631</v>
      </c>
      <c r="H18" s="5">
        <v>-2631</v>
      </c>
    </row>
    <row r="19" spans="1:8" x14ac:dyDescent="0.2">
      <c r="A19" s="10" t="s">
        <v>396</v>
      </c>
      <c r="B19" s="21"/>
      <c r="C19" s="21"/>
      <c r="D19" s="19"/>
      <c r="E19" s="20">
        <f>SUBTOTAL(109,Taulukko110111213[2024])</f>
        <v>-18831</v>
      </c>
      <c r="F19" s="20">
        <f>SUBTOTAL(109,Taulukko110111213[2025])</f>
        <v>-50331</v>
      </c>
      <c r="G19" s="20">
        <f>SUBTOTAL(109,Taulukko110111213[2026])</f>
        <v>-78331</v>
      </c>
      <c r="H19" s="20">
        <f>SUBTOTAL(109,Taulukko110111213[2027])</f>
        <v>-78331</v>
      </c>
    </row>
    <row r="21" spans="1:8" x14ac:dyDescent="0.2">
      <c r="E21" s="4"/>
      <c r="F21" s="4"/>
      <c r="G21" s="4"/>
      <c r="H21" s="4"/>
    </row>
    <row r="22" spans="1:8" x14ac:dyDescent="0.2">
      <c r="F22" s="4"/>
      <c r="G22" s="4"/>
      <c r="H22" s="4"/>
    </row>
    <row r="27" spans="1:8" x14ac:dyDescent="0.2">
      <c r="H27" s="4"/>
    </row>
    <row r="28" spans="1:8" x14ac:dyDescent="0.2">
      <c r="H28" s="12"/>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'C:\Users\03011079\Work Folders\Väliaikaiset\[Kopio Hallituksen päätösperäiset toimet 2023-2027_TAE 2024 JTS 2025-2027 riihi UUSI VERSIO 6.10..xlsm]ohje'!#REF!</xm:f>
          </x14:formula1>
          <xm:sqref>D6:D18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7"/>
  <sheetViews>
    <sheetView workbookViewId="0">
      <selection activeCell="C31" sqref="C31"/>
    </sheetView>
  </sheetViews>
  <sheetFormatPr defaultColWidth="9.140625" defaultRowHeight="12.75" x14ac:dyDescent="0.2"/>
  <cols>
    <col min="1" max="1" width="8.5703125" style="1" customWidth="1"/>
    <col min="2" max="2" width="45" style="14" customWidth="1"/>
    <col min="3" max="3" width="43.42578125" style="14" customWidth="1"/>
    <col min="4" max="4" width="8.140625" style="1" customWidth="1"/>
    <col min="5" max="5" width="9.28515625" style="1" customWidth="1"/>
    <col min="6" max="6" width="9.5703125" style="1" customWidth="1"/>
    <col min="7" max="7" width="9.28515625" style="1" customWidth="1"/>
    <col min="8" max="8" width="9.7109375" style="1" customWidth="1"/>
    <col min="9" max="16384" width="9.140625" style="1"/>
  </cols>
  <sheetData>
    <row r="1" spans="1:8" ht="15" x14ac:dyDescent="0.25">
      <c r="A1" s="13" t="s">
        <v>402</v>
      </c>
    </row>
    <row r="2" spans="1:8" x14ac:dyDescent="0.2">
      <c r="A2" s="1" t="s">
        <v>0</v>
      </c>
    </row>
    <row r="3" spans="1:8" x14ac:dyDescent="0.2">
      <c r="A3" s="2"/>
    </row>
    <row r="4" spans="1:8" x14ac:dyDescent="0.2">
      <c r="D4" s="3"/>
    </row>
    <row r="5" spans="1:8" x14ac:dyDescent="0.2">
      <c r="A5" s="1" t="s">
        <v>1</v>
      </c>
      <c r="B5" s="14" t="s">
        <v>2</v>
      </c>
      <c r="C5" s="14" t="s">
        <v>3</v>
      </c>
      <c r="D5" s="1" t="s">
        <v>4</v>
      </c>
      <c r="E5" s="1" t="s">
        <v>5</v>
      </c>
      <c r="F5" s="1" t="s">
        <v>6</v>
      </c>
      <c r="G5" s="1" t="s">
        <v>7</v>
      </c>
      <c r="H5" s="1" t="s">
        <v>8</v>
      </c>
    </row>
    <row r="6" spans="1:8" x14ac:dyDescent="0.2">
      <c r="A6" s="1" t="s">
        <v>100</v>
      </c>
      <c r="B6" s="14" t="s">
        <v>101</v>
      </c>
      <c r="C6" s="14" t="s">
        <v>108</v>
      </c>
      <c r="D6" s="1" t="s">
        <v>12</v>
      </c>
      <c r="E6" s="5"/>
      <c r="F6" s="5">
        <v>-37000</v>
      </c>
      <c r="G6" s="5">
        <v>-37000</v>
      </c>
      <c r="H6" s="5">
        <v>-37000</v>
      </c>
    </row>
    <row r="7" spans="1:8" ht="25.5" x14ac:dyDescent="0.2">
      <c r="A7" s="1" t="s">
        <v>187</v>
      </c>
      <c r="B7" s="14" t="s">
        <v>188</v>
      </c>
      <c r="C7" s="14" t="s">
        <v>189</v>
      </c>
      <c r="D7" s="1" t="s">
        <v>12</v>
      </c>
      <c r="E7" s="5">
        <v>-500</v>
      </c>
      <c r="F7" s="5"/>
      <c r="G7" s="5"/>
      <c r="H7" s="5"/>
    </row>
    <row r="8" spans="1:8" x14ac:dyDescent="0.2">
      <c r="A8" s="1" t="s">
        <v>187</v>
      </c>
      <c r="B8" s="14" t="s">
        <v>188</v>
      </c>
      <c r="C8" s="14" t="s">
        <v>190</v>
      </c>
      <c r="D8" s="1" t="s">
        <v>12</v>
      </c>
      <c r="E8" s="5">
        <v>-4500</v>
      </c>
      <c r="F8" s="5"/>
      <c r="G8" s="5"/>
      <c r="H8" s="5"/>
    </row>
    <row r="9" spans="1:8" ht="25.5" x14ac:dyDescent="0.2">
      <c r="A9" s="1" t="s">
        <v>187</v>
      </c>
      <c r="B9" s="14" t="s">
        <v>188</v>
      </c>
      <c r="C9" s="14" t="s">
        <v>191</v>
      </c>
      <c r="D9" s="1" t="s">
        <v>12</v>
      </c>
      <c r="E9" s="5"/>
      <c r="F9" s="5">
        <v>-8000</v>
      </c>
      <c r="G9" s="5">
        <v>-8000</v>
      </c>
      <c r="H9" s="5">
        <v>-8000</v>
      </c>
    </row>
    <row r="10" spans="1:8" ht="25.5" x14ac:dyDescent="0.2">
      <c r="A10" s="1" t="s">
        <v>192</v>
      </c>
      <c r="B10" s="14" t="s">
        <v>193</v>
      </c>
      <c r="C10" s="14" t="s">
        <v>194</v>
      </c>
      <c r="D10" s="1" t="s">
        <v>12</v>
      </c>
      <c r="E10" s="5">
        <v>-100000</v>
      </c>
      <c r="F10" s="5">
        <v>-170000</v>
      </c>
      <c r="G10" s="5">
        <v>-200000</v>
      </c>
      <c r="H10" s="5">
        <v>-250000</v>
      </c>
    </row>
    <row r="11" spans="1:8" ht="25.5" x14ac:dyDescent="0.2">
      <c r="A11" s="1" t="s">
        <v>195</v>
      </c>
      <c r="B11" s="14" t="s">
        <v>196</v>
      </c>
      <c r="C11" s="14" t="s">
        <v>197</v>
      </c>
      <c r="D11" s="1" t="s">
        <v>16</v>
      </c>
      <c r="E11" s="5">
        <v>2000</v>
      </c>
      <c r="F11" s="5">
        <v>2000</v>
      </c>
      <c r="G11" s="5">
        <v>2000</v>
      </c>
      <c r="H11" s="5">
        <v>2000</v>
      </c>
    </row>
    <row r="12" spans="1:8" ht="25.5" x14ac:dyDescent="0.2">
      <c r="A12" s="1" t="s">
        <v>195</v>
      </c>
      <c r="B12" s="14" t="s">
        <v>196</v>
      </c>
      <c r="C12" s="14" t="s">
        <v>198</v>
      </c>
      <c r="D12" s="1" t="s">
        <v>12</v>
      </c>
      <c r="E12" s="5"/>
      <c r="F12" s="5">
        <v>0</v>
      </c>
      <c r="G12" s="5">
        <v>-7500</v>
      </c>
      <c r="H12" s="5">
        <v>-7500</v>
      </c>
    </row>
    <row r="13" spans="1:8" ht="25.5" x14ac:dyDescent="0.2">
      <c r="A13" s="1" t="s">
        <v>199</v>
      </c>
      <c r="B13" s="14" t="s">
        <v>200</v>
      </c>
      <c r="C13" s="14" t="s">
        <v>201</v>
      </c>
      <c r="D13" s="1" t="s">
        <v>12</v>
      </c>
      <c r="E13" s="5">
        <v>-13300</v>
      </c>
      <c r="F13" s="5">
        <v>-13300</v>
      </c>
      <c r="G13" s="5">
        <v>-13300</v>
      </c>
      <c r="H13" s="5">
        <v>-13300</v>
      </c>
    </row>
    <row r="14" spans="1:8" x14ac:dyDescent="0.2">
      <c r="A14" s="1" t="s">
        <v>202</v>
      </c>
      <c r="B14" s="14" t="s">
        <v>203</v>
      </c>
      <c r="C14" s="14" t="s">
        <v>204</v>
      </c>
      <c r="D14" s="1" t="s">
        <v>16</v>
      </c>
      <c r="E14" s="5">
        <v>200</v>
      </c>
      <c r="F14" s="5">
        <v>200</v>
      </c>
      <c r="G14" s="5">
        <v>200</v>
      </c>
      <c r="H14" s="5">
        <v>200</v>
      </c>
    </row>
    <row r="15" spans="1:8" ht="25.5" x14ac:dyDescent="0.2">
      <c r="A15" s="1" t="s">
        <v>208</v>
      </c>
      <c r="B15" s="14" t="s">
        <v>209</v>
      </c>
      <c r="C15" s="14" t="s">
        <v>210</v>
      </c>
      <c r="D15" s="1" t="s">
        <v>12</v>
      </c>
      <c r="E15" s="5">
        <v>-2000</v>
      </c>
      <c r="F15" s="5">
        <v>-2000</v>
      </c>
      <c r="G15" s="5">
        <v>-2000</v>
      </c>
      <c r="H15" s="5">
        <v>-2000</v>
      </c>
    </row>
    <row r="16" spans="1:8" ht="25.5" x14ac:dyDescent="0.2">
      <c r="A16" s="1" t="s">
        <v>208</v>
      </c>
      <c r="B16" s="14" t="s">
        <v>209</v>
      </c>
      <c r="C16" s="14" t="s">
        <v>211</v>
      </c>
      <c r="D16" s="1" t="s">
        <v>12</v>
      </c>
      <c r="E16" s="5"/>
      <c r="F16" s="5">
        <v>0</v>
      </c>
      <c r="G16" s="5">
        <v>-1000</v>
      </c>
      <c r="H16" s="5">
        <v>0</v>
      </c>
    </row>
    <row r="17" spans="1:8" x14ac:dyDescent="0.2">
      <c r="A17" s="1" t="s">
        <v>212</v>
      </c>
      <c r="B17" s="14" t="s">
        <v>213</v>
      </c>
      <c r="C17" s="14" t="s">
        <v>214</v>
      </c>
      <c r="D17" s="1" t="s">
        <v>12</v>
      </c>
      <c r="E17" s="5">
        <v>-700</v>
      </c>
      <c r="F17" s="5">
        <v>-700</v>
      </c>
      <c r="G17" s="5">
        <v>-700</v>
      </c>
      <c r="H17" s="5">
        <v>-700</v>
      </c>
    </row>
    <row r="18" spans="1:8" ht="25.5" x14ac:dyDescent="0.2">
      <c r="A18" s="1" t="s">
        <v>215</v>
      </c>
      <c r="B18" s="14" t="s">
        <v>216</v>
      </c>
      <c r="C18" s="14" t="s">
        <v>217</v>
      </c>
      <c r="D18" s="1" t="s">
        <v>12</v>
      </c>
      <c r="E18" s="5"/>
      <c r="F18" s="5">
        <v>-1072</v>
      </c>
      <c r="G18" s="5">
        <v>-1072</v>
      </c>
      <c r="H18" s="5">
        <v>-1072</v>
      </c>
    </row>
    <row r="19" spans="1:8" ht="25.5" x14ac:dyDescent="0.2">
      <c r="A19" s="1" t="s">
        <v>218</v>
      </c>
      <c r="B19" s="14" t="s">
        <v>219</v>
      </c>
      <c r="C19" s="14" t="s">
        <v>220</v>
      </c>
      <c r="D19" s="1" t="s">
        <v>12</v>
      </c>
      <c r="E19" s="5">
        <v>-1000</v>
      </c>
      <c r="F19" s="5">
        <v>-1000</v>
      </c>
      <c r="G19" s="5">
        <v>-1000</v>
      </c>
      <c r="H19" s="5">
        <v>-1000</v>
      </c>
    </row>
    <row r="20" spans="1:8" ht="25.5" x14ac:dyDescent="0.2">
      <c r="A20" s="1" t="s">
        <v>221</v>
      </c>
      <c r="B20" s="14" t="s">
        <v>222</v>
      </c>
      <c r="C20" s="14" t="s">
        <v>223</v>
      </c>
      <c r="D20" s="1" t="s">
        <v>12</v>
      </c>
      <c r="E20" s="5">
        <v>-1220</v>
      </c>
      <c r="F20" s="5">
        <v>-3630</v>
      </c>
      <c r="G20" s="5">
        <v>-5800</v>
      </c>
      <c r="H20" s="5">
        <v>-6500</v>
      </c>
    </row>
    <row r="21" spans="1:8" x14ac:dyDescent="0.2">
      <c r="A21" s="1" t="s">
        <v>224</v>
      </c>
      <c r="B21" s="14" t="s">
        <v>225</v>
      </c>
      <c r="C21" s="14" t="s">
        <v>226</v>
      </c>
      <c r="D21" s="1" t="s">
        <v>12</v>
      </c>
      <c r="E21" s="5">
        <v>-1400</v>
      </c>
      <c r="F21" s="5">
        <v>-7000</v>
      </c>
      <c r="G21" s="5">
        <v>-10500</v>
      </c>
      <c r="H21" s="5">
        <v>-12600</v>
      </c>
    </row>
    <row r="22" spans="1:8" x14ac:dyDescent="0.2">
      <c r="A22" s="1" t="s">
        <v>227</v>
      </c>
      <c r="B22" s="14" t="s">
        <v>228</v>
      </c>
      <c r="C22" s="14" t="s">
        <v>229</v>
      </c>
      <c r="D22" s="1" t="s">
        <v>12</v>
      </c>
      <c r="E22" s="5">
        <v>-1000</v>
      </c>
      <c r="F22" s="5">
        <v>-1000</v>
      </c>
      <c r="G22" s="5">
        <v>-1000</v>
      </c>
      <c r="H22" s="5">
        <v>-1000</v>
      </c>
    </row>
    <row r="23" spans="1:8" x14ac:dyDescent="0.2">
      <c r="A23" s="1" t="s">
        <v>230</v>
      </c>
      <c r="B23" s="14" t="s">
        <v>231</v>
      </c>
      <c r="C23" s="14" t="s">
        <v>232</v>
      </c>
      <c r="D23" s="1" t="s">
        <v>12</v>
      </c>
      <c r="E23" s="5">
        <v>-5000</v>
      </c>
      <c r="F23" s="5">
        <v>-5000</v>
      </c>
      <c r="G23" s="5">
        <v>-5000</v>
      </c>
      <c r="H23" s="5">
        <v>-5000</v>
      </c>
    </row>
    <row r="24" spans="1:8" x14ac:dyDescent="0.2">
      <c r="A24" s="1" t="s">
        <v>233</v>
      </c>
      <c r="B24" s="14" t="s">
        <v>234</v>
      </c>
      <c r="C24" s="14" t="s">
        <v>235</v>
      </c>
      <c r="D24" s="1" t="s">
        <v>12</v>
      </c>
      <c r="E24" s="5">
        <v>-1000</v>
      </c>
      <c r="F24" s="5">
        <v>-2000</v>
      </c>
      <c r="G24" s="5">
        <v>-3000</v>
      </c>
      <c r="H24" s="5">
        <v>-2800</v>
      </c>
    </row>
    <row r="25" spans="1:8" x14ac:dyDescent="0.2">
      <c r="A25" s="1" t="s">
        <v>233</v>
      </c>
      <c r="B25" s="14" t="s">
        <v>234</v>
      </c>
      <c r="C25" s="14" t="s">
        <v>236</v>
      </c>
      <c r="D25" s="1" t="s">
        <v>12</v>
      </c>
      <c r="E25" s="5"/>
      <c r="F25" s="5">
        <v>-13000</v>
      </c>
      <c r="G25" s="5">
        <v>-13000</v>
      </c>
      <c r="H25" s="5">
        <v>-13000</v>
      </c>
    </row>
    <row r="26" spans="1:8" x14ac:dyDescent="0.2">
      <c r="A26" s="1" t="s">
        <v>237</v>
      </c>
      <c r="B26" s="14" t="s">
        <v>238</v>
      </c>
      <c r="C26" s="14" t="s">
        <v>240</v>
      </c>
      <c r="D26" s="1" t="s">
        <v>12</v>
      </c>
      <c r="E26" s="5">
        <v>-41000</v>
      </c>
      <c r="F26" s="5"/>
      <c r="G26" s="5"/>
      <c r="H26" s="5"/>
    </row>
    <row r="27" spans="1:8" x14ac:dyDescent="0.2">
      <c r="A27" s="1" t="s">
        <v>237</v>
      </c>
      <c r="B27" s="14" t="s">
        <v>238</v>
      </c>
      <c r="C27" s="14" t="s">
        <v>241</v>
      </c>
      <c r="D27" s="1" t="s">
        <v>12</v>
      </c>
      <c r="E27" s="5">
        <v>-13000</v>
      </c>
      <c r="F27" s="5"/>
      <c r="G27" s="5"/>
      <c r="H27" s="5"/>
    </row>
    <row r="28" spans="1:8" ht="25.5" x14ac:dyDescent="0.2">
      <c r="A28" s="1" t="s">
        <v>242</v>
      </c>
      <c r="B28" s="14" t="s">
        <v>243</v>
      </c>
      <c r="C28" s="14" t="s">
        <v>244</v>
      </c>
      <c r="D28" s="1" t="s">
        <v>12</v>
      </c>
      <c r="E28" s="5"/>
      <c r="F28" s="5">
        <v>0</v>
      </c>
      <c r="G28" s="5">
        <v>-10000</v>
      </c>
      <c r="H28" s="5">
        <v>-10000</v>
      </c>
    </row>
    <row r="29" spans="1:8" ht="25.5" x14ac:dyDescent="0.2">
      <c r="A29" s="1" t="s">
        <v>245</v>
      </c>
      <c r="B29" s="14" t="s">
        <v>246</v>
      </c>
      <c r="C29" s="14" t="s">
        <v>247</v>
      </c>
      <c r="D29" s="1" t="s">
        <v>12</v>
      </c>
      <c r="E29" s="5">
        <v>-20000</v>
      </c>
      <c r="F29" s="5">
        <v>-5900</v>
      </c>
      <c r="G29" s="5">
        <v>-20000</v>
      </c>
      <c r="H29" s="5">
        <v>-20000</v>
      </c>
    </row>
    <row r="30" spans="1:8" ht="25.5" x14ac:dyDescent="0.2">
      <c r="A30" s="1" t="s">
        <v>257</v>
      </c>
      <c r="B30" s="14" t="s">
        <v>258</v>
      </c>
      <c r="C30" s="14" t="s">
        <v>259</v>
      </c>
      <c r="D30" s="1" t="s">
        <v>16</v>
      </c>
      <c r="E30" s="5">
        <v>950</v>
      </c>
      <c r="F30" s="5">
        <v>750</v>
      </c>
      <c r="G30" s="5">
        <v>550</v>
      </c>
      <c r="H30" s="5">
        <v>650</v>
      </c>
    </row>
    <row r="31" spans="1:8" ht="25.5" x14ac:dyDescent="0.2">
      <c r="A31" s="1" t="s">
        <v>257</v>
      </c>
      <c r="B31" s="14" t="s">
        <v>258</v>
      </c>
      <c r="C31" s="14" t="s">
        <v>260</v>
      </c>
      <c r="D31" s="1" t="s">
        <v>16</v>
      </c>
      <c r="E31" s="5">
        <v>700</v>
      </c>
      <c r="F31" s="5">
        <v>900</v>
      </c>
      <c r="G31" s="5">
        <v>1100</v>
      </c>
      <c r="H31" s="5">
        <v>1000</v>
      </c>
    </row>
    <row r="32" spans="1:8" ht="25.5" x14ac:dyDescent="0.2">
      <c r="A32" s="3" t="s">
        <v>316</v>
      </c>
      <c r="B32" s="18" t="s">
        <v>317</v>
      </c>
      <c r="C32" s="18" t="s">
        <v>321</v>
      </c>
      <c r="D32" s="1" t="s">
        <v>12</v>
      </c>
      <c r="E32" s="6"/>
      <c r="F32" s="6">
        <v>0</v>
      </c>
      <c r="G32" s="5">
        <v>-26800</v>
      </c>
      <c r="H32" s="5">
        <v>-26800</v>
      </c>
    </row>
    <row r="33" spans="1:8" ht="25.5" x14ac:dyDescent="0.2">
      <c r="A33" s="1" t="s">
        <v>356</v>
      </c>
      <c r="B33" s="14" t="s">
        <v>357</v>
      </c>
      <c r="C33" s="14" t="s">
        <v>358</v>
      </c>
      <c r="D33" s="1" t="s">
        <v>12</v>
      </c>
      <c r="E33" s="5">
        <v>-2000</v>
      </c>
      <c r="F33" s="5">
        <v>-2000</v>
      </c>
      <c r="G33" s="5">
        <v>-2000</v>
      </c>
      <c r="H33" s="5">
        <v>-2000</v>
      </c>
    </row>
    <row r="34" spans="1:8" ht="25.5" x14ac:dyDescent="0.2">
      <c r="A34" s="1" t="s">
        <v>359</v>
      </c>
      <c r="B34" s="14" t="s">
        <v>360</v>
      </c>
      <c r="C34" s="14" t="s">
        <v>361</v>
      </c>
      <c r="D34" s="1" t="s">
        <v>12</v>
      </c>
      <c r="E34" s="5">
        <v>-5000</v>
      </c>
      <c r="F34" s="5">
        <v>-5000</v>
      </c>
      <c r="G34" s="5">
        <v>-5000</v>
      </c>
      <c r="H34" s="5">
        <v>-5000</v>
      </c>
    </row>
    <row r="35" spans="1:8" s="7" customFormat="1" x14ac:dyDescent="0.2">
      <c r="A35" s="7" t="s">
        <v>202</v>
      </c>
      <c r="B35" s="15" t="s">
        <v>203</v>
      </c>
      <c r="C35" s="16" t="s">
        <v>204</v>
      </c>
      <c r="D35" s="7" t="s">
        <v>16</v>
      </c>
      <c r="E35" s="5">
        <v>150</v>
      </c>
      <c r="F35" s="5">
        <v>150</v>
      </c>
      <c r="G35" s="5">
        <v>150</v>
      </c>
      <c r="H35" s="5">
        <v>150</v>
      </c>
    </row>
    <row r="36" spans="1:8" x14ac:dyDescent="0.2">
      <c r="A36" s="1" t="s">
        <v>349</v>
      </c>
      <c r="B36" s="14" t="s">
        <v>350</v>
      </c>
      <c r="C36" s="14" t="s">
        <v>351</v>
      </c>
      <c r="D36" s="1" t="s">
        <v>16</v>
      </c>
      <c r="E36" s="5">
        <v>2000</v>
      </c>
      <c r="F36" s="5">
        <v>2000</v>
      </c>
      <c r="G36" s="5">
        <v>2000</v>
      </c>
      <c r="H36" s="5">
        <v>2000</v>
      </c>
    </row>
    <row r="37" spans="1:8" x14ac:dyDescent="0.2">
      <c r="A37" s="1" t="s">
        <v>354</v>
      </c>
      <c r="B37" s="14" t="s">
        <v>355</v>
      </c>
      <c r="C37" s="14" t="s">
        <v>351</v>
      </c>
      <c r="D37" s="1" t="s">
        <v>16</v>
      </c>
      <c r="E37" s="5">
        <v>4000</v>
      </c>
      <c r="F37" s="5">
        <v>4000</v>
      </c>
      <c r="G37" s="5">
        <v>6000</v>
      </c>
      <c r="H37" s="5">
        <v>8000</v>
      </c>
    </row>
    <row r="38" spans="1:8" x14ac:dyDescent="0.2">
      <c r="A38" s="10" t="s">
        <v>396</v>
      </c>
      <c r="B38" s="17"/>
      <c r="C38" s="17"/>
      <c r="D38" s="10"/>
      <c r="E38" s="11">
        <f>SUBTOTAL(109,Taulukko11011121314[2024])</f>
        <v>-202620</v>
      </c>
      <c r="F38" s="11">
        <f>SUBTOTAL(109,Taulukko11011121314[2025])</f>
        <v>-267602</v>
      </c>
      <c r="G38" s="11">
        <f>SUBTOTAL(109,Taulukko11011121314[2026])</f>
        <v>-361672</v>
      </c>
      <c r="H38" s="11">
        <f>SUBTOTAL(109,Taulukko11011121314[2027])</f>
        <v>-411272</v>
      </c>
    </row>
    <row r="40" spans="1:8" x14ac:dyDescent="0.2">
      <c r="E40" s="4"/>
      <c r="F40" s="4"/>
      <c r="G40" s="4"/>
      <c r="H40" s="4"/>
    </row>
    <row r="41" spans="1:8" x14ac:dyDescent="0.2">
      <c r="F41" s="4"/>
      <c r="G41" s="4"/>
      <c r="H41" s="4"/>
    </row>
    <row r="46" spans="1:8" x14ac:dyDescent="0.2">
      <c r="H46" s="4"/>
    </row>
    <row r="47" spans="1:8" x14ac:dyDescent="0.2">
      <c r="H47" s="12"/>
    </row>
  </sheetData>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'C:\Users\03011079\Work Folders\Väliaikaiset\[Kopio Hallituksen päätösperäiset toimet 2023-2027_TAE 2024 JTS 2025-2027 riihi UUSI VERSIO 6.10..xlsm]ohje'!#REF!</xm:f>
          </x14:formula1>
          <xm:sqref>C22</xm:sqref>
        </x14:dataValidation>
        <x14:dataValidation type="list" allowBlank="1" showInputMessage="1" showErrorMessage="1">
          <x14:formula1>
            <xm:f>'C:\Users\03011079\Work Folders\Väliaikaiset\[Kopio Hallituksen päätösperäiset toimet 2023-2027_TAE 2024 JTS 2025-2027 riihi UUSI VERSIO 6.10..xlsm]ohje'!#REF!</xm:f>
          </x14:formula1>
          <xm:sqref>D6:D37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H68"/>
  <sheetViews>
    <sheetView workbookViewId="0">
      <selection activeCell="C10" sqref="C10"/>
    </sheetView>
  </sheetViews>
  <sheetFormatPr defaultColWidth="9.140625" defaultRowHeight="12.75" x14ac:dyDescent="0.2"/>
  <cols>
    <col min="1" max="1" width="8.5703125" style="1" customWidth="1"/>
    <col min="2" max="2" width="33.7109375" style="1" customWidth="1"/>
    <col min="3" max="3" width="51.7109375" style="1" customWidth="1"/>
    <col min="4" max="4" width="8.140625" style="1" customWidth="1"/>
    <col min="5" max="5" width="9.28515625" style="1" customWidth="1"/>
    <col min="6" max="6" width="9.5703125" style="1" customWidth="1"/>
    <col min="7" max="7" width="9.28515625" style="1" customWidth="1"/>
    <col min="8" max="8" width="9.7109375" style="1" customWidth="1"/>
    <col min="9" max="16384" width="9.140625" style="1"/>
  </cols>
  <sheetData>
    <row r="1" spans="1:8" x14ac:dyDescent="0.2">
      <c r="A1" s="28" t="s">
        <v>403</v>
      </c>
    </row>
    <row r="2" spans="1:8" x14ac:dyDescent="0.2">
      <c r="A2" s="1" t="s">
        <v>0</v>
      </c>
    </row>
    <row r="3" spans="1:8" x14ac:dyDescent="0.2">
      <c r="A3" s="2"/>
    </row>
    <row r="4" spans="1:8" x14ac:dyDescent="0.2">
      <c r="D4" s="3"/>
    </row>
    <row r="5" spans="1:8" x14ac:dyDescent="0.2">
      <c r="A5" s="1" t="s">
        <v>1</v>
      </c>
      <c r="B5" s="1" t="s">
        <v>2</v>
      </c>
      <c r="C5" s="1" t="s">
        <v>3</v>
      </c>
      <c r="D5" s="1" t="s">
        <v>4</v>
      </c>
      <c r="E5" s="1" t="s">
        <v>5</v>
      </c>
      <c r="F5" s="1" t="s">
        <v>6</v>
      </c>
      <c r="G5" s="1" t="s">
        <v>7</v>
      </c>
      <c r="H5" s="1" t="s">
        <v>8</v>
      </c>
    </row>
    <row r="6" spans="1:8" x14ac:dyDescent="0.2">
      <c r="A6" s="1" t="s">
        <v>25</v>
      </c>
      <c r="B6" s="14" t="s">
        <v>26</v>
      </c>
      <c r="C6" s="14" t="s">
        <v>27</v>
      </c>
      <c r="D6" s="1" t="s">
        <v>12</v>
      </c>
      <c r="E6" s="5">
        <v>-80000</v>
      </c>
      <c r="F6" s="5">
        <v>-120000</v>
      </c>
      <c r="G6" s="5">
        <v>-193000</v>
      </c>
      <c r="H6" s="5">
        <v>-245000</v>
      </c>
    </row>
    <row r="7" spans="1:8" x14ac:dyDescent="0.2">
      <c r="A7" s="1" t="s">
        <v>25</v>
      </c>
      <c r="B7" s="14" t="s">
        <v>26</v>
      </c>
      <c r="C7" s="14" t="s">
        <v>28</v>
      </c>
      <c r="D7" s="1" t="s">
        <v>12</v>
      </c>
      <c r="E7" s="5">
        <v>-38000</v>
      </c>
      <c r="F7" s="5">
        <v>-38000</v>
      </c>
      <c r="G7" s="5">
        <v>-38000</v>
      </c>
      <c r="H7" s="5">
        <v>-38000</v>
      </c>
    </row>
    <row r="8" spans="1:8" x14ac:dyDescent="0.2">
      <c r="A8" s="1" t="s">
        <v>29</v>
      </c>
      <c r="B8" s="14" t="s">
        <v>30</v>
      </c>
      <c r="C8" s="14" t="s">
        <v>31</v>
      </c>
      <c r="D8" s="1" t="s">
        <v>16</v>
      </c>
      <c r="E8" s="5">
        <v>20000</v>
      </c>
      <c r="F8" s="5">
        <v>20000</v>
      </c>
      <c r="G8" s="5">
        <v>20000</v>
      </c>
      <c r="H8" s="5">
        <v>20000</v>
      </c>
    </row>
    <row r="9" spans="1:8" x14ac:dyDescent="0.2">
      <c r="A9" s="1" t="s">
        <v>29</v>
      </c>
      <c r="B9" s="14" t="s">
        <v>30</v>
      </c>
      <c r="C9" s="14" t="s">
        <v>32</v>
      </c>
      <c r="D9" s="1" t="s">
        <v>16</v>
      </c>
      <c r="E9" s="5">
        <v>38000</v>
      </c>
      <c r="F9" s="5">
        <v>38000</v>
      </c>
      <c r="G9" s="5">
        <v>38000</v>
      </c>
      <c r="H9" s="5">
        <v>38000</v>
      </c>
    </row>
    <row r="10" spans="1:8" x14ac:dyDescent="0.2">
      <c r="A10" s="1" t="s">
        <v>33</v>
      </c>
      <c r="B10" s="14" t="s">
        <v>34</v>
      </c>
      <c r="C10" s="14" t="s">
        <v>35</v>
      </c>
      <c r="D10" s="1" t="s">
        <v>12</v>
      </c>
      <c r="E10" s="5">
        <v>-60000</v>
      </c>
      <c r="F10" s="5">
        <v>-60000</v>
      </c>
      <c r="G10" s="5">
        <v>-60000</v>
      </c>
      <c r="H10" s="5">
        <v>-60000</v>
      </c>
    </row>
    <row r="11" spans="1:8" ht="25.5" x14ac:dyDescent="0.2">
      <c r="A11" s="1" t="s">
        <v>36</v>
      </c>
      <c r="B11" s="14" t="s">
        <v>37</v>
      </c>
      <c r="C11" s="14" t="s">
        <v>35</v>
      </c>
      <c r="D11" s="1" t="s">
        <v>12</v>
      </c>
      <c r="E11" s="5">
        <v>-1400</v>
      </c>
      <c r="F11" s="5">
        <v>-1400</v>
      </c>
      <c r="G11" s="5">
        <v>-1400</v>
      </c>
      <c r="H11" s="5">
        <v>-1400</v>
      </c>
    </row>
    <row r="12" spans="1:8" x14ac:dyDescent="0.2">
      <c r="A12" s="1" t="s">
        <v>38</v>
      </c>
      <c r="B12" s="14" t="s">
        <v>39</v>
      </c>
      <c r="C12" s="14" t="s">
        <v>40</v>
      </c>
      <c r="D12" s="1" t="s">
        <v>16</v>
      </c>
      <c r="E12" s="5">
        <v>1000</v>
      </c>
      <c r="F12" s="5">
        <v>1000</v>
      </c>
      <c r="G12" s="5">
        <v>1000</v>
      </c>
      <c r="H12" s="5"/>
    </row>
    <row r="13" spans="1:8" x14ac:dyDescent="0.2">
      <c r="A13" s="1" t="s">
        <v>38</v>
      </c>
      <c r="B13" s="14" t="s">
        <v>39</v>
      </c>
      <c r="C13" s="14" t="s">
        <v>41</v>
      </c>
      <c r="D13" s="1" t="s">
        <v>16</v>
      </c>
      <c r="E13" s="5"/>
      <c r="F13" s="5">
        <v>25000</v>
      </c>
      <c r="G13" s="5">
        <v>25000</v>
      </c>
      <c r="H13" s="5">
        <v>25000</v>
      </c>
    </row>
    <row r="14" spans="1:8" x14ac:dyDescent="0.2">
      <c r="A14" s="1" t="s">
        <v>46</v>
      </c>
      <c r="B14" s="14" t="s">
        <v>47</v>
      </c>
      <c r="C14" s="14" t="s">
        <v>48</v>
      </c>
      <c r="D14" s="1" t="s">
        <v>16</v>
      </c>
      <c r="E14" s="5">
        <v>1000</v>
      </c>
      <c r="F14" s="5">
        <v>1000</v>
      </c>
      <c r="G14" s="5">
        <v>1000</v>
      </c>
      <c r="H14" s="5">
        <v>1000</v>
      </c>
    </row>
    <row r="15" spans="1:8" x14ac:dyDescent="0.2">
      <c r="A15" s="1" t="s">
        <v>49</v>
      </c>
      <c r="B15" s="14" t="s">
        <v>50</v>
      </c>
      <c r="C15" s="14" t="s">
        <v>51</v>
      </c>
      <c r="D15" s="1" t="s">
        <v>16</v>
      </c>
      <c r="E15" s="5">
        <v>800</v>
      </c>
      <c r="F15" s="5">
        <v>700</v>
      </c>
      <c r="G15" s="5">
        <v>500</v>
      </c>
      <c r="H15" s="5">
        <v>500</v>
      </c>
    </row>
    <row r="16" spans="1:8" ht="25.5" x14ac:dyDescent="0.2">
      <c r="A16" s="1" t="s">
        <v>53</v>
      </c>
      <c r="B16" s="14" t="s">
        <v>54</v>
      </c>
      <c r="C16" s="14" t="s">
        <v>55</v>
      </c>
      <c r="D16" s="1" t="s">
        <v>16</v>
      </c>
      <c r="E16" s="5">
        <v>17500</v>
      </c>
      <c r="F16" s="5">
        <v>35000</v>
      </c>
      <c r="G16" s="5">
        <v>52500</v>
      </c>
      <c r="H16" s="5">
        <v>70000</v>
      </c>
    </row>
    <row r="17" spans="1:8" ht="25.5" x14ac:dyDescent="0.2">
      <c r="A17" s="1" t="s">
        <v>56</v>
      </c>
      <c r="B17" s="14" t="s">
        <v>57</v>
      </c>
      <c r="C17" s="14" t="s">
        <v>58</v>
      </c>
      <c r="D17" s="1" t="s">
        <v>16</v>
      </c>
      <c r="E17" s="5">
        <v>3000</v>
      </c>
      <c r="F17" s="5">
        <v>3000</v>
      </c>
      <c r="G17" s="5">
        <v>3000</v>
      </c>
      <c r="H17" s="5">
        <v>3000</v>
      </c>
    </row>
    <row r="18" spans="1:8" ht="25.5" x14ac:dyDescent="0.2">
      <c r="A18" s="1" t="s">
        <v>56</v>
      </c>
      <c r="B18" s="14" t="s">
        <v>57</v>
      </c>
      <c r="C18" s="14" t="s">
        <v>59</v>
      </c>
      <c r="D18" s="1" t="s">
        <v>16</v>
      </c>
      <c r="E18" s="5">
        <v>21000</v>
      </c>
      <c r="F18" s="5">
        <v>21000</v>
      </c>
      <c r="G18" s="5">
        <v>21000</v>
      </c>
      <c r="H18" s="5">
        <v>21000</v>
      </c>
    </row>
    <row r="19" spans="1:8" ht="25.5" x14ac:dyDescent="0.2">
      <c r="A19" s="1" t="s">
        <v>56</v>
      </c>
      <c r="B19" s="14" t="s">
        <v>57</v>
      </c>
      <c r="C19" s="14" t="s">
        <v>60</v>
      </c>
      <c r="D19" s="1" t="s">
        <v>12</v>
      </c>
      <c r="E19" s="5">
        <v>-228</v>
      </c>
      <c r="F19" s="5">
        <v>-228</v>
      </c>
      <c r="G19" s="5">
        <v>-228</v>
      </c>
      <c r="H19" s="5">
        <v>-228</v>
      </c>
    </row>
    <row r="20" spans="1:8" ht="25.5" x14ac:dyDescent="0.2">
      <c r="A20" s="1" t="s">
        <v>56</v>
      </c>
      <c r="B20" s="14" t="s">
        <v>57</v>
      </c>
      <c r="C20" s="14" t="s">
        <v>61</v>
      </c>
      <c r="D20" s="1" t="s">
        <v>16</v>
      </c>
      <c r="E20" s="5">
        <v>5509</v>
      </c>
      <c r="F20" s="5">
        <v>5509</v>
      </c>
      <c r="G20" s="5">
        <v>5509</v>
      </c>
      <c r="H20" s="5">
        <v>5509</v>
      </c>
    </row>
    <row r="21" spans="1:8" ht="25.5" x14ac:dyDescent="0.2">
      <c r="A21" s="1" t="s">
        <v>56</v>
      </c>
      <c r="B21" s="14" t="s">
        <v>57</v>
      </c>
      <c r="C21" s="14" t="s">
        <v>62</v>
      </c>
      <c r="D21" s="1" t="s">
        <v>16</v>
      </c>
      <c r="E21" s="5">
        <v>6800</v>
      </c>
      <c r="F21" s="5">
        <v>6800</v>
      </c>
      <c r="G21" s="5">
        <v>6800</v>
      </c>
      <c r="H21" s="5">
        <v>6800</v>
      </c>
    </row>
    <row r="22" spans="1:8" ht="25.5" x14ac:dyDescent="0.2">
      <c r="A22" s="1" t="s">
        <v>56</v>
      </c>
      <c r="B22" s="14" t="s">
        <v>57</v>
      </c>
      <c r="C22" s="14" t="s">
        <v>63</v>
      </c>
      <c r="D22" s="1" t="s">
        <v>16</v>
      </c>
      <c r="E22" s="5">
        <v>2000</v>
      </c>
      <c r="F22" s="5">
        <v>2000</v>
      </c>
      <c r="G22" s="5">
        <v>2000</v>
      </c>
      <c r="H22" s="5">
        <v>2000</v>
      </c>
    </row>
    <row r="23" spans="1:8" ht="25.5" x14ac:dyDescent="0.2">
      <c r="A23" s="1" t="s">
        <v>64</v>
      </c>
      <c r="B23" s="14" t="s">
        <v>65</v>
      </c>
      <c r="C23" s="14" t="s">
        <v>66</v>
      </c>
      <c r="D23" s="1" t="s">
        <v>12</v>
      </c>
      <c r="E23" s="5">
        <v>-1440</v>
      </c>
      <c r="F23" s="5">
        <v>-2800</v>
      </c>
      <c r="G23" s="5">
        <v>-4240</v>
      </c>
      <c r="H23" s="5">
        <v>-5600</v>
      </c>
    </row>
    <row r="24" spans="1:8" ht="25.5" x14ac:dyDescent="0.2">
      <c r="A24" s="1" t="s">
        <v>64</v>
      </c>
      <c r="B24" s="14" t="s">
        <v>65</v>
      </c>
      <c r="C24" s="14" t="s">
        <v>67</v>
      </c>
      <c r="D24" s="1" t="s">
        <v>12</v>
      </c>
      <c r="E24" s="5"/>
      <c r="F24" s="5">
        <v>0</v>
      </c>
      <c r="G24" s="5">
        <v>-24000</v>
      </c>
      <c r="H24" s="5">
        <v>-24000</v>
      </c>
    </row>
    <row r="25" spans="1:8" ht="25.5" x14ac:dyDescent="0.2">
      <c r="A25" s="1" t="s">
        <v>64</v>
      </c>
      <c r="B25" s="14" t="s">
        <v>65</v>
      </c>
      <c r="C25" s="14" t="s">
        <v>60</v>
      </c>
      <c r="D25" s="1" t="s">
        <v>12</v>
      </c>
      <c r="E25" s="5">
        <v>-665</v>
      </c>
      <c r="F25" s="5">
        <v>-665</v>
      </c>
      <c r="G25" s="5">
        <v>-665</v>
      </c>
      <c r="H25" s="5">
        <v>-665</v>
      </c>
    </row>
    <row r="26" spans="1:8" ht="25.5" x14ac:dyDescent="0.2">
      <c r="A26" s="1" t="s">
        <v>64</v>
      </c>
      <c r="B26" s="14" t="s">
        <v>65</v>
      </c>
      <c r="C26" s="14" t="s">
        <v>61</v>
      </c>
      <c r="D26" s="1" t="s">
        <v>16</v>
      </c>
      <c r="E26" s="5">
        <v>736</v>
      </c>
      <c r="F26" s="5">
        <v>736</v>
      </c>
      <c r="G26" s="5">
        <v>736</v>
      </c>
      <c r="H26" s="5">
        <v>736</v>
      </c>
    </row>
    <row r="27" spans="1:8" ht="25.5" x14ac:dyDescent="0.2">
      <c r="A27" s="1" t="s">
        <v>64</v>
      </c>
      <c r="B27" s="14" t="s">
        <v>65</v>
      </c>
      <c r="C27" s="14" t="s">
        <v>68</v>
      </c>
      <c r="D27" s="1" t="s">
        <v>12</v>
      </c>
      <c r="E27" s="5"/>
      <c r="F27" s="5">
        <v>-11200</v>
      </c>
      <c r="G27" s="5">
        <v>-12800</v>
      </c>
      <c r="H27" s="5">
        <v>-14400</v>
      </c>
    </row>
    <row r="28" spans="1:8" ht="25.5" x14ac:dyDescent="0.2">
      <c r="A28" s="1" t="s">
        <v>69</v>
      </c>
      <c r="B28" s="14" t="s">
        <v>70</v>
      </c>
      <c r="C28" s="14" t="s">
        <v>66</v>
      </c>
      <c r="D28" s="1" t="s">
        <v>12</v>
      </c>
      <c r="E28" s="5">
        <v>-360</v>
      </c>
      <c r="F28" s="5">
        <v>-700</v>
      </c>
      <c r="G28" s="5">
        <v>-1060</v>
      </c>
      <c r="H28" s="5">
        <v>-1400</v>
      </c>
    </row>
    <row r="29" spans="1:8" ht="25.5" x14ac:dyDescent="0.2">
      <c r="A29" s="1" t="s">
        <v>69</v>
      </c>
      <c r="B29" s="14" t="s">
        <v>70</v>
      </c>
      <c r="C29" s="14" t="s">
        <v>67</v>
      </c>
      <c r="D29" s="1" t="s">
        <v>12</v>
      </c>
      <c r="E29" s="5"/>
      <c r="F29" s="5">
        <v>0</v>
      </c>
      <c r="G29" s="5">
        <v>-6000</v>
      </c>
      <c r="H29" s="5">
        <v>-6000</v>
      </c>
    </row>
    <row r="30" spans="1:8" ht="25.5" x14ac:dyDescent="0.2">
      <c r="A30" s="1" t="s">
        <v>69</v>
      </c>
      <c r="B30" s="14" t="s">
        <v>70</v>
      </c>
      <c r="C30" s="14" t="s">
        <v>61</v>
      </c>
      <c r="D30" s="1" t="s">
        <v>16</v>
      </c>
      <c r="E30" s="5">
        <v>47</v>
      </c>
      <c r="F30" s="5">
        <v>47</v>
      </c>
      <c r="G30" s="5">
        <v>47</v>
      </c>
      <c r="H30" s="5">
        <v>47</v>
      </c>
    </row>
    <row r="31" spans="1:8" ht="25.5" x14ac:dyDescent="0.2">
      <c r="A31" s="1" t="s">
        <v>69</v>
      </c>
      <c r="B31" s="14" t="s">
        <v>70</v>
      </c>
      <c r="C31" s="14" t="s">
        <v>68</v>
      </c>
      <c r="D31" s="1" t="s">
        <v>12</v>
      </c>
      <c r="E31" s="5"/>
      <c r="F31" s="5">
        <v>-2800</v>
      </c>
      <c r="G31" s="5">
        <v>-3200</v>
      </c>
      <c r="H31" s="5">
        <v>-3600</v>
      </c>
    </row>
    <row r="32" spans="1:8" ht="25.5" x14ac:dyDescent="0.2">
      <c r="A32" s="1" t="s">
        <v>69</v>
      </c>
      <c r="B32" s="14" t="s">
        <v>70</v>
      </c>
      <c r="C32" s="14" t="s">
        <v>71</v>
      </c>
      <c r="D32" s="1" t="s">
        <v>12</v>
      </c>
      <c r="E32" s="5">
        <v>-13400</v>
      </c>
      <c r="F32" s="5">
        <v>-7900</v>
      </c>
      <c r="G32" s="5">
        <v>-3600</v>
      </c>
      <c r="H32" s="5">
        <v>-3600</v>
      </c>
    </row>
    <row r="33" spans="1:8" x14ac:dyDescent="0.2">
      <c r="A33" s="1" t="s">
        <v>73</v>
      </c>
      <c r="B33" s="14" t="s">
        <v>74</v>
      </c>
      <c r="C33" s="14" t="s">
        <v>75</v>
      </c>
      <c r="D33" s="1" t="s">
        <v>16</v>
      </c>
      <c r="E33" s="5">
        <v>50000</v>
      </c>
      <c r="F33" s="5">
        <v>50000</v>
      </c>
      <c r="G33" s="5">
        <v>50000</v>
      </c>
      <c r="H33" s="5">
        <v>50000</v>
      </c>
    </row>
    <row r="34" spans="1:8" ht="25.5" x14ac:dyDescent="0.2">
      <c r="A34" s="1" t="s">
        <v>100</v>
      </c>
      <c r="B34" s="14" t="s">
        <v>101</v>
      </c>
      <c r="C34" s="14" t="s">
        <v>103</v>
      </c>
      <c r="D34" s="1" t="s">
        <v>16</v>
      </c>
      <c r="E34" s="5"/>
      <c r="F34" s="5">
        <v>0</v>
      </c>
      <c r="G34" s="5">
        <v>0</v>
      </c>
      <c r="H34" s="5">
        <v>2000</v>
      </c>
    </row>
    <row r="35" spans="1:8" ht="25.5" x14ac:dyDescent="0.2">
      <c r="A35" s="1" t="s">
        <v>100</v>
      </c>
      <c r="B35" s="14" t="s">
        <v>101</v>
      </c>
      <c r="C35" s="14" t="s">
        <v>104</v>
      </c>
      <c r="D35" s="1" t="s">
        <v>12</v>
      </c>
      <c r="E35" s="5"/>
      <c r="F35" s="5">
        <v>0</v>
      </c>
      <c r="G35" s="5">
        <v>0</v>
      </c>
      <c r="H35" s="5">
        <v>-7500</v>
      </c>
    </row>
    <row r="36" spans="1:8" ht="25.5" x14ac:dyDescent="0.2">
      <c r="A36" s="1" t="s">
        <v>100</v>
      </c>
      <c r="B36" s="14" t="s">
        <v>101</v>
      </c>
      <c r="C36" s="14" t="s">
        <v>105</v>
      </c>
      <c r="D36" s="1" t="s">
        <v>12</v>
      </c>
      <c r="E36" s="5"/>
      <c r="F36" s="5">
        <v>4940</v>
      </c>
      <c r="G36" s="5">
        <v>4940</v>
      </c>
      <c r="H36" s="5">
        <v>4940</v>
      </c>
    </row>
    <row r="37" spans="1:8" ht="25.5" x14ac:dyDescent="0.2">
      <c r="A37" s="1" t="s">
        <v>100</v>
      </c>
      <c r="B37" s="14" t="s">
        <v>101</v>
      </c>
      <c r="C37" s="14" t="s">
        <v>106</v>
      </c>
      <c r="D37" s="1" t="s">
        <v>12</v>
      </c>
      <c r="E37" s="5"/>
      <c r="F37" s="5">
        <v>-913</v>
      </c>
      <c r="G37" s="5">
        <v>-913</v>
      </c>
      <c r="H37" s="5">
        <v>-913</v>
      </c>
    </row>
    <row r="38" spans="1:8" ht="25.5" x14ac:dyDescent="0.2">
      <c r="A38" s="1" t="s">
        <v>100</v>
      </c>
      <c r="B38" s="14" t="s">
        <v>101</v>
      </c>
      <c r="C38" s="14" t="s">
        <v>107</v>
      </c>
      <c r="D38" s="1" t="s">
        <v>16</v>
      </c>
      <c r="E38" s="5"/>
      <c r="F38" s="5">
        <v>500</v>
      </c>
      <c r="G38" s="5">
        <v>500</v>
      </c>
      <c r="H38" s="5">
        <v>500</v>
      </c>
    </row>
    <row r="39" spans="1:8" ht="38.25" x14ac:dyDescent="0.2">
      <c r="A39" s="1" t="s">
        <v>119</v>
      </c>
      <c r="B39" s="14" t="s">
        <v>120</v>
      </c>
      <c r="C39" s="14" t="s">
        <v>122</v>
      </c>
      <c r="D39" s="1" t="s">
        <v>16</v>
      </c>
      <c r="E39" s="5"/>
      <c r="F39" s="5">
        <v>3500</v>
      </c>
      <c r="G39" s="5">
        <v>3500</v>
      </c>
      <c r="H39" s="5">
        <v>3500</v>
      </c>
    </row>
    <row r="40" spans="1:8" ht="38.25" x14ac:dyDescent="0.2">
      <c r="A40" s="1" t="s">
        <v>123</v>
      </c>
      <c r="B40" s="14" t="s">
        <v>124</v>
      </c>
      <c r="C40" s="14" t="s">
        <v>104</v>
      </c>
      <c r="D40" s="1" t="s">
        <v>12</v>
      </c>
      <c r="E40" s="5"/>
      <c r="F40" s="5">
        <v>0</v>
      </c>
      <c r="G40" s="5">
        <v>0</v>
      </c>
      <c r="H40" s="5">
        <v>-7500</v>
      </c>
    </row>
    <row r="41" spans="1:8" x14ac:dyDescent="0.2">
      <c r="A41" s="1" t="s">
        <v>150</v>
      </c>
      <c r="B41" s="14" t="s">
        <v>151</v>
      </c>
      <c r="C41" s="14" t="s">
        <v>153</v>
      </c>
      <c r="D41" s="1" t="s">
        <v>12</v>
      </c>
      <c r="E41" s="5"/>
      <c r="F41" s="5">
        <v>-74</v>
      </c>
      <c r="G41" s="5">
        <v>-123</v>
      </c>
      <c r="H41" s="5">
        <v>-173</v>
      </c>
    </row>
    <row r="42" spans="1:8" ht="25.5" x14ac:dyDescent="0.2">
      <c r="A42" s="1" t="s">
        <v>205</v>
      </c>
      <c r="B42" s="14" t="s">
        <v>206</v>
      </c>
      <c r="C42" s="14" t="s">
        <v>107</v>
      </c>
      <c r="D42" s="1" t="s">
        <v>16</v>
      </c>
      <c r="E42" s="5">
        <v>500</v>
      </c>
      <c r="F42" s="5">
        <v>500</v>
      </c>
      <c r="G42" s="5">
        <v>500</v>
      </c>
      <c r="H42" s="5">
        <v>500</v>
      </c>
    </row>
    <row r="43" spans="1:8" ht="25.5" x14ac:dyDescent="0.2">
      <c r="A43" s="1" t="s">
        <v>237</v>
      </c>
      <c r="B43" s="14" t="s">
        <v>238</v>
      </c>
      <c r="C43" s="14" t="s">
        <v>239</v>
      </c>
      <c r="D43" s="1" t="s">
        <v>12</v>
      </c>
      <c r="E43" s="5">
        <v>-457</v>
      </c>
      <c r="F43" s="5"/>
      <c r="G43" s="5"/>
      <c r="H43" s="5"/>
    </row>
    <row r="44" spans="1:8" x14ac:dyDescent="0.2">
      <c r="A44" s="1" t="s">
        <v>237</v>
      </c>
      <c r="B44" s="14" t="s">
        <v>238</v>
      </c>
      <c r="C44" s="14" t="s">
        <v>107</v>
      </c>
      <c r="D44" s="1" t="s">
        <v>16</v>
      </c>
      <c r="E44" s="5">
        <v>500</v>
      </c>
      <c r="F44" s="5"/>
      <c r="G44" s="5"/>
      <c r="H44" s="5"/>
    </row>
    <row r="45" spans="1:8" ht="25.5" x14ac:dyDescent="0.2">
      <c r="A45" s="1" t="s">
        <v>248</v>
      </c>
      <c r="B45" s="14" t="s">
        <v>249</v>
      </c>
      <c r="C45" s="14" t="s">
        <v>250</v>
      </c>
      <c r="D45" s="1" t="s">
        <v>12</v>
      </c>
      <c r="E45" s="5"/>
      <c r="F45" s="5">
        <v>-800</v>
      </c>
      <c r="G45" s="5">
        <v>-800</v>
      </c>
      <c r="H45" s="5">
        <v>-800</v>
      </c>
    </row>
    <row r="46" spans="1:8" ht="25.5" x14ac:dyDescent="0.2">
      <c r="A46" s="1" t="s">
        <v>248</v>
      </c>
      <c r="B46" s="14" t="s">
        <v>249</v>
      </c>
      <c r="C46" s="14" t="s">
        <v>251</v>
      </c>
      <c r="D46" s="1" t="s">
        <v>12</v>
      </c>
      <c r="E46" s="5"/>
      <c r="F46" s="5">
        <v>0</v>
      </c>
      <c r="G46" s="5">
        <v>0</v>
      </c>
      <c r="H46" s="5">
        <f>-13500-11700</f>
        <v>-25200</v>
      </c>
    </row>
    <row r="47" spans="1:8" ht="25.5" x14ac:dyDescent="0.2">
      <c r="A47" s="1" t="s">
        <v>248</v>
      </c>
      <c r="B47" s="14" t="s">
        <v>249</v>
      </c>
      <c r="C47" s="14" t="s">
        <v>105</v>
      </c>
      <c r="D47" s="1" t="s">
        <v>16</v>
      </c>
      <c r="E47" s="5"/>
      <c r="F47" s="5">
        <v>60</v>
      </c>
      <c r="G47" s="5">
        <v>60</v>
      </c>
      <c r="H47" s="5">
        <v>60</v>
      </c>
    </row>
    <row r="48" spans="1:8" ht="25.5" x14ac:dyDescent="0.2">
      <c r="A48" s="1" t="s">
        <v>248</v>
      </c>
      <c r="B48" s="14" t="s">
        <v>249</v>
      </c>
      <c r="C48" s="14" t="s">
        <v>153</v>
      </c>
      <c r="D48" s="1" t="s">
        <v>12</v>
      </c>
      <c r="E48" s="5">
        <v>-2157</v>
      </c>
      <c r="F48" s="5">
        <v>-6471</v>
      </c>
      <c r="G48" s="5">
        <v>-10784</v>
      </c>
      <c r="H48" s="5">
        <v>-15097</v>
      </c>
    </row>
    <row r="49" spans="1:8" ht="25.5" x14ac:dyDescent="0.2">
      <c r="A49" s="1" t="s">
        <v>248</v>
      </c>
      <c r="B49" s="14" t="s">
        <v>249</v>
      </c>
      <c r="C49" s="14" t="s">
        <v>252</v>
      </c>
      <c r="D49" s="1" t="s">
        <v>12</v>
      </c>
      <c r="E49" s="5"/>
      <c r="F49" s="5">
        <v>-3100</v>
      </c>
      <c r="G49" s="5">
        <v>-3100</v>
      </c>
      <c r="H49" s="5">
        <v>-3100</v>
      </c>
    </row>
    <row r="50" spans="1:8" x14ac:dyDescent="0.2">
      <c r="A50" s="1" t="s">
        <v>264</v>
      </c>
      <c r="B50" s="14" t="s">
        <v>265</v>
      </c>
      <c r="C50" s="14" t="s">
        <v>153</v>
      </c>
      <c r="D50" s="1" t="s">
        <v>12</v>
      </c>
      <c r="E50" s="5">
        <v>-200</v>
      </c>
      <c r="F50" s="5">
        <v>-600</v>
      </c>
      <c r="G50" s="5">
        <v>-1000</v>
      </c>
      <c r="H50" s="5">
        <v>-1400</v>
      </c>
    </row>
    <row r="51" spans="1:8" x14ac:dyDescent="0.2">
      <c r="A51" s="1" t="s">
        <v>269</v>
      </c>
      <c r="B51" s="14" t="s">
        <v>270</v>
      </c>
      <c r="C51" s="14" t="s">
        <v>153</v>
      </c>
      <c r="D51" s="1" t="s">
        <v>12</v>
      </c>
      <c r="E51" s="5">
        <v>-200</v>
      </c>
      <c r="F51" s="5">
        <v>-600</v>
      </c>
      <c r="G51" s="5">
        <v>-1000</v>
      </c>
      <c r="H51" s="5">
        <v>-1400</v>
      </c>
    </row>
    <row r="52" spans="1:8" x14ac:dyDescent="0.2">
      <c r="A52" s="1" t="s">
        <v>287</v>
      </c>
      <c r="B52" s="14" t="s">
        <v>288</v>
      </c>
      <c r="C52" s="14" t="s">
        <v>153</v>
      </c>
      <c r="D52" s="1" t="s">
        <v>12</v>
      </c>
      <c r="E52" s="5">
        <v>-200</v>
      </c>
      <c r="F52" s="5">
        <v>-600</v>
      </c>
      <c r="G52" s="5">
        <v>-1000</v>
      </c>
      <c r="H52" s="5">
        <v>-1400</v>
      </c>
    </row>
    <row r="53" spans="1:8" ht="25.5" x14ac:dyDescent="0.2">
      <c r="A53" s="3" t="s">
        <v>307</v>
      </c>
      <c r="B53" s="18" t="s">
        <v>308</v>
      </c>
      <c r="C53" s="18" t="s">
        <v>153</v>
      </c>
      <c r="D53" s="1" t="s">
        <v>12</v>
      </c>
      <c r="E53" s="6">
        <v>-200</v>
      </c>
      <c r="F53" s="6">
        <v>-600</v>
      </c>
      <c r="G53" s="5">
        <v>-1000</v>
      </c>
      <c r="H53" s="5">
        <v>-1400</v>
      </c>
    </row>
    <row r="54" spans="1:8" x14ac:dyDescent="0.2">
      <c r="A54" s="1" t="s">
        <v>362</v>
      </c>
      <c r="B54" s="16" t="s">
        <v>415</v>
      </c>
      <c r="C54" s="14" t="s">
        <v>363</v>
      </c>
      <c r="D54" s="1" t="s">
        <v>16</v>
      </c>
      <c r="E54" s="6">
        <v>11000</v>
      </c>
      <c r="F54" s="5">
        <f>12000-1000</f>
        <v>11000</v>
      </c>
      <c r="G54" s="5">
        <f>12000-1000</f>
        <v>11000</v>
      </c>
      <c r="H54" s="5">
        <v>12000</v>
      </c>
    </row>
    <row r="55" spans="1:8" s="7" customFormat="1" ht="25.5" x14ac:dyDescent="0.2">
      <c r="A55" s="7" t="s">
        <v>248</v>
      </c>
      <c r="B55" s="15" t="s">
        <v>249</v>
      </c>
      <c r="C55" s="16" t="s">
        <v>251</v>
      </c>
      <c r="D55" s="7" t="s">
        <v>12</v>
      </c>
      <c r="E55" s="5"/>
      <c r="F55" s="5"/>
      <c r="G55" s="5"/>
      <c r="H55" s="5">
        <v>-8823</v>
      </c>
    </row>
    <row r="56" spans="1:8" s="7" customFormat="1" ht="13.5" customHeight="1" x14ac:dyDescent="0.2">
      <c r="A56" s="7" t="s">
        <v>362</v>
      </c>
      <c r="B56" s="16" t="s">
        <v>415</v>
      </c>
      <c r="C56" s="16" t="s">
        <v>320</v>
      </c>
      <c r="D56" s="7" t="s">
        <v>12</v>
      </c>
      <c r="E56" s="5"/>
      <c r="F56" s="5">
        <v>-1000</v>
      </c>
      <c r="G56" s="5">
        <v>-1000</v>
      </c>
      <c r="H56" s="5">
        <v>-1000</v>
      </c>
    </row>
    <row r="57" spans="1:8" s="8" customFormat="1" x14ac:dyDescent="0.2">
      <c r="A57" s="8" t="s">
        <v>49</v>
      </c>
      <c r="B57" s="16" t="s">
        <v>50</v>
      </c>
      <c r="C57" s="16" t="s">
        <v>413</v>
      </c>
      <c r="D57" s="8" t="s">
        <v>16</v>
      </c>
      <c r="E57" s="6">
        <v>75</v>
      </c>
      <c r="F57" s="6"/>
      <c r="G57" s="6"/>
      <c r="H57" s="6"/>
    </row>
    <row r="58" spans="1:8" s="8" customFormat="1" ht="38.25" x14ac:dyDescent="0.2">
      <c r="A58" s="8" t="s">
        <v>123</v>
      </c>
      <c r="B58" s="16" t="s">
        <v>124</v>
      </c>
      <c r="C58" s="16" t="s">
        <v>412</v>
      </c>
      <c r="D58" s="8" t="s">
        <v>16</v>
      </c>
      <c r="E58" s="6">
        <v>1000</v>
      </c>
      <c r="F58" s="6">
        <v>1000</v>
      </c>
      <c r="G58" s="6">
        <v>500</v>
      </c>
      <c r="H58" s="6">
        <v>500</v>
      </c>
    </row>
    <row r="59" spans="1:8" x14ac:dyDescent="0.2">
      <c r="A59" s="10" t="s">
        <v>396</v>
      </c>
      <c r="B59" s="10"/>
      <c r="C59" s="10"/>
      <c r="D59" s="10"/>
      <c r="E59" s="11">
        <f>SUBTOTAL(109,Taulukko117[2024])</f>
        <v>-18440</v>
      </c>
      <c r="F59" s="11">
        <f>SUBTOTAL(109,Taulukko117[2025])</f>
        <v>-29159</v>
      </c>
      <c r="G59" s="11">
        <f>SUBTOTAL(109,Taulukko117[2026])</f>
        <v>-120821</v>
      </c>
      <c r="H59" s="11">
        <f>SUBTOTAL(109,Taulukko117[2027])</f>
        <v>-212007</v>
      </c>
    </row>
    <row r="61" spans="1:8" x14ac:dyDescent="0.2">
      <c r="E61" s="4"/>
      <c r="F61" s="4"/>
      <c r="G61" s="4"/>
      <c r="H61" s="4"/>
    </row>
    <row r="62" spans="1:8" x14ac:dyDescent="0.2">
      <c r="F62" s="4"/>
      <c r="G62" s="4"/>
      <c r="H62" s="4"/>
    </row>
    <row r="67" spans="8:8" x14ac:dyDescent="0.2">
      <c r="H67" s="4"/>
    </row>
    <row r="68" spans="8:8" x14ac:dyDescent="0.2">
      <c r="H68" s="12"/>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'C:\Users\03011079\Work Folders\Väliaikaiset\[Kopio Hallituksen päätösperäiset toimet 2023-2027_TAE 2024 JTS 2025-2027 riihi UUSI VERSIO 6.10..xlsm]ohje'!#REF!</xm:f>
          </x14:formula1>
          <xm:sqref>D6:D58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C11" sqref="C11"/>
    </sheetView>
  </sheetViews>
  <sheetFormatPr defaultColWidth="9.140625" defaultRowHeight="12.75" x14ac:dyDescent="0.2"/>
  <cols>
    <col min="1" max="1" width="8.5703125" style="1" customWidth="1"/>
    <col min="2" max="2" width="33.140625" style="1" customWidth="1"/>
    <col min="3" max="3" width="49.7109375" style="1" customWidth="1"/>
    <col min="4" max="4" width="8.140625" style="1" customWidth="1"/>
    <col min="5" max="5" width="9.28515625" style="1" customWidth="1"/>
    <col min="6" max="6" width="9.5703125" style="1" customWidth="1"/>
    <col min="7" max="7" width="9.28515625" style="1" customWidth="1"/>
    <col min="8" max="8" width="9.7109375" style="1" customWidth="1"/>
    <col min="9" max="16384" width="9.140625" style="1"/>
  </cols>
  <sheetData>
    <row r="1" spans="1:8" ht="15" x14ac:dyDescent="0.25">
      <c r="A1" s="13" t="s">
        <v>404</v>
      </c>
    </row>
    <row r="2" spans="1:8" x14ac:dyDescent="0.2">
      <c r="A2" s="1" t="s">
        <v>0</v>
      </c>
    </row>
    <row r="3" spans="1:8" x14ac:dyDescent="0.2">
      <c r="A3" s="2"/>
    </row>
    <row r="4" spans="1:8" x14ac:dyDescent="0.2">
      <c r="D4" s="3"/>
    </row>
    <row r="5" spans="1:8" x14ac:dyDescent="0.2">
      <c r="A5" s="1" t="s">
        <v>1</v>
      </c>
      <c r="B5" s="1" t="s">
        <v>2</v>
      </c>
      <c r="C5" s="1" t="s">
        <v>3</v>
      </c>
      <c r="D5" s="1" t="s">
        <v>4</v>
      </c>
      <c r="E5" s="1" t="s">
        <v>5</v>
      </c>
      <c r="F5" s="1" t="s">
        <v>6</v>
      </c>
      <c r="G5" s="1" t="s">
        <v>7</v>
      </c>
      <c r="H5" s="1" t="s">
        <v>8</v>
      </c>
    </row>
    <row r="6" spans="1:8" x14ac:dyDescent="0.2">
      <c r="A6" s="1" t="s">
        <v>9</v>
      </c>
      <c r="B6" s="1" t="s">
        <v>10</v>
      </c>
      <c r="C6" s="14" t="s">
        <v>11</v>
      </c>
      <c r="D6" s="1" t="s">
        <v>12</v>
      </c>
      <c r="E6" s="4">
        <v>0</v>
      </c>
      <c r="F6" s="4">
        <v>0</v>
      </c>
      <c r="G6" s="4">
        <v>-300</v>
      </c>
      <c r="H6" s="4">
        <v>-500</v>
      </c>
    </row>
    <row r="7" spans="1:8" x14ac:dyDescent="0.2">
      <c r="A7" s="1" t="s">
        <v>13</v>
      </c>
      <c r="B7" s="1" t="s">
        <v>14</v>
      </c>
      <c r="C7" s="14" t="s">
        <v>15</v>
      </c>
      <c r="D7" s="1" t="s">
        <v>16</v>
      </c>
      <c r="E7" s="5">
        <v>2000</v>
      </c>
      <c r="F7" s="5">
        <v>2000</v>
      </c>
      <c r="G7" s="5">
        <v>2000</v>
      </c>
      <c r="H7" s="5">
        <v>2000</v>
      </c>
    </row>
    <row r="8" spans="1:8" ht="25.5" x14ac:dyDescent="0.2">
      <c r="A8" s="1" t="s">
        <v>17</v>
      </c>
      <c r="B8" s="1" t="s">
        <v>18</v>
      </c>
      <c r="C8" s="14" t="s">
        <v>19</v>
      </c>
      <c r="D8" s="1" t="s">
        <v>12</v>
      </c>
      <c r="E8" s="5">
        <v>-9259</v>
      </c>
      <c r="F8" s="5">
        <v>-9259</v>
      </c>
      <c r="G8" s="5">
        <v>-9259</v>
      </c>
      <c r="H8" s="5">
        <v>-9259</v>
      </c>
    </row>
    <row r="9" spans="1:8" x14ac:dyDescent="0.2">
      <c r="A9" s="1" t="s">
        <v>20</v>
      </c>
      <c r="B9" s="1" t="s">
        <v>21</v>
      </c>
      <c r="C9" s="14" t="s">
        <v>11</v>
      </c>
      <c r="D9" s="1" t="s">
        <v>12</v>
      </c>
      <c r="E9" s="5"/>
      <c r="F9" s="5">
        <v>0</v>
      </c>
      <c r="G9" s="5">
        <v>-3200</v>
      </c>
      <c r="H9" s="5">
        <v>-10200</v>
      </c>
    </row>
    <row r="10" spans="1:8" x14ac:dyDescent="0.2">
      <c r="A10" s="1" t="s">
        <v>22</v>
      </c>
      <c r="B10" s="1" t="s">
        <v>23</v>
      </c>
      <c r="C10" s="14" t="s">
        <v>24</v>
      </c>
      <c r="D10" s="1" t="s">
        <v>12</v>
      </c>
      <c r="E10" s="5">
        <v>-1069</v>
      </c>
      <c r="F10" s="5">
        <v>-1069</v>
      </c>
      <c r="G10" s="5">
        <v>-1069</v>
      </c>
      <c r="H10" s="5">
        <v>-1069</v>
      </c>
    </row>
    <row r="11" spans="1:8" x14ac:dyDescent="0.2">
      <c r="A11" s="1" t="s">
        <v>42</v>
      </c>
      <c r="B11" s="1" t="s">
        <v>43</v>
      </c>
      <c r="C11" s="14" t="s">
        <v>44</v>
      </c>
      <c r="D11" s="1" t="s">
        <v>12</v>
      </c>
      <c r="E11" s="5">
        <v>-1000</v>
      </c>
      <c r="F11" s="5">
        <v>-1000</v>
      </c>
      <c r="G11" s="5">
        <v>-1000</v>
      </c>
      <c r="H11" s="5">
        <v>-1000</v>
      </c>
    </row>
    <row r="12" spans="1:8" x14ac:dyDescent="0.2">
      <c r="A12" s="1" t="s">
        <v>45</v>
      </c>
      <c r="B12" s="1" t="s">
        <v>21</v>
      </c>
      <c r="C12" s="14" t="s">
        <v>11</v>
      </c>
      <c r="D12" s="1" t="s">
        <v>12</v>
      </c>
      <c r="E12" s="5"/>
      <c r="F12" s="5">
        <v>-7200</v>
      </c>
      <c r="G12" s="5">
        <v>-7500</v>
      </c>
      <c r="H12" s="5">
        <v>-17700</v>
      </c>
    </row>
    <row r="13" spans="1:8" x14ac:dyDescent="0.2">
      <c r="A13" s="1" t="s">
        <v>52</v>
      </c>
      <c r="B13" s="1" t="s">
        <v>21</v>
      </c>
      <c r="C13" s="14" t="s">
        <v>11</v>
      </c>
      <c r="D13" s="1" t="s">
        <v>12</v>
      </c>
      <c r="E13" s="5"/>
      <c r="F13" s="5">
        <v>-10495</v>
      </c>
      <c r="G13" s="5">
        <v>-11605</v>
      </c>
      <c r="H13" s="5">
        <v>-15117</v>
      </c>
    </row>
    <row r="14" spans="1:8" x14ac:dyDescent="0.2">
      <c r="A14" s="1" t="s">
        <v>72</v>
      </c>
      <c r="B14" s="1" t="s">
        <v>21</v>
      </c>
      <c r="C14" s="14" t="s">
        <v>11</v>
      </c>
      <c r="D14" s="1" t="s">
        <v>12</v>
      </c>
      <c r="E14" s="5"/>
      <c r="F14" s="5">
        <v>-770</v>
      </c>
      <c r="G14" s="5">
        <v>-855</v>
      </c>
      <c r="H14" s="5">
        <v>-900</v>
      </c>
    </row>
    <row r="15" spans="1:8" x14ac:dyDescent="0.2">
      <c r="A15" s="1" t="s">
        <v>76</v>
      </c>
      <c r="B15" s="1" t="s">
        <v>77</v>
      </c>
      <c r="C15" s="14" t="s">
        <v>78</v>
      </c>
      <c r="D15" s="1" t="s">
        <v>12</v>
      </c>
      <c r="E15" s="5">
        <v>-1000</v>
      </c>
      <c r="F15" s="5">
        <v>-1000</v>
      </c>
      <c r="G15" s="5">
        <v>-1000</v>
      </c>
      <c r="H15" s="5">
        <v>-3306</v>
      </c>
    </row>
    <row r="16" spans="1:8" x14ac:dyDescent="0.2">
      <c r="A16" s="1" t="s">
        <v>79</v>
      </c>
      <c r="B16" s="1" t="s">
        <v>21</v>
      </c>
      <c r="C16" s="14" t="s">
        <v>11</v>
      </c>
      <c r="D16" s="1" t="s">
        <v>12</v>
      </c>
      <c r="E16" s="5"/>
      <c r="F16" s="5">
        <v>-29700</v>
      </c>
      <c r="G16" s="5">
        <v>-34770</v>
      </c>
      <c r="H16" s="5">
        <v>-58049</v>
      </c>
    </row>
    <row r="17" spans="1:8" x14ac:dyDescent="0.2">
      <c r="A17" s="1" t="s">
        <v>80</v>
      </c>
      <c r="B17" s="1" t="s">
        <v>81</v>
      </c>
      <c r="C17" s="14" t="s">
        <v>82</v>
      </c>
      <c r="D17" s="1" t="s">
        <v>12</v>
      </c>
      <c r="E17" s="5"/>
      <c r="F17" s="5">
        <v>-2500</v>
      </c>
      <c r="G17" s="5">
        <v>-9300</v>
      </c>
      <c r="H17" s="5">
        <v>-20000</v>
      </c>
    </row>
    <row r="18" spans="1:8" x14ac:dyDescent="0.2">
      <c r="A18" s="1" t="s">
        <v>109</v>
      </c>
      <c r="B18" s="1" t="s">
        <v>21</v>
      </c>
      <c r="C18" s="14" t="s">
        <v>11</v>
      </c>
      <c r="D18" s="1" t="s">
        <v>12</v>
      </c>
      <c r="E18" s="5"/>
      <c r="F18" s="5">
        <v>-14600</v>
      </c>
      <c r="G18" s="5">
        <v>-17300</v>
      </c>
      <c r="H18" s="5">
        <v>-23600</v>
      </c>
    </row>
    <row r="19" spans="1:8" x14ac:dyDescent="0.2">
      <c r="A19" s="1" t="s">
        <v>159</v>
      </c>
      <c r="B19" s="1" t="s">
        <v>21</v>
      </c>
      <c r="C19" s="14" t="s">
        <v>11</v>
      </c>
      <c r="D19" s="1" t="s">
        <v>12</v>
      </c>
      <c r="E19" s="5"/>
      <c r="F19" s="5">
        <v>-3100</v>
      </c>
      <c r="G19" s="5">
        <v>-9300</v>
      </c>
      <c r="H19" s="5">
        <v>-18100</v>
      </c>
    </row>
    <row r="20" spans="1:8" x14ac:dyDescent="0.2">
      <c r="A20" s="1" t="s">
        <v>186</v>
      </c>
      <c r="B20" s="1" t="s">
        <v>21</v>
      </c>
      <c r="C20" s="14" t="s">
        <v>11</v>
      </c>
      <c r="D20" s="1" t="s">
        <v>12</v>
      </c>
      <c r="E20" s="5"/>
      <c r="F20" s="5">
        <v>-7700</v>
      </c>
      <c r="G20" s="5">
        <v>-12400</v>
      </c>
      <c r="H20" s="5">
        <v>-19300</v>
      </c>
    </row>
    <row r="21" spans="1:8" x14ac:dyDescent="0.2">
      <c r="A21" s="1" t="s">
        <v>207</v>
      </c>
      <c r="B21" s="1" t="s">
        <v>21</v>
      </c>
      <c r="C21" s="14" t="s">
        <v>11</v>
      </c>
      <c r="D21" s="1" t="s">
        <v>12</v>
      </c>
      <c r="E21" s="5"/>
      <c r="F21" s="5">
        <v>-3500</v>
      </c>
      <c r="G21" s="5">
        <v>-9100</v>
      </c>
      <c r="H21" s="5">
        <v>-22700</v>
      </c>
    </row>
    <row r="22" spans="1:8" x14ac:dyDescent="0.2">
      <c r="A22" s="1" t="s">
        <v>256</v>
      </c>
      <c r="B22" s="1" t="s">
        <v>21</v>
      </c>
      <c r="C22" s="14" t="s">
        <v>11</v>
      </c>
      <c r="D22" s="1" t="s">
        <v>12</v>
      </c>
      <c r="E22" s="5"/>
      <c r="F22" s="5">
        <v>-11800</v>
      </c>
      <c r="G22" s="5">
        <v>-24300</v>
      </c>
      <c r="H22" s="5">
        <v>-48200</v>
      </c>
    </row>
    <row r="23" spans="1:8" x14ac:dyDescent="0.2">
      <c r="A23" s="1" t="s">
        <v>348</v>
      </c>
      <c r="B23" s="1" t="s">
        <v>21</v>
      </c>
      <c r="C23" s="14" t="s">
        <v>11</v>
      </c>
      <c r="D23" s="1" t="s">
        <v>12</v>
      </c>
      <c r="E23" s="5"/>
      <c r="F23" s="5">
        <v>-1200</v>
      </c>
      <c r="G23" s="5">
        <v>-2800</v>
      </c>
      <c r="H23" s="5">
        <v>-6700</v>
      </c>
    </row>
    <row r="24" spans="1:8" s="7" customFormat="1" x14ac:dyDescent="0.2">
      <c r="A24" s="7" t="s">
        <v>394</v>
      </c>
      <c r="B24" s="7" t="s">
        <v>21</v>
      </c>
      <c r="C24" s="16" t="s">
        <v>11</v>
      </c>
      <c r="D24" s="7" t="s">
        <v>12</v>
      </c>
      <c r="E24" s="5"/>
      <c r="F24" s="5">
        <v>-2000</v>
      </c>
      <c r="G24" s="5">
        <v>-2000</v>
      </c>
      <c r="H24" s="5">
        <v>-2000</v>
      </c>
    </row>
    <row r="25" spans="1:8" x14ac:dyDescent="0.2">
      <c r="A25" s="10" t="s">
        <v>396</v>
      </c>
      <c r="B25" s="19"/>
      <c r="C25" s="10" t="s">
        <v>396</v>
      </c>
      <c r="D25" s="19"/>
      <c r="E25" s="20">
        <f>SUBTOTAL(109,Taulukko1101112131415[2024])</f>
        <v>-10328</v>
      </c>
      <c r="F25" s="20">
        <f>SUBTOTAL(109,Taulukko1101112131415[2025])</f>
        <v>-104893</v>
      </c>
      <c r="G25" s="20">
        <f>SUBTOTAL(109,Taulukko1101112131415[2026])</f>
        <v>-155058</v>
      </c>
      <c r="H25" s="20">
        <f>SUBTOTAL(109,Taulukko1101112131415[2027])</f>
        <v>-275700</v>
      </c>
    </row>
    <row r="27" spans="1:8" x14ac:dyDescent="0.2">
      <c r="E27" s="4"/>
      <c r="F27" s="4"/>
      <c r="G27" s="4"/>
      <c r="H27" s="4"/>
    </row>
    <row r="28" spans="1:8" x14ac:dyDescent="0.2">
      <c r="F28" s="4"/>
      <c r="G28" s="4"/>
      <c r="H28" s="4"/>
    </row>
    <row r="33" spans="8:8" x14ac:dyDescent="0.2">
      <c r="H33" s="4"/>
    </row>
    <row r="34" spans="8:8" x14ac:dyDescent="0.2">
      <c r="H34" s="12"/>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'C:\Users\03011079\Work Folders\Väliaikaiset\[Kopio Hallituksen päätösperäiset toimet 2023-2027_TAE 2024 JTS 2025-2027 riihi UUSI VERSIO 6.10..xlsm]ohje'!#REF!</xm:f>
          </x14:formula1>
          <xm:sqref>D6:D24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Lukuohje</vt:lpstr>
      <vt:lpstr>Koulutus ja osaaminen</vt:lpstr>
      <vt:lpstr>Sosiaali- ja terveyspalvelut</vt:lpstr>
      <vt:lpstr>Sosiaaliturva ja -etuudet</vt:lpstr>
      <vt:lpstr>Indeksisidonnaiset menot</vt:lpstr>
      <vt:lpstr>Maa- ja metsätalous, ymp.</vt:lpstr>
      <vt:lpstr>Elinkeinoelämä, liikenne, as.</vt:lpstr>
      <vt:lpstr>Maanpuolustus, turvallisuus...</vt:lpstr>
      <vt:lpstr>Hallinto</vt:lpstr>
    </vt:vector>
  </TitlesOfParts>
  <Company>Suomen valtion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Paavonen Marja (VM)</dc:creator>
  <cp:lastModifiedBy>Suutarinen Niina (VM)</cp:lastModifiedBy>
  <dcterms:created xsi:type="dcterms:W3CDTF">2023-10-06T12:24:40Z</dcterms:created>
  <dcterms:modified xsi:type="dcterms:W3CDTF">2023-10-09T10:58:31Z</dcterms:modified>
</cp:coreProperties>
</file>