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ämäTyökirja" defaultThemeVersion="164011"/>
  <mc:AlternateContent xmlns:mc="http://schemas.openxmlformats.org/markup-compatibility/2006">
    <mc:Choice Requires="x15">
      <x15ac:absPath xmlns:x15ac="http://schemas.microsoft.com/office/spreadsheetml/2010/11/ac" url="\\valtion.fi\Yhteiset tiedostot\VM\Yhteiset\LUKU 8\Kausi 2024-2027\Muistio HO-liite B\"/>
    </mc:Choice>
  </mc:AlternateContent>
  <bookViews>
    <workbookView xWindow="0" yWindow="0" windowWidth="19200" windowHeight="7185"/>
  </bookViews>
  <sheets>
    <sheet name="Lukuohje" sheetId="18" r:id="rId1"/>
    <sheet name="Koulutus ja osaaminen" sheetId="1" r:id="rId2"/>
    <sheet name="Sosiaali- ja terveyspalvelut" sheetId="12" r:id="rId3"/>
    <sheet name="Sosiaaliturva ja -etuudet" sheetId="13" r:id="rId4"/>
    <sheet name="Indeksisidonnaiset menot" sheetId="14" r:id="rId5"/>
    <sheet name="Maa- ja metsätalous, ymp." sheetId="15" r:id="rId6"/>
    <sheet name="Elinkeinoelämä, liikenne, as." sheetId="16" r:id="rId7"/>
    <sheet name="Maanpuolustus, turvallisuus..." sheetId="6" r:id="rId8"/>
    <sheet name="Hallinto" sheetId="17" r:id="rId9"/>
  </sheets>
  <externalReferences>
    <externalReference r:id="rId10"/>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8" i="16" l="1"/>
  <c r="H59" i="6" l="1"/>
  <c r="H35" i="1" l="1"/>
  <c r="E35" i="1"/>
  <c r="H21" i="14" l="1"/>
  <c r="G54" i="6" l="1"/>
  <c r="F54" i="6"/>
  <c r="F59" i="6"/>
  <c r="E59" i="6"/>
  <c r="H46" i="6"/>
  <c r="F38" i="16"/>
  <c r="E25" i="17"/>
  <c r="H38" i="16"/>
  <c r="H19" i="15"/>
  <c r="F21" i="14"/>
  <c r="E21" i="14"/>
  <c r="H61" i="13"/>
  <c r="G61" i="13"/>
  <c r="F61" i="13"/>
  <c r="E61" i="13"/>
  <c r="H56" i="13"/>
  <c r="H83" i="13" s="1"/>
  <c r="G56" i="13"/>
  <c r="F56" i="13"/>
  <c r="E56" i="13"/>
  <c r="E35" i="13"/>
  <c r="H34" i="13"/>
  <c r="G34" i="13"/>
  <c r="F34" i="13"/>
  <c r="E32" i="13"/>
  <c r="F31" i="13"/>
  <c r="E27" i="13"/>
  <c r="E15" i="13"/>
  <c r="E14" i="13"/>
  <c r="F10" i="13"/>
  <c r="E10" i="13"/>
  <c r="H28" i="12"/>
  <c r="H34" i="12" s="1"/>
  <c r="G28" i="12"/>
  <c r="F28" i="12"/>
  <c r="E26" i="12"/>
  <c r="E20" i="12"/>
  <c r="G59" i="6" l="1"/>
  <c r="G25" i="17"/>
  <c r="H25" i="17"/>
  <c r="F25" i="17"/>
  <c r="G38" i="16"/>
  <c r="G19" i="15"/>
  <c r="E19" i="15"/>
  <c r="F19" i="15"/>
  <c r="G21" i="14"/>
  <c r="E83" i="13"/>
  <c r="F83" i="13"/>
  <c r="G83" i="13"/>
  <c r="G34" i="12"/>
  <c r="E34" i="12"/>
  <c r="F34" i="12"/>
  <c r="G35" i="1" l="1"/>
  <c r="F35" i="1"/>
</calcChain>
</file>

<file path=xl/sharedStrings.xml><?xml version="1.0" encoding="utf-8"?>
<sst xmlns="http://schemas.openxmlformats.org/spreadsheetml/2006/main" count="1155" uniqueCount="420">
  <si>
    <t>1000 euroa</t>
  </si>
  <si>
    <t>Momentti</t>
  </si>
  <si>
    <t>Momentin nimi</t>
  </si>
  <si>
    <t>Muutoksen syy</t>
  </si>
  <si>
    <t>Lisäys/säästö</t>
  </si>
  <si>
    <t>2024</t>
  </si>
  <si>
    <t>2025</t>
  </si>
  <si>
    <t>2026</t>
  </si>
  <si>
    <t>2027</t>
  </si>
  <si>
    <t>22.02.01</t>
  </si>
  <si>
    <t>Tasavallan presidentin kanslian toimintamenot</t>
  </si>
  <si>
    <t>Toimintamenosäästö (HO 2023)</t>
  </si>
  <si>
    <t>säästö</t>
  </si>
  <si>
    <t>23.01.02</t>
  </si>
  <si>
    <t>Ministereiden, heidän valtiosihteereidensä ja erityisavustajiensa palkkaukset</t>
  </si>
  <si>
    <t>Valtiosihteereiden ja erityisavustajien määrä (HO 2023)</t>
  </si>
  <si>
    <t>lisäys</t>
  </si>
  <si>
    <t>23.01.22</t>
  </si>
  <si>
    <t>Valtioneuvoston selvitys- ja tutkimustoiminta</t>
  </si>
  <si>
    <t>VN keskitetyn selvitys- ja tutkimustoiminnan (VNTEAS) lakkauttaminen (HO 2023)</t>
  </si>
  <si>
    <t>23.01.28</t>
  </si>
  <si>
    <t>Toimintamenosäästö</t>
  </si>
  <si>
    <t>23.20.50</t>
  </si>
  <si>
    <t>Puoluetoiminnan tukeminen</t>
  </si>
  <si>
    <t>Puoluetuen alentaminen (HO 2023)</t>
  </si>
  <si>
    <t>24.30.66</t>
  </si>
  <si>
    <t>Varsinainen kehitysyhteistyö</t>
  </si>
  <si>
    <t>Kehitysyhteistyön rahoituksen vähentäminen (HO 2023)</t>
  </si>
  <si>
    <t>Tuki Ukrainalle (HO 2023) (siirto momentille 24.30.69)</t>
  </si>
  <si>
    <t>24.30.69</t>
  </si>
  <si>
    <t>Tuki Ukrainalle</t>
  </si>
  <si>
    <t>Tuki Ukrainalle (HO 2023)</t>
  </si>
  <si>
    <t>Tuki Ukrainalle (HO 2023) (siirto momentilta 24.30.66)</t>
  </si>
  <si>
    <t>24.30.89</t>
  </si>
  <si>
    <t>Kehityspoliittiset lainat ja sijoitukset</t>
  </si>
  <si>
    <t>Momentin määrärahatason pysyvä alentaminen (HO 2023)</t>
  </si>
  <si>
    <t>24.90.20</t>
  </si>
  <si>
    <t>Itämeren, Barentsin ja arktisen alueen yhteistyö</t>
  </si>
  <si>
    <t>25.01.01</t>
  </si>
  <si>
    <t>Oikeusministeriön toimintamenot</t>
  </si>
  <si>
    <t>Kriminaalipolitiikka - rangaistusten kiristäminen (HO 2023)</t>
  </si>
  <si>
    <t>Vahvistetaan oikeudenhoidon resursseja (HO 2023)</t>
  </si>
  <si>
    <t>25.01.21</t>
  </si>
  <si>
    <t>Oikeusministeriön hallinnonalan tuottavuusmääräraha</t>
  </si>
  <si>
    <t>Tuottavuusrahan tason alentaminen (HO 2023)</t>
  </si>
  <si>
    <t>25.01.28</t>
  </si>
  <si>
    <t>25.01.50</t>
  </si>
  <si>
    <t>Avustukset</t>
  </si>
  <si>
    <t>Nuorisorikollisuuden ehkäisy (HO 2023)</t>
  </si>
  <si>
    <t>26.01.01</t>
  </si>
  <si>
    <t>Sisäministeriön toimintamenot</t>
  </si>
  <si>
    <t>Ulkomaalaislain ja kansalaisuuslain uudistaminen (HO 2023)</t>
  </si>
  <si>
    <t>26.01.28</t>
  </si>
  <si>
    <t>26.10.01</t>
  </si>
  <si>
    <t>Poliisitoimen toimintamenot</t>
  </si>
  <si>
    <t>Lisätään portaittain Poliisin resursseja: 8 000 poliisia vaalikauden lopussa (HO 2023)</t>
  </si>
  <si>
    <t>26.40.01</t>
  </si>
  <si>
    <t>Maahanmuuttoviraston ja valtion vastaanottokeskusten toimintamenot</t>
  </si>
  <si>
    <t>Kansainvälisen suojelun muuttaminen väliaikaiseksi ja lupien pituuden lyhentäminen (HO 2023)</t>
  </si>
  <si>
    <t>Lyhennetään käsittelyaikoja mm. automatisaatiota lisäämällä (HO 2023)</t>
  </si>
  <si>
    <t>Pakolaiskiintiön laskeminen 500 henkilön tasolle (HO 2023)</t>
  </si>
  <si>
    <t>Säilöönoton pidentäminen ja lisääminen (HO 2023)</t>
  </si>
  <si>
    <t>Työperäisten lupien jälkivalvonnan tehostaminen (HO 2023)</t>
  </si>
  <si>
    <t>Vapaaehtoisen paluun ja maasta poistumisen paketin toimeenpano (HO 2023)</t>
  </si>
  <si>
    <t>26.40.21</t>
  </si>
  <si>
    <t>Pakolaisten ja turvapaikanhakijoiden vastaanotto</t>
  </si>
  <si>
    <t>Kansainvälistä suojelua koskevien valitusasioiden käsittelyn tehostaminen (HO 2023)</t>
  </si>
  <si>
    <t>Määritelmä-, menettely-, ja paluudirektiivien tiukennukset ja parhaat käytänteet (HO 2023)</t>
  </si>
  <si>
    <t>Turvapaikanhakujärjestelmän tehostaminen ja laadun kehittäminen (HO 2023)</t>
  </si>
  <si>
    <t>26.40.63</t>
  </si>
  <si>
    <t>Vastaanottotoiminnan asiakkaille maksettavat tuet</t>
  </si>
  <si>
    <t>Vastaanottorahan alentaminen perustuslain ja vastaanottodirektiivin sallimaan minimiin (HO 2023)</t>
  </si>
  <si>
    <t>27.01.28</t>
  </si>
  <si>
    <t>27.10.01</t>
  </si>
  <si>
    <t>Puolustusvoimien toimintamenot</t>
  </si>
  <si>
    <t>Puolustusvoimien tarpeet (HO 2023)</t>
  </si>
  <si>
    <t>28.01.21</t>
  </si>
  <si>
    <t>Valtiovarainministeriön hallinnonalan tuottavuusmääräraha</t>
  </si>
  <si>
    <t>Säästöpäätös (HO 2023)</t>
  </si>
  <si>
    <t>28.01.28</t>
  </si>
  <si>
    <t>28.70.20</t>
  </si>
  <si>
    <t>Tuottavuuden edistäminen</t>
  </si>
  <si>
    <t>Tuottavuusrahan tason pysyvä alentaminen (HO 2023)</t>
  </si>
  <si>
    <t>28.89.31</t>
  </si>
  <si>
    <t>Hyvinvointialueiden ja HUS-yhtymän sosiaali- ja terveydenhuollon sekä pelastustoimen rahoitus</t>
  </si>
  <si>
    <t>Digitaalisen asioinnin ensisijaisuuden lainsäädäntö (HO 2023)</t>
  </si>
  <si>
    <t>Hoivahenkilöstön vähimmäismitoituksen (0,7) voimaantulon siirtäminen alkamaan 1.1.2028 (HO 2023)</t>
  </si>
  <si>
    <t>Ikääntyneiden ympärivuorikautisen hoivan henkilöstömitoituksen kehittäminen teknologiaa hyödyntäen (HO 2023)</t>
  </si>
  <si>
    <t>Keliakiakorvauksen laajentaminen, lääkärinlausuntojen lisääntyminen (HO 2023)</t>
  </si>
  <si>
    <t>Lasten ja nuorten mielenterveyspalveluiden vahvistaminen (HO 2023)</t>
  </si>
  <si>
    <t>Lastensuojelun jälkihuollon ikärajan laskeminen (HO 2023)</t>
  </si>
  <si>
    <t>Lääkkeenmäärämiskäytäntöjen laajentaminen (HO 2023)</t>
  </si>
  <si>
    <t>Pidetään voimassa 1.9.2023 voimaan tuleva 14 vrk hoitotakuu (HO 2023)</t>
  </si>
  <si>
    <t>Sairaaloiden ja päivystysten kokonaisuudesta säätäminen (HO 2023)</t>
  </si>
  <si>
    <t>Sosiaali- ja terveydenhuollon ammattilaisten hallinnollisen työn vähentäminen (HO 2023)</t>
  </si>
  <si>
    <t>Terveydenhuollon asiakasmaksujen korotus (HO 2023)</t>
  </si>
  <si>
    <t>Terveystarkastusten kehittäminen (HO 2023)</t>
  </si>
  <si>
    <t>Uudistetaan erikoissairaanhoidon työnjakoa koskevat säädökset (HO 2023)</t>
  </si>
  <si>
    <t>Vaikuttavuuden kehittäminen palvelujärjestelmässä (HO 2023)</t>
  </si>
  <si>
    <t>Vammaispalvelulain tarkentaminen ja voimaantulon siirtäminen (HO 2023)</t>
  </si>
  <si>
    <t>28.90.30</t>
  </si>
  <si>
    <t>Valtionosuus kunnille peruspalvelujen järjestämiseen</t>
  </si>
  <si>
    <t>Indeksijarru 1 %-yksikköä, vaikutus vuodelle 2024 (HO 2023)</t>
  </si>
  <si>
    <t>Kotoutumispalveluihin kuuluvan kielikoulutuksen saatavuus työpaikoilla (HO 2023)</t>
  </si>
  <si>
    <t>Kotoutumista ja kielitaitoa edistävien koulutusten kokonaisuudistus (HO 2023)</t>
  </si>
  <si>
    <t>Maahanmuuttajaäitien aseman parantaminen (HO 2023)</t>
  </si>
  <si>
    <t>Pakolaiskiintiön lasku 500 henkilöön, kotoutumiskoulutus (HO 2023)</t>
  </si>
  <si>
    <t>Ruotsinkielinen kotoutumiskoulutus (HO 2023)</t>
  </si>
  <si>
    <t>Työllisyysmäärärahojen alentaminen (HO 2023)</t>
  </si>
  <si>
    <t>29.01.28</t>
  </si>
  <si>
    <t>Valtionavustusten tason alentaminen asteittain (HO 2023)</t>
  </si>
  <si>
    <t>29.01.51</t>
  </si>
  <si>
    <t>Avustukset kirkolliseen ja uskonnolliseen toimintaan</t>
  </si>
  <si>
    <t>Indeksisäästö (HO 2023)</t>
  </si>
  <si>
    <t>29.01.52</t>
  </si>
  <si>
    <t>Valtion rahoitus evankelis-luterilaisen kirkon yhteiskunnallisiin tehtäviin</t>
  </si>
  <si>
    <t>29.10.20</t>
  </si>
  <si>
    <t>Perusopetuksen, varhaiskasvatuksen ja vapaan sivistystyön yhteiset menot</t>
  </si>
  <si>
    <t>Tasa-arvon edistäminen esi- ja perusopetuksessa ja varhaiskasvatuksessa (HO 2023)</t>
  </si>
  <si>
    <t>29.10.30</t>
  </si>
  <si>
    <t>Valtionosuus ja -avustus esi- ja perusopetuksen ja varhaiskasvatuksen käyttökustannuksiin</t>
  </si>
  <si>
    <t>Perusopetuksen vahvistaminen (HO 2023)</t>
  </si>
  <si>
    <t>Valmistavan opetuksen rahoituksen laajentaminen (HO 2023)</t>
  </si>
  <si>
    <t>29.10.31</t>
  </si>
  <si>
    <t>Valtionosuus ja -avustus vapaan sivistystyön oppilaitosten käyttökustannuksiin</t>
  </si>
  <si>
    <t>Kansanopistojen opistovuosi-koulutus (HO 2023)</t>
  </si>
  <si>
    <t>Määrärahavähennys kansalaisopisto (HO 2023)</t>
  </si>
  <si>
    <t>Määrärahavähennys kansanopistot (HO 2023)</t>
  </si>
  <si>
    <t>Määrärahavähennys kesäyliopistot (HO 2023)</t>
  </si>
  <si>
    <t>Määrärahavähennys opintokeskukset (HO 2023)</t>
  </si>
  <si>
    <t>29.20.30</t>
  </si>
  <si>
    <t>Valtionosuus ja -avustus ammatilliseen koulutukseen</t>
  </si>
  <si>
    <t>Oppimisen tuen vahvistaminen (HO 2023)</t>
  </si>
  <si>
    <t>29.20.21</t>
  </si>
  <si>
    <t>Ammatillisen koulutuksen ja lukiokoulutuksen yhteiset menot</t>
  </si>
  <si>
    <t>Oppimisen tuen järjestelmän kehittäminen ja käyttöönotto ammatilliseen koulutukseen (HO 2023)</t>
  </si>
  <si>
    <t>Rahoitusmallin uudistaminen ja oppimisen tuen vahvistaminen lukiokoulutuksessa (HO 2023)</t>
  </si>
  <si>
    <t>29.20.35</t>
  </si>
  <si>
    <t>Valtionosuus ja -avustus lukiokoulutuksen käyttökustannuksiin</t>
  </si>
  <si>
    <t>29.40.20</t>
  </si>
  <si>
    <t>Korkeakoululaitoksen ja tieteen yhteiset menot</t>
  </si>
  <si>
    <t>Psykoterapeuttikoulutus (HO 2023)</t>
  </si>
  <si>
    <t>29.40.50</t>
  </si>
  <si>
    <t>Valtionrahoitus yliopistojen toimintaan</t>
  </si>
  <si>
    <t>Avoimen korkeakoulutuksen tulojen kasvattaminen (HO 2023)</t>
  </si>
  <si>
    <t>EU//ETA -valtioiden ulkopuolisten opiskelijoiden lukuvuosimaksujen vähimmäismäärän korottaminen (HO 2023)</t>
  </si>
  <si>
    <t>29.40.55</t>
  </si>
  <si>
    <t>Valtionrahoitus ammattikorkeakoulujen toimintaan</t>
  </si>
  <si>
    <t>EU/ETA-valtioiden ulkopuolisten opiskelijoiden lukuvuosimaksujen vähimmäismäärän korottaminen (HO 2023)</t>
  </si>
  <si>
    <t>SOTE-harjoittelukorvauksen siirto (HO 2023)</t>
  </si>
  <si>
    <t>29.70.55</t>
  </si>
  <si>
    <t>Opintoraha ja asumislisä</t>
  </si>
  <si>
    <t>Opintorahan indeksisidonnaisuuden poistaminen 1.8.2024 (HO 2023)</t>
  </si>
  <si>
    <t>Pakolaiskiintiön alentaminen 850:stä 500:aan (HO 2023)</t>
  </si>
  <si>
    <t>Opintorahan huoltajakorotuksen nosto (HO 2023)</t>
  </si>
  <si>
    <t>29.90.30</t>
  </si>
  <si>
    <t>Valtionosuudet kunnille ja liikunnan koulutuskeskuksille</t>
  </si>
  <si>
    <t>Vapaan sivistystyön valtionosuusrahoituksen vähentäminen (liikunnan koulutuskeskukset, HO 2023)</t>
  </si>
  <si>
    <t>Liikunnan koulutuskeskusten valtionrahoituksen vähentäminen (HO 2023)</t>
  </si>
  <si>
    <t>30.01.28</t>
  </si>
  <si>
    <t>30.10.40</t>
  </si>
  <si>
    <t>Maatalouden aloittamis- ja investointiavustukset</t>
  </si>
  <si>
    <t>Nuoren viljelijän aloitustuen vuotuisen yrittäjätulovaatimuksen kevennys (HO 2023)</t>
  </si>
  <si>
    <t>30.10.50</t>
  </si>
  <si>
    <t>Valtionapu maaseudun elinkeinojen kehittämiseen</t>
  </si>
  <si>
    <t>Valtionavustusten tason alentaminen (HO 2023)</t>
  </si>
  <si>
    <t>30.10.64</t>
  </si>
  <si>
    <t>EU:n ja valtion rahoitusosuus alueelliseen ja paikalliseen maaseudun kehittämiseen</t>
  </si>
  <si>
    <t>CAP-suunnitelman kansallisen osuuden vähentäminen (HO 2023)</t>
  </si>
  <si>
    <t>30.20.47</t>
  </si>
  <si>
    <t>Ruokaketjun kehittäminen</t>
  </si>
  <si>
    <t>Elintarvikemarkkinatoimet (HO 2023)</t>
  </si>
  <si>
    <t>30.40.22</t>
  </si>
  <si>
    <t>Luonnonvara- ja biotalouden edistäminen</t>
  </si>
  <si>
    <t>Rahoituksen tason alentaminen (HO 2023)</t>
  </si>
  <si>
    <t>30.40.44</t>
  </si>
  <si>
    <t>Tuki puuntuotannon kestävyyden turvaamiseen</t>
  </si>
  <si>
    <t>30.40.46</t>
  </si>
  <si>
    <t>Valtionapu Suomen metsäkeskukselle</t>
  </si>
  <si>
    <t>Alennetaan valtionavustusten ja kehittämisrahoituksen tasoa (HO 2023)</t>
  </si>
  <si>
    <t>30.40.47</t>
  </si>
  <si>
    <t>Tuki joutoalueiden metsitykseen</t>
  </si>
  <si>
    <t>Joutoalueiden metsitystukijärjestelmästä luopuminen (HO 2023)</t>
  </si>
  <si>
    <t>30.40.62</t>
  </si>
  <si>
    <t>Elinkeinokalatalouden edistäminen</t>
  </si>
  <si>
    <t>Kansallisen rahoitusosuuden alentaminen (HO 2023)</t>
  </si>
  <si>
    <t>31.01.28</t>
  </si>
  <si>
    <t>31.10.31</t>
  </si>
  <si>
    <t>Eräät avustukset</t>
  </si>
  <si>
    <t>Alennetaan kävelyn ja pyöräilyn edistämisen rahoitusta (HO 2023)</t>
  </si>
  <si>
    <t>Alennetaan yksityistieavustusta (HO 2023)</t>
  </si>
  <si>
    <t>Alennetaan yksityistieavustusta sekä kävelyn ja pyöräilyn edistämisen rahoitusta (HO 2023)</t>
  </si>
  <si>
    <t>31.10.77</t>
  </si>
  <si>
    <t>Väyläverkon kehittäminen</t>
  </si>
  <si>
    <t>Alennetaan uusien väylähankkeiden rahoitustasoa (HO 2023)</t>
  </si>
  <si>
    <t>31.20.51</t>
  </si>
  <si>
    <t>Avustukset liikenteen ja viestinnän palveluihin</t>
  </si>
  <si>
    <t>Merenkurkun laivareittien tukeminen saaripoikkeuksen käyttöönoton johdosta (HO 2023)</t>
  </si>
  <si>
    <t>Sanomalehtien jakelutuen tason puolittaminen (HO 2023)</t>
  </si>
  <si>
    <t>31.20.55</t>
  </si>
  <si>
    <t>Julkisen henkilöliikenteen palvelujen ostot ja kehittäminen</t>
  </si>
  <si>
    <t>Harkinnanvaraisten ilmastoperusteisten toimenpiteiden rahoituksen poisto (HO 2023)</t>
  </si>
  <si>
    <t>32.01.01</t>
  </si>
  <si>
    <t>Työ- ja elinkeinoministeriön toimintamenot</t>
  </si>
  <si>
    <t>Sähkölinjojen lunastusasioiden nopeutus (HO 2023)</t>
  </si>
  <si>
    <t>32.01.02</t>
  </si>
  <si>
    <t>Elinkeino-, liikenne- ja ympäristökeskusten toimintamenot</t>
  </si>
  <si>
    <t>32.01.28</t>
  </si>
  <si>
    <t>32.01.40</t>
  </si>
  <si>
    <t>Valtionavustus kestävää kasvupolitiikkaa edistäville toimijoille</t>
  </si>
  <si>
    <t>Avustusten tasomuutos (HO 2023)</t>
  </si>
  <si>
    <t>Millenium-palkinto (HO 2023)</t>
  </si>
  <si>
    <t>32.01.50</t>
  </si>
  <si>
    <t>Valtionavustus kuluttajajärjestölle</t>
  </si>
  <si>
    <t>Momentin lakkautus (HO 2023)</t>
  </si>
  <si>
    <t>32.01.51</t>
  </si>
  <si>
    <t>Eräät merimiespalvelut</t>
  </si>
  <si>
    <t>Valtion osuus merimiespalvelutoimiston menoista (HO 2023)</t>
  </si>
  <si>
    <t>32.20.20</t>
  </si>
  <si>
    <t>Energiatehokkuuden ja uusiutuvan energian käytön edistäminen</t>
  </si>
  <si>
    <t>Hallitusohjelman vähennykset (HO 2023)</t>
  </si>
  <si>
    <t>32.20.40</t>
  </si>
  <si>
    <t>Tutkimus-, kehittämis- ja innovaatiotoiminnan tukeminen</t>
  </si>
  <si>
    <t>Talent Explorer (HO 2023)</t>
  </si>
  <si>
    <t>32.20.41</t>
  </si>
  <si>
    <t>Energiatuki</t>
  </si>
  <si>
    <t>Myöntämisvaltuuden puolittaminen (HO 2023)</t>
  </si>
  <si>
    <t>32.30.40</t>
  </si>
  <si>
    <t>Alueiden kestävän kasvun ja elinvoiman tukeminen</t>
  </si>
  <si>
    <t>Talent Hub -toiminta (HO 2023)</t>
  </si>
  <si>
    <t>32.30.41</t>
  </si>
  <si>
    <t>Valtionavustus Työkanava Oy:lle</t>
  </si>
  <si>
    <t>Avustuksen puolittaminen (HO 2023)</t>
  </si>
  <si>
    <t>32.30.42</t>
  </si>
  <si>
    <t>Yritysten kehittämishankkeiden tukeminen</t>
  </si>
  <si>
    <t>Myöntämisvaltuuden lakkauttaminen (HO 2023)</t>
  </si>
  <si>
    <t>Yritysten kehittämispalvelut (HO 2023)</t>
  </si>
  <si>
    <t>32.30.51</t>
  </si>
  <si>
    <t>Julkiset työvoima- ja yrityspalvelut</t>
  </si>
  <si>
    <t>Pakolaiskiintiön lasku 850 henkilöstä 500 henkilöön (HO 2023)</t>
  </si>
  <si>
    <t>Työllisyysmäärärahat (HO 2023)</t>
  </si>
  <si>
    <t>Yritystoiminnan kehittämispalvelut (HO 2023)</t>
  </si>
  <si>
    <t>32.40.47</t>
  </si>
  <si>
    <t>Finnvera Oyj:n tappiokorvaukset</t>
  </si>
  <si>
    <t>Kotimaan rahoitustoiminnan tappiokorvausten alentaminen (HO 2023)</t>
  </si>
  <si>
    <t>32.40.89</t>
  </si>
  <si>
    <t>Pääomasijoitus Business Finland Venture Capital Oy:lle</t>
  </si>
  <si>
    <t>Pääomituksen lakkautus (HO 2023)</t>
  </si>
  <si>
    <t>32.50.30</t>
  </si>
  <si>
    <t>Valtion korvaukset kotoutumisen edistämisestä</t>
  </si>
  <si>
    <t>Aikuistumisen tuen yläikärajan alentaminen 25 ikävuodesta 23 ikävuoteen (HO 2023)</t>
  </si>
  <si>
    <t>Korvausajan lyhentäminen (HO 2023)</t>
  </si>
  <si>
    <t>Tulkkauskustannukset (HO 2023)</t>
  </si>
  <si>
    <t>33.01.06</t>
  </si>
  <si>
    <t>Terveyden ja hyvinvoinnin laitoksen alaisen vankiterveydenhuollon yksikön toimintamenot</t>
  </si>
  <si>
    <t>Perusterveydenhuollon hoitotakuun pysyttäminen 14 vuorokauteen (HO 2023)</t>
  </si>
  <si>
    <t>33.01.28</t>
  </si>
  <si>
    <t>33.02.03</t>
  </si>
  <si>
    <t>Säteilyturvakeskuksen toimintamenot</t>
  </si>
  <si>
    <t>Pienydinvoimaloiden (SMR) turvalliseen käyttöönottoon valmistautuminen (HO 2023)</t>
  </si>
  <si>
    <t>Ydinenergialain kokonaisuudistuksen valmistelu (HO 2023)</t>
  </si>
  <si>
    <t>33.03.63</t>
  </si>
  <si>
    <t>Eräät erityishankkeet</t>
  </si>
  <si>
    <t>Ruoka-apujärjestöjen tuki (HO 2023)</t>
  </si>
  <si>
    <t>33.10.50</t>
  </si>
  <si>
    <t>Perhe-etuudet</t>
  </si>
  <si>
    <t>Alle 3-vuotiaiden lasten lapsilisän korotus 26 €/kk (HO 2023)</t>
  </si>
  <si>
    <t>Lapsilisän 10 €:n korotus 4. ja 5. lapsesta alkaen (HO 2023)</t>
  </si>
  <si>
    <t>Lapsilisän yksinhuoltajakorotus 10 € /lapsi (HO 2023)</t>
  </si>
  <si>
    <t>33.10.54</t>
  </si>
  <si>
    <t>Asumistuki</t>
  </si>
  <si>
    <t>Ansiotulovähennyksen poisto 1.4.2024 (HO 2023)</t>
  </si>
  <si>
    <t>Ansioturvan tason porrastus 1.9.2024 (HO 2023)</t>
  </si>
  <si>
    <t>Indeksijäädytys (HO 2023)</t>
  </si>
  <si>
    <t>Lomakorvausten jaksotuksen palauttaminen 1.1.2024 (BudjL) (HO 2023)</t>
  </si>
  <si>
    <t>Omavastuupäivien palauttaminen viidestä seitsemään 1.1.2024 (BudjL) (HO 2023)</t>
  </si>
  <si>
    <t>Omistusasumisen tuen poisto 1.9.2024 (HO 2023)</t>
  </si>
  <si>
    <t>Perusomavastuun korotus 50 %, tuen tason tarkistus 70 %, Helsinki kuntayhtymä 2:n tasolle 1.4.2024 (HO 2023)</t>
  </si>
  <si>
    <t>Tuloperusteinen työssäoloehto (euroistaminen) 1.9.2024 (HO 2023)</t>
  </si>
  <si>
    <t>Työmarkkinatuen kielilisän saaminen kielitaidon osoittamisen kautta 1.1.2025 (HO 2023)</t>
  </si>
  <si>
    <t>Työssäoloehdon kertymisen lakkauttaminen palkkatuetusta työstä 1.9.2024 (BudjL) (HO 2023)</t>
  </si>
  <si>
    <t>Työttömyysturvan ikäsidonnaisista poikkeussäännöistä luopuminen 1.9.2024 (HO 2023)</t>
  </si>
  <si>
    <t>Työttömyysturvan lapsikorotusten lakkauttaminen 1.1.2024 (HO 2023)</t>
  </si>
  <si>
    <t>Työttömyysturvan suojaosista luopuminen 1.1.2024 (BudjL) (HO 2023)</t>
  </si>
  <si>
    <t>Työttömyysturvan työssäoloehdon pidentäminen 12 kuukauteen 1.9.2024 (BudjL) (HO 2023)</t>
  </si>
  <si>
    <t>Varallisuusharkinta 1.1.2025 (HO 2023)</t>
  </si>
  <si>
    <t>Yrittäjien tulojen huomiointi todellisina 1.1.2025 (HO 2023)</t>
  </si>
  <si>
    <t>33.10.57</t>
  </si>
  <si>
    <t>Perustoimeentulotuki</t>
  </si>
  <si>
    <t>5 % asumismenojen omavastuu toimeentulotuessa (HO 2023)</t>
  </si>
  <si>
    <t>Alle 3 -vuotiaiden lasten lapsilisän korotus 26 €/kk (HO 2023)</t>
  </si>
  <si>
    <t>Indeksijäädytyksen vaikutus (HO 2023)</t>
  </si>
  <si>
    <t>Lapsilisän yksinhuoltajakorotus 10 €/lapsi 1.1.2024 (HO 2023)</t>
  </si>
  <si>
    <t>Lasketaan nuoren kuntoutusrahan ja ammatillisessa kuntoutuksessa olevan kuntoutusrahan vähimmäismäärä kuntoutusrahan vähimmäismäärän tasolle (BudjL) (HO 2023)</t>
  </si>
  <si>
    <t>Opintorahan huoltajakorotuksen poistaminen (HO 2023)</t>
  </si>
  <si>
    <t>Perusomavastuun korotus 50 %, asumisen tason tarkistus 70 %, Helsinki kuntayhtymä 2:n tasolle 1.4.2024 (HO 2023)</t>
  </si>
  <si>
    <t>Yleiseen asumistukeen tehtävät muutokset 1.4.2024 (BudjL) (HO 2023)</t>
  </si>
  <si>
    <t>Perutaan lakimuutos, joka on mahdollistanut vuoden 2019 alusta 16-29 -vuotiaiden ammatilliseen kuntoutukseen pääsyn ilman sairaus- tai vammadiagnoosia (HO 2023)</t>
  </si>
  <si>
    <t>Työssäoloehdon kertymisen lakkauttaminen palkkatuetusta työstä 1.9.2024 (HO 2023)</t>
  </si>
  <si>
    <t>Työttömyysturvan suojaosista luopuminen 1.1.2024 (HO 2023)</t>
  </si>
  <si>
    <t>Työttömyysturvan työssäoloehdon pidentäminen 12 kuukauteen 1.9.2024 (HO 2023)</t>
  </si>
  <si>
    <t>33.20.50</t>
  </si>
  <si>
    <t>Valtionosuus työttömyysetuuksien ansioturvasta ja vuorottelukorvauksesta</t>
  </si>
  <si>
    <t>Lomakorvausten jaksotuksen palauttaminen 1.1.2024 (HO 2023)</t>
  </si>
  <si>
    <t>Omavastuupäivien palauttaminen viidestä seitsemään1.1.2024 (HO 2023)</t>
  </si>
  <si>
    <t>Työttömyysturvan suojaosista luopuminen 2024 (HO 2023)</t>
  </si>
  <si>
    <t>Vuorotteluvapaajärjestelmän lakkauttaminen (HO 2023)</t>
  </si>
  <si>
    <t>33.20.52</t>
  </si>
  <si>
    <t>Valtionosuus työttömyysetuuksien perusturvasta</t>
  </si>
  <si>
    <t>Lapsikorotusten lakkauttaminen 1.1.2024 (HO 2023)</t>
  </si>
  <si>
    <t>Lomakorvausten jaksotuksen palauttaminen 2024 (HO 2023)</t>
  </si>
  <si>
    <t>Omavastuupäivien palauttaminen viidestä seitsemään (BudjL) (HO 2023)</t>
  </si>
  <si>
    <t>Työmarkkinatuen kielilisän saaminen kielitaidon osoittamisen kautta 1.1.2025 (BudjL) (HO 2023)</t>
  </si>
  <si>
    <t>33.20.55</t>
  </si>
  <si>
    <t>Valtionosuudet Työllisyysrahastolle</t>
  </si>
  <si>
    <t>Aikuiskoulutustuen lakkauttaminen 1.1.2025 (HO 2023)</t>
  </si>
  <si>
    <t>33.30.60</t>
  </si>
  <si>
    <t>Valtion osuus sairausvakuutuslaista johtuvista menoista</t>
  </si>
  <si>
    <t>16-29 -vuotiaiden ammatilliseen kuntoutukseen pääsy vain sairaus- tai vammadiagnoosilla (HO 2023)</t>
  </si>
  <si>
    <t>Kuntoutusrahan määrä ammatillisen kuntoutuksen ajalta samalle tasolle kuntoutujalle myönnettävän sairauspäivärahan kanssa (HO 2023)</t>
  </si>
  <si>
    <t>Laittomasti maassa olevien henkilöiden oikeus vain kiireellisiin sosiaali- ja terveyspalveluihin (HO 2023)</t>
  </si>
  <si>
    <t>Lääkevalmisteiden ehdollisen korvattavuuden jatkaminen (HO 2023)</t>
  </si>
  <si>
    <t>Lääkkeiden kattokorvauksen indeksikorjaus (HO 2023)</t>
  </si>
  <si>
    <t>Nuoren kuntoutusrahan ja ammatillisessa kuntoutuksessa olevan kuntoutusrahan vähimmäismäärä kuntoutusrahan vähimmäismäärän tasolle (HO 2023)</t>
  </si>
  <si>
    <t>Valtion rahoittamien sv-päivärahojen indeksijäädytys (HO 2023)</t>
  </si>
  <si>
    <t>Vanhempainpäivärahan ensimmäisen 16 arkipäivän korotuksesta luopuminen (HO 2023)</t>
  </si>
  <si>
    <t>Panostus lasten ja nuorten neuropsykologisten häiriöiden kuntoutukseen ja kuntoutuspalveluihin Kelan harkinnanvaraisen kuntoutuksen kautta (BudjL) (HO 2023)</t>
  </si>
  <si>
    <t>33.40.60</t>
  </si>
  <si>
    <t>Valtion osuus kansaneläkelaista ja eräistä muista laeista johtuvista menoista</t>
  </si>
  <si>
    <t>Eläkkeensaajan asumistuen indeksijäädytys (HO 2023)</t>
  </si>
  <si>
    <t>Keliakiakorvauksen palauttaminen 2025 (HO 2023)</t>
  </si>
  <si>
    <t>33.60.35</t>
  </si>
  <si>
    <t>Valtionosuus korkeakouluopiskelijoiden terveydenhuoltoon</t>
  </si>
  <si>
    <t>Hoitotakuun pysyttäminen 14 vrk:ssa (HO 2023)</t>
  </si>
  <si>
    <t>33.60.39</t>
  </si>
  <si>
    <t>Palvelurakenteen kehittäminen</t>
  </si>
  <si>
    <t>Itsemurhien ehkäisyohjelma. (HO 2023)</t>
  </si>
  <si>
    <t>33.80.50</t>
  </si>
  <si>
    <t>Valtion korvaus maatalousyrittäjien ja turkistuottajien lomituspalvelujen hallintomenoihin</t>
  </si>
  <si>
    <t>Välitä viljelijästä hankkeen jatkaminen (HO 2023)</t>
  </si>
  <si>
    <t>33.90.50</t>
  </si>
  <si>
    <t>Avustukset yhdistyksille ja säätiöille terveyden ja sosiaalisen hyvinvoinnin edistämiseen</t>
  </si>
  <si>
    <t>Valtionavustusten tason leikkaus (HO 2023)</t>
  </si>
  <si>
    <t>35.01.01</t>
  </si>
  <si>
    <t>Ympäristöministeriön toimintamenot</t>
  </si>
  <si>
    <t>Kuntien ilmastosuunnitelmat (HO 2023)</t>
  </si>
  <si>
    <t>35.01.04</t>
  </si>
  <si>
    <t>Suomen ympäristökeskuksen toimintamenot</t>
  </si>
  <si>
    <t>35.01.28</t>
  </si>
  <si>
    <t>35.10.23</t>
  </si>
  <si>
    <t>Itämeren ja vesien suojelun edistäminen</t>
  </si>
  <si>
    <t>Saaristomeri ja vesiensuojelu (HO 2023)</t>
  </si>
  <si>
    <t>35.10.31</t>
  </si>
  <si>
    <t>Avustukset kuntien ilmastosuunnitelmiin</t>
  </si>
  <si>
    <t>35.10.61</t>
  </si>
  <si>
    <t>Vesien- ja ympäristönhoidon edistäminen</t>
  </si>
  <si>
    <t>35.20.31</t>
  </si>
  <si>
    <t>Asumisneuvonnan kehittäminen ja laajentaminen</t>
  </si>
  <si>
    <t>Asumisneuvonta-avustusten määrän tarkistus (HO 2023)</t>
  </si>
  <si>
    <t>35.20.55</t>
  </si>
  <si>
    <t>Avustukset korjaustoimintaan</t>
  </si>
  <si>
    <t>Hissi- ja esteettömyysavustusten määrän tarkistus (HO 2023)</t>
  </si>
  <si>
    <t>28.99.99</t>
  </si>
  <si>
    <t>Kriminaalipolitiikka / rangaistusten kiristäminen (HO2023)</t>
  </si>
  <si>
    <t>Apteekkitalouden ja lääkekorvausten säästö 2025 lukien (PL33, OS11) (HO2023)</t>
  </si>
  <si>
    <t>Toimeentulotuen kokonaisuudistus (julkisen talouden vaikutus -70me 2027 tasolla) (HO2023)</t>
  </si>
  <si>
    <t>Hyvinvointialueiden rahoitusmallin muutos (HO2023)</t>
  </si>
  <si>
    <t>29.90.51</t>
  </si>
  <si>
    <t>Liikunnallisen elämäntavan ja liikuntaolosuhteiden edistäminen</t>
  </si>
  <si>
    <t>Suomi Liikkeelle -ohjelman rahoitus (HO 2023)</t>
  </si>
  <si>
    <t>29.40.56</t>
  </si>
  <si>
    <t>Tiedepoliittisten tavoitteiden edistäminen</t>
  </si>
  <si>
    <t>Valtionavustussäästö (HO 2023)</t>
  </si>
  <si>
    <t>29.80.21</t>
  </si>
  <si>
    <t>Taiteen ja kulttuurin yhteiset menot</t>
  </si>
  <si>
    <t>29.80.30</t>
  </si>
  <si>
    <t>Valtionavustukset yleisten kirjastojen toimintaan</t>
  </si>
  <si>
    <t>29.80.50</t>
  </si>
  <si>
    <t>Avustukset taiteen ja kulttuurin edistämiseen</t>
  </si>
  <si>
    <t>29.90.50</t>
  </si>
  <si>
    <t>Liikunnan ja urheilun edistäminen</t>
  </si>
  <si>
    <t>29.91.50</t>
  </si>
  <si>
    <t>Nuorisotyön edistäminen</t>
  </si>
  <si>
    <t>32.30.55</t>
  </si>
  <si>
    <t>Toimet työurien pidentämiseksi</t>
  </si>
  <si>
    <t>Työssäoloehdon pidentäminen 12 kuukauteen (HO 2023)</t>
  </si>
  <si>
    <t>Kuntoutusrahojen vähimmäismäärän alentaminen (HO 2023)</t>
  </si>
  <si>
    <t>Nuoren ja ammatillisessa kuntoutuksessa olevan kuntoutusrahan alentamisen vähimmäismääräisen tasoiseksi, vaikutus asumistukeen (HO 2023)</t>
  </si>
  <si>
    <t xml:space="preserve">Työttömyysturvan lapsikorotusten lakkauttaminen 1.4.2024 (BudjL) (HO 2023) </t>
  </si>
  <si>
    <t>Työttömyysturvan suojaosista luopuminen 1.4.2024 (BudjL) (HO 2023)</t>
  </si>
  <si>
    <t>Työttömyysturvan lapsikorotuksista luopuminen 1.4.2024 (BudjL) (HO 2023)</t>
  </si>
  <si>
    <t>Työttömyysturvan tulojen suojaosista luopuminen 1.4.2024 (BudjL) (HO 2023)</t>
  </si>
  <si>
    <t>Toimeentulotukeen oikeuttavien hyväksyttävien asumismenojen selkeyttäminen</t>
  </si>
  <si>
    <t xml:space="preserve">Lapsikorotusten lakkauttaminen 1.4.2024 (BudjL) (HO 2023) </t>
  </si>
  <si>
    <t>21.01.28</t>
  </si>
  <si>
    <t>STM:n perhevapaita koskevien säästöjen korvaaminen (33.30.60)</t>
  </si>
  <si>
    <t>Summa</t>
  </si>
  <si>
    <t>Koulutus ja osaaminen</t>
  </si>
  <si>
    <t xml:space="preserve">Sosiaali- ja terveyspalvelut </t>
  </si>
  <si>
    <t>Sosiaaliturva ja -etuudet</t>
  </si>
  <si>
    <t>Indeksisidonnaiset menot</t>
  </si>
  <si>
    <t>Maa- ja metsätalous, ympäristö</t>
  </si>
  <si>
    <t>Elinkeinoelämä, liikenne ja asuminen</t>
  </si>
  <si>
    <t>Maanpuolustus, yleinen turvallisuus, maahanmuutto ja kehitysyhteistyö</t>
  </si>
  <si>
    <t xml:space="preserve">Hallinto </t>
  </si>
  <si>
    <t>Lastenhoidon tuet (HO 2023)</t>
  </si>
  <si>
    <t>Aikuiskoulutustuen indeksijäädytys (HO 2023)</t>
  </si>
  <si>
    <t>Työmarkkinatuen indeksijäädytys (HO 2023)</t>
  </si>
  <si>
    <t>Peruspäivärahan indeksijäädytys (HO 2023)</t>
  </si>
  <si>
    <t>Mielenterveyslain muuttaminen (tahdosta riippumattomassa psykiatrisessa hoidossa olevien potilaiden oikeusturva) (BudjL) (HO 2023)</t>
  </si>
  <si>
    <t>Opintokeskusten rahoitus</t>
  </si>
  <si>
    <t>Kesäyliopistot</t>
  </si>
  <si>
    <t>Ruotsinkielinen kotoutumiskoulutus</t>
  </si>
  <si>
    <t>Ulkomaalaislain ja kansalaisuuslain uudistamisen resurssit</t>
  </si>
  <si>
    <t>Teknisessä julkisen talouden suunnitelmassa vammaispalvelulain soveltamisalan laajenemisesta aiheutuvien kustannusten vuoksi tehdyn kehysvarauksen purku uuden hallitusohjelman johdosta.</t>
  </si>
  <si>
    <t>Kehysvaraukset</t>
  </si>
  <si>
    <t>Sosiaalisen oikeudenmukaisuuden edistäminen (siltä osin kun ei ole kohdennettu momenteittain) (HO2023)</t>
  </si>
  <si>
    <t>Indeksitoimien nimellinen vaikutus, verotuksen suhteen bruttona (eli verotusta ei ole huomioitu).</t>
  </si>
  <si>
    <t>Lukuohje:</t>
  </si>
  <si>
    <t xml:space="preserve">Tähän tiedostoon on koottu teemoittain hallitusohjelman liitteen B toimet, jotka sisältyvät vuoden 2024 talousarvioesitykseen sekä julkisen talouden suunnitelmaan vuosille 2024–2027. Toimien osalta on huomioitu määrärahavaikutus momenteittain ja indeksisäästöjen osalta on esitetty nimellinen vaikutus. Siten vaikutuksia verotuloihin tai muuhun julkiseen talouteen ei ole huomioitu. Vaikutukset ovat tarkentuneet hallitusohjelmaan nähden ja saattavat edelleen tarkentua jatkovalmistelussa. Säästöksi on tässä tarkastelussa luokiteltu toimet, jotka vähentävät kokonaisuutena menoja sekä näiden toimien menoja lisäävät heijastevaikutukset. Eli esimerkiksi säästöpäätösten myötä kasvavat toimeentulotukimenot on luokiteltu osaksi säästökokonaisuutta. Lisäyksiksi on puolestaan luokiteltu aidot menolisäykset (ja säästöpäätösten purkamiset).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</si>
</sst>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0" x14ac:knownFonts="1">
    <font>
      <sz val="11"/>
      <color theme="1"/>
      <name val="Calibri"/>
      <family val="2"/>
      <scheme val="minor"/>
    </font>
    <font>
      <b/>
      <sz val="11"/>
      <color theme="1"/>
      <name val="Calibri"/>
      <family val="2"/>
      <scheme val="minor"/>
    </font>
    <font>
      <sz val="10"/>
      <color theme="1"/>
      <name val="Calibri"/>
      <family val="2"/>
      <scheme val="minor"/>
    </font>
    <font>
      <sz val="10"/>
      <color rgb="FFFF0000"/>
      <name val="Calibri"/>
      <family val="2"/>
      <scheme val="minor"/>
    </font>
    <font>
      <sz val="10"/>
      <name val="Calibri"/>
      <family val="2"/>
      <scheme val="minor"/>
    </font>
    <font>
      <b/>
      <sz val="10"/>
      <color theme="1"/>
      <name val="Calibri"/>
      <family val="2"/>
      <scheme val="minor"/>
    </font>
    <font>
      <sz val="10"/>
      <color theme="1"/>
      <name val="Calibri"/>
      <family val="2"/>
      <scheme val="minor"/>
    </font>
    <font>
      <sz val="9"/>
      <name val="Verdana"/>
      <family val="2"/>
    </font>
    <font>
      <sz val="11"/>
      <name val="Calibri"/>
      <family val="2"/>
    </font>
    <font>
      <sz val="10"/>
      <color theme="1"/>
      <name val="Calibri"/>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cellStyleXfs>
  <cellXfs count="33">
    <xf numFmtId="0" fontId="0" fillId="0" borderId="0" xfId="0"/>
    <xf numFmtId="0" fontId="2" fillId="0" borderId="0" xfId="0" applyFont="1"/>
    <xf numFmtId="0" fontId="3" fillId="0" borderId="0" xfId="0" applyFont="1"/>
    <xf numFmtId="0" fontId="2" fillId="0" borderId="0" xfId="0" applyFont="1" applyFill="1"/>
    <xf numFmtId="3" fontId="2" fillId="0" borderId="0" xfId="0" applyNumberFormat="1" applyFont="1"/>
    <xf numFmtId="3" fontId="4" fillId="0" borderId="0" xfId="0" applyNumberFormat="1" applyFont="1"/>
    <xf numFmtId="3" fontId="4" fillId="0" borderId="0" xfId="0" applyNumberFormat="1" applyFont="1" applyFill="1"/>
    <xf numFmtId="0" fontId="4" fillId="0" borderId="0" xfId="0" applyFont="1"/>
    <xf numFmtId="0" fontId="4" fillId="0" borderId="0" xfId="0" applyFont="1" applyFill="1"/>
    <xf numFmtId="0" fontId="4" fillId="0" borderId="0" xfId="0" quotePrefix="1" applyFont="1" applyFill="1"/>
    <xf numFmtId="0" fontId="2" fillId="3" borderId="0" xfId="0" applyFont="1" applyFill="1"/>
    <xf numFmtId="3" fontId="2" fillId="3" borderId="0" xfId="0" applyNumberFormat="1" applyFont="1" applyFill="1"/>
    <xf numFmtId="2" fontId="2" fillId="0" borderId="0" xfId="0" applyNumberFormat="1" applyFont="1"/>
    <xf numFmtId="0" fontId="1" fillId="2" borderId="1" xfId="0" applyFont="1" applyFill="1" applyBorder="1"/>
    <xf numFmtId="0" fontId="2" fillId="0" borderId="0" xfId="0" applyFont="1" applyAlignment="1">
      <alignment wrapText="1"/>
    </xf>
    <xf numFmtId="0" fontId="4" fillId="0" borderId="0" xfId="0" applyFont="1" applyAlignment="1">
      <alignment wrapText="1"/>
    </xf>
    <xf numFmtId="0" fontId="4" fillId="0" borderId="0" xfId="0" applyFont="1" applyFill="1" applyAlignment="1">
      <alignment wrapText="1"/>
    </xf>
    <xf numFmtId="0" fontId="2" fillId="3" borderId="0" xfId="0" applyFont="1" applyFill="1" applyAlignment="1">
      <alignment wrapText="1"/>
    </xf>
    <xf numFmtId="0" fontId="2" fillId="0" borderId="0" xfId="0" applyFont="1" applyFill="1" applyAlignment="1">
      <alignment wrapText="1"/>
    </xf>
    <xf numFmtId="0" fontId="6" fillId="3" borderId="0" xfId="0" applyFont="1" applyFill="1"/>
    <xf numFmtId="3" fontId="6" fillId="3" borderId="0" xfId="0" applyNumberFormat="1" applyFont="1" applyFill="1"/>
    <xf numFmtId="0" fontId="6" fillId="3" borderId="0" xfId="0" applyFont="1" applyFill="1" applyAlignment="1">
      <alignment wrapText="1"/>
    </xf>
    <xf numFmtId="0" fontId="8" fillId="0" borderId="0" xfId="1" applyFont="1"/>
    <xf numFmtId="0" fontId="8" fillId="0" borderId="0" xfId="0" applyFont="1" applyFill="1" applyBorder="1" applyAlignment="1">
      <alignment horizontal="left" indent="1"/>
    </xf>
    <xf numFmtId="164" fontId="8" fillId="0" borderId="0" xfId="1" applyNumberFormat="1" applyFont="1"/>
    <xf numFmtId="164" fontId="8" fillId="0" borderId="0" xfId="1" applyNumberFormat="1" applyFont="1" applyFill="1"/>
    <xf numFmtId="0" fontId="8" fillId="0" borderId="0" xfId="0" quotePrefix="1" applyFont="1" applyFill="1" applyBorder="1" applyAlignment="1">
      <alignment horizontal="left" indent="1"/>
    </xf>
    <xf numFmtId="165" fontId="8" fillId="0" borderId="0" xfId="1" applyNumberFormat="1" applyFont="1"/>
    <xf numFmtId="0" fontId="5" fillId="0" borderId="0" xfId="0" applyFont="1"/>
    <xf numFmtId="0" fontId="1" fillId="0" borderId="0" xfId="0" applyFont="1"/>
    <xf numFmtId="0" fontId="9" fillId="3" borderId="0" xfId="0" applyFont="1" applyFill="1"/>
    <xf numFmtId="3" fontId="9" fillId="3" borderId="0" xfId="0" applyNumberFormat="1" applyFont="1" applyFill="1"/>
    <xf numFmtId="0" fontId="0" fillId="0" borderId="0" xfId="0" applyAlignment="1">
      <alignment horizontal="left" vertical="top" wrapText="1"/>
    </xf>
  </cellXfs>
  <cellStyles count="2">
    <cellStyle name="Normaali" xfId="0" builtinId="0"/>
    <cellStyle name="Normaali 2" xfId="1"/>
  </cellStyles>
  <dxfs count="152">
    <dxf>
      <font>
        <b val="0"/>
        <i val="0"/>
        <strike val="0"/>
        <condense val="0"/>
        <extend val="0"/>
        <outline val="0"/>
        <shadow val="0"/>
        <u val="none"/>
        <vertAlign val="baseline"/>
        <sz val="10"/>
        <color theme="1"/>
        <name val="Calibri"/>
        <scheme val="minor"/>
      </font>
      <numFmt numFmtId="3" formatCode="#,##0"/>
      <fill>
        <patternFill patternType="solid">
          <fgColor indexed="64"/>
          <bgColor theme="0" tint="-0.14999847407452621"/>
        </patternFill>
      </fill>
    </dxf>
    <dxf>
      <font>
        <strike val="0"/>
        <outline val="0"/>
        <shadow val="0"/>
        <u val="none"/>
        <vertAlign val="baseline"/>
        <sz val="10"/>
        <color theme="1"/>
        <name val="Calibri"/>
        <scheme val="minor"/>
      </font>
      <numFmt numFmtId="3" formatCode="#,##0"/>
    </dxf>
    <dxf>
      <font>
        <b val="0"/>
        <i val="0"/>
        <strike val="0"/>
        <condense val="0"/>
        <extend val="0"/>
        <outline val="0"/>
        <shadow val="0"/>
        <u val="none"/>
        <vertAlign val="baseline"/>
        <sz val="10"/>
        <color theme="1"/>
        <name val="Calibri"/>
        <scheme val="minor"/>
      </font>
      <numFmt numFmtId="3" formatCode="#,##0"/>
      <fill>
        <patternFill patternType="solid">
          <fgColor indexed="64"/>
          <bgColor theme="0" tint="-0.14999847407452621"/>
        </patternFill>
      </fill>
    </dxf>
    <dxf>
      <font>
        <strike val="0"/>
        <outline val="0"/>
        <shadow val="0"/>
        <u val="none"/>
        <vertAlign val="baseline"/>
        <sz val="10"/>
        <color theme="1"/>
        <name val="Calibri"/>
        <scheme val="minor"/>
      </font>
      <numFmt numFmtId="3" formatCode="#,##0"/>
    </dxf>
    <dxf>
      <font>
        <b val="0"/>
        <i val="0"/>
        <strike val="0"/>
        <condense val="0"/>
        <extend val="0"/>
        <outline val="0"/>
        <shadow val="0"/>
        <u val="none"/>
        <vertAlign val="baseline"/>
        <sz val="10"/>
        <color theme="1"/>
        <name val="Calibri"/>
        <scheme val="minor"/>
      </font>
      <numFmt numFmtId="3" formatCode="#,##0"/>
      <fill>
        <patternFill patternType="solid">
          <fgColor indexed="64"/>
          <bgColor theme="0" tint="-0.14999847407452621"/>
        </patternFill>
      </fill>
    </dxf>
    <dxf>
      <font>
        <strike val="0"/>
        <outline val="0"/>
        <shadow val="0"/>
        <u val="none"/>
        <vertAlign val="baseline"/>
        <sz val="10"/>
        <color theme="1"/>
        <name val="Calibri"/>
        <scheme val="minor"/>
      </font>
      <numFmt numFmtId="3" formatCode="#,##0"/>
    </dxf>
    <dxf>
      <font>
        <b val="0"/>
        <i val="0"/>
        <strike val="0"/>
        <condense val="0"/>
        <extend val="0"/>
        <outline val="0"/>
        <shadow val="0"/>
        <u val="none"/>
        <vertAlign val="baseline"/>
        <sz val="10"/>
        <color theme="1"/>
        <name val="Calibri"/>
        <scheme val="minor"/>
      </font>
      <numFmt numFmtId="3" formatCode="#,##0"/>
      <fill>
        <patternFill patternType="solid">
          <fgColor indexed="64"/>
          <bgColor theme="0" tint="-0.14999847407452621"/>
        </patternFill>
      </fill>
    </dxf>
    <dxf>
      <font>
        <strike val="0"/>
        <outline val="0"/>
        <shadow val="0"/>
        <u val="none"/>
        <vertAlign val="baseline"/>
        <sz val="10"/>
        <color theme="1"/>
        <name val="Calibri"/>
        <scheme val="minor"/>
      </font>
      <numFmt numFmtId="3" formatCode="#,##0"/>
    </dxf>
    <dxf>
      <font>
        <b val="0"/>
        <i val="0"/>
        <strike val="0"/>
        <condense val="0"/>
        <extend val="0"/>
        <outline val="0"/>
        <shadow val="0"/>
        <u val="none"/>
        <vertAlign val="baseline"/>
        <sz val="10"/>
        <color theme="1"/>
        <name val="Calibri"/>
        <scheme val="minor"/>
      </font>
      <fill>
        <patternFill patternType="solid">
          <fgColor indexed="64"/>
          <bgColor theme="0" tint="-0.14999847407452621"/>
        </patternFill>
      </fill>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fill>
        <patternFill patternType="solid">
          <fgColor indexed="64"/>
          <bgColor theme="0" tint="-0.14999847407452621"/>
        </patternFill>
      </fill>
    </dxf>
    <dxf>
      <font>
        <strike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tint="-0.14999847407452621"/>
        </patternFill>
      </fill>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fill>
        <patternFill patternType="solid">
          <fgColor indexed="64"/>
          <bgColor theme="0" tint="-0.14999847407452621"/>
        </patternFill>
      </fill>
    </dxf>
    <dxf>
      <font>
        <strike val="0"/>
        <outline val="0"/>
        <shadow val="0"/>
        <u val="none"/>
        <vertAlign val="baseline"/>
        <sz val="10"/>
        <color theme="1"/>
        <name val="Calibri"/>
        <scheme val="minor"/>
      </font>
    </dxf>
    <dxf>
      <font>
        <b val="0"/>
        <i val="0"/>
        <strike val="0"/>
        <condense val="0"/>
        <extend val="0"/>
        <outline val="0"/>
        <shadow val="0"/>
        <u val="none"/>
        <vertAlign val="baseline"/>
        <sz val="10"/>
        <color rgb="FF000000"/>
        <name val="Calibri"/>
        <scheme val="none"/>
      </font>
      <fill>
        <patternFill patternType="solid">
          <fgColor rgb="FF000000"/>
          <bgColor rgb="FFD9D9D9"/>
        </patternFill>
      </fill>
    </dxf>
    <dxf>
      <font>
        <strike val="0"/>
        <outline val="0"/>
        <shadow val="0"/>
        <u val="none"/>
        <vertAlign val="baseline"/>
        <sz val="10"/>
        <color rgb="FF000000"/>
        <name val="Calibri"/>
        <scheme val="none"/>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 formatCode="#,##0"/>
      <fill>
        <patternFill patternType="solid">
          <fgColor indexed="64"/>
          <bgColor theme="0" tint="-0.14999847407452621"/>
        </patternFill>
      </fill>
    </dxf>
    <dxf>
      <font>
        <strike val="0"/>
        <outline val="0"/>
        <shadow val="0"/>
        <u val="none"/>
        <vertAlign val="baseline"/>
        <sz val="10"/>
        <color theme="1"/>
        <name val="Calibri"/>
        <scheme val="minor"/>
      </font>
      <numFmt numFmtId="3" formatCode="#,##0"/>
    </dxf>
    <dxf>
      <font>
        <b val="0"/>
        <i val="0"/>
        <strike val="0"/>
        <condense val="0"/>
        <extend val="0"/>
        <outline val="0"/>
        <shadow val="0"/>
        <u val="none"/>
        <vertAlign val="baseline"/>
        <sz val="10"/>
        <color theme="1"/>
        <name val="Calibri"/>
        <scheme val="minor"/>
      </font>
      <numFmt numFmtId="3" formatCode="#,##0"/>
      <fill>
        <patternFill patternType="solid">
          <fgColor indexed="64"/>
          <bgColor theme="0" tint="-0.14999847407452621"/>
        </patternFill>
      </fill>
    </dxf>
    <dxf>
      <font>
        <strike val="0"/>
        <outline val="0"/>
        <shadow val="0"/>
        <u val="none"/>
        <vertAlign val="baseline"/>
        <sz val="10"/>
        <color theme="1"/>
        <name val="Calibri"/>
        <scheme val="minor"/>
      </font>
      <numFmt numFmtId="3" formatCode="#,##0"/>
    </dxf>
    <dxf>
      <font>
        <b val="0"/>
        <i val="0"/>
        <strike val="0"/>
        <condense val="0"/>
        <extend val="0"/>
        <outline val="0"/>
        <shadow val="0"/>
        <u val="none"/>
        <vertAlign val="baseline"/>
        <sz val="10"/>
        <color theme="1"/>
        <name val="Calibri"/>
        <scheme val="minor"/>
      </font>
      <numFmt numFmtId="3" formatCode="#,##0"/>
      <fill>
        <patternFill patternType="solid">
          <fgColor indexed="64"/>
          <bgColor theme="0" tint="-0.14999847407452621"/>
        </patternFill>
      </fill>
    </dxf>
    <dxf>
      <font>
        <strike val="0"/>
        <outline val="0"/>
        <shadow val="0"/>
        <u val="none"/>
        <vertAlign val="baseline"/>
        <sz val="10"/>
        <color theme="1"/>
        <name val="Calibri"/>
        <scheme val="minor"/>
      </font>
      <numFmt numFmtId="3" formatCode="#,##0"/>
    </dxf>
    <dxf>
      <font>
        <b val="0"/>
        <i val="0"/>
        <strike val="0"/>
        <condense val="0"/>
        <extend val="0"/>
        <outline val="0"/>
        <shadow val="0"/>
        <u val="none"/>
        <vertAlign val="baseline"/>
        <sz val="10"/>
        <color theme="1"/>
        <name val="Calibri"/>
        <scheme val="minor"/>
      </font>
      <numFmt numFmtId="3" formatCode="#,##0"/>
      <fill>
        <patternFill patternType="solid">
          <fgColor indexed="64"/>
          <bgColor theme="0" tint="-0.14999847407452621"/>
        </patternFill>
      </fill>
    </dxf>
    <dxf>
      <font>
        <strike val="0"/>
        <outline val="0"/>
        <shadow val="0"/>
        <u val="none"/>
        <vertAlign val="baseline"/>
        <sz val="10"/>
        <color theme="1"/>
        <name val="Calibri"/>
        <scheme val="minor"/>
      </font>
      <numFmt numFmtId="3" formatCode="#,##0"/>
    </dxf>
    <dxf>
      <font>
        <b val="0"/>
        <i val="0"/>
        <strike val="0"/>
        <condense val="0"/>
        <extend val="0"/>
        <outline val="0"/>
        <shadow val="0"/>
        <u val="none"/>
        <vertAlign val="baseline"/>
        <sz val="10"/>
        <color theme="1"/>
        <name val="Calibri"/>
        <scheme val="minor"/>
      </font>
      <fill>
        <patternFill patternType="solid">
          <fgColor indexed="64"/>
          <bgColor theme="0" tint="-0.14999847407452621"/>
        </patternFill>
      </fill>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fill>
        <patternFill patternType="solid">
          <fgColor indexed="64"/>
          <bgColor theme="0" tint="-0.14999847407452621"/>
        </patternFill>
      </fill>
    </dxf>
    <dxf>
      <font>
        <strike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tint="-0.14999847407452621"/>
        </patternFill>
      </fill>
    </dxf>
    <dxf>
      <font>
        <strike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tint="-0.14999847407452621"/>
        </patternFill>
      </fill>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fill>
        <patternFill patternType="solid">
          <fgColor indexed="64"/>
          <bgColor theme="0" tint="-0.14999847407452621"/>
        </patternFill>
      </fill>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 formatCode="#,##0"/>
      <fill>
        <patternFill patternType="solid">
          <fgColor indexed="64"/>
          <bgColor theme="0" tint="-0.14999847407452621"/>
        </patternFill>
      </fill>
    </dxf>
    <dxf>
      <font>
        <strike val="0"/>
        <outline val="0"/>
        <shadow val="0"/>
        <u val="none"/>
        <vertAlign val="baseline"/>
        <sz val="10"/>
        <color theme="1"/>
        <name val="Calibri"/>
        <scheme val="minor"/>
      </font>
      <numFmt numFmtId="3" formatCode="#,##0"/>
    </dxf>
    <dxf>
      <font>
        <b val="0"/>
        <i val="0"/>
        <strike val="0"/>
        <condense val="0"/>
        <extend val="0"/>
        <outline val="0"/>
        <shadow val="0"/>
        <u val="none"/>
        <vertAlign val="baseline"/>
        <sz val="10"/>
        <color theme="1"/>
        <name val="Calibri"/>
        <scheme val="minor"/>
      </font>
      <numFmt numFmtId="3" formatCode="#,##0"/>
      <fill>
        <patternFill patternType="solid">
          <fgColor indexed="64"/>
          <bgColor theme="0" tint="-0.14999847407452621"/>
        </patternFill>
      </fill>
    </dxf>
    <dxf>
      <font>
        <strike val="0"/>
        <outline val="0"/>
        <shadow val="0"/>
        <u val="none"/>
        <vertAlign val="baseline"/>
        <sz val="10"/>
        <color theme="1"/>
        <name val="Calibri"/>
        <scheme val="minor"/>
      </font>
      <numFmt numFmtId="3" formatCode="#,##0"/>
    </dxf>
    <dxf>
      <font>
        <b val="0"/>
        <i val="0"/>
        <strike val="0"/>
        <condense val="0"/>
        <extend val="0"/>
        <outline val="0"/>
        <shadow val="0"/>
        <u val="none"/>
        <vertAlign val="baseline"/>
        <sz val="10"/>
        <color theme="1"/>
        <name val="Calibri"/>
        <scheme val="minor"/>
      </font>
      <numFmt numFmtId="3" formatCode="#,##0"/>
      <fill>
        <patternFill patternType="solid">
          <fgColor indexed="64"/>
          <bgColor theme="0" tint="-0.14999847407452621"/>
        </patternFill>
      </fill>
    </dxf>
    <dxf>
      <font>
        <strike val="0"/>
        <outline val="0"/>
        <shadow val="0"/>
        <u val="none"/>
        <vertAlign val="baseline"/>
        <sz val="10"/>
        <color theme="1"/>
        <name val="Calibri"/>
        <scheme val="minor"/>
      </font>
      <numFmt numFmtId="3" formatCode="#,##0"/>
    </dxf>
    <dxf>
      <font>
        <b val="0"/>
        <i val="0"/>
        <strike val="0"/>
        <condense val="0"/>
        <extend val="0"/>
        <outline val="0"/>
        <shadow val="0"/>
        <u val="none"/>
        <vertAlign val="baseline"/>
        <sz val="10"/>
        <color theme="1"/>
        <name val="Calibri"/>
        <scheme val="minor"/>
      </font>
      <numFmt numFmtId="3" formatCode="#,##0"/>
      <fill>
        <patternFill patternType="solid">
          <fgColor indexed="64"/>
          <bgColor theme="0" tint="-0.14999847407452621"/>
        </patternFill>
      </fill>
    </dxf>
    <dxf>
      <font>
        <strike val="0"/>
        <outline val="0"/>
        <shadow val="0"/>
        <u val="none"/>
        <vertAlign val="baseline"/>
        <sz val="10"/>
        <color theme="1"/>
        <name val="Calibri"/>
        <scheme val="minor"/>
      </font>
      <numFmt numFmtId="3" formatCode="#,##0"/>
    </dxf>
    <dxf>
      <font>
        <b val="0"/>
        <i val="0"/>
        <strike val="0"/>
        <condense val="0"/>
        <extend val="0"/>
        <outline val="0"/>
        <shadow val="0"/>
        <u val="none"/>
        <vertAlign val="baseline"/>
        <sz val="10"/>
        <color theme="1"/>
        <name val="Calibri"/>
        <scheme val="minor"/>
      </font>
      <fill>
        <patternFill patternType="solid">
          <fgColor indexed="64"/>
          <bgColor theme="0" tint="-0.14999847407452621"/>
        </patternFill>
      </fill>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fill>
        <patternFill patternType="solid">
          <fgColor indexed="64"/>
          <bgColor theme="0" tint="-0.14999847407452621"/>
        </patternFill>
      </fill>
      <alignment horizontal="general" vertical="bottom" textRotation="0" wrapText="1" indent="0" justifyLastLine="0" shrinkToFit="0" readingOrder="0"/>
    </dxf>
    <dxf>
      <font>
        <strike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tint="-0.14999847407452621"/>
        </patternFill>
      </fill>
      <alignment horizontal="general" vertical="bottom" textRotation="0" wrapText="1" indent="0" justifyLastLine="0" shrinkToFit="0" readingOrder="0"/>
    </dxf>
    <dxf>
      <font>
        <strike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tint="-0.14999847407452621"/>
        </patternFill>
      </fill>
    </dxf>
    <dxf>
      <font>
        <strike val="0"/>
        <outline val="0"/>
        <shadow val="0"/>
        <u val="none"/>
        <vertAlign val="baseline"/>
        <sz val="10"/>
        <color theme="1"/>
        <name val="Calibri"/>
        <scheme val="minor"/>
      </font>
    </dxf>
    <dxf>
      <font>
        <b val="0"/>
        <i val="0"/>
        <strike val="0"/>
        <condense val="0"/>
        <extend val="0"/>
        <outline val="0"/>
        <shadow val="0"/>
        <u val="none"/>
        <vertAlign val="baseline"/>
        <sz val="10"/>
        <color rgb="FF000000"/>
        <name val="Calibri"/>
        <scheme val="none"/>
      </font>
      <fill>
        <patternFill patternType="solid">
          <fgColor rgb="FF000000"/>
          <bgColor rgb="FFD9D9D9"/>
        </patternFill>
      </fill>
    </dxf>
    <dxf>
      <font>
        <strike val="0"/>
        <outline val="0"/>
        <shadow val="0"/>
        <u val="none"/>
        <vertAlign val="baseline"/>
        <sz val="10"/>
        <color rgb="FF000000"/>
        <name val="Calibri"/>
        <scheme val="none"/>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 formatCode="#,##0"/>
      <fill>
        <patternFill patternType="solid">
          <fgColor indexed="64"/>
          <bgColor theme="0" tint="-0.14999847407452621"/>
        </patternFill>
      </fill>
    </dxf>
    <dxf>
      <font>
        <strike val="0"/>
        <outline val="0"/>
        <shadow val="0"/>
        <u val="none"/>
        <vertAlign val="baseline"/>
        <sz val="10"/>
        <color theme="1"/>
        <name val="Calibri"/>
        <scheme val="minor"/>
      </font>
      <numFmt numFmtId="3" formatCode="#,##0"/>
    </dxf>
    <dxf>
      <font>
        <b val="0"/>
        <i val="0"/>
        <strike val="0"/>
        <condense val="0"/>
        <extend val="0"/>
        <outline val="0"/>
        <shadow val="0"/>
        <u val="none"/>
        <vertAlign val="baseline"/>
        <sz val="10"/>
        <color theme="1"/>
        <name val="Calibri"/>
        <scheme val="minor"/>
      </font>
      <numFmt numFmtId="3" formatCode="#,##0"/>
      <fill>
        <patternFill patternType="solid">
          <fgColor indexed="64"/>
          <bgColor theme="0" tint="-0.14999847407452621"/>
        </patternFill>
      </fill>
    </dxf>
    <dxf>
      <font>
        <strike val="0"/>
        <outline val="0"/>
        <shadow val="0"/>
        <u val="none"/>
        <vertAlign val="baseline"/>
        <sz val="10"/>
        <color theme="1"/>
        <name val="Calibri"/>
        <scheme val="minor"/>
      </font>
      <numFmt numFmtId="3" formatCode="#,##0"/>
    </dxf>
    <dxf>
      <font>
        <b val="0"/>
        <i val="0"/>
        <strike val="0"/>
        <condense val="0"/>
        <extend val="0"/>
        <outline val="0"/>
        <shadow val="0"/>
        <u val="none"/>
        <vertAlign val="baseline"/>
        <sz val="10"/>
        <color theme="1"/>
        <name val="Calibri"/>
        <scheme val="minor"/>
      </font>
      <numFmt numFmtId="3" formatCode="#,##0"/>
      <fill>
        <patternFill patternType="solid">
          <fgColor indexed="64"/>
          <bgColor theme="0" tint="-0.14999847407452621"/>
        </patternFill>
      </fill>
    </dxf>
    <dxf>
      <font>
        <strike val="0"/>
        <outline val="0"/>
        <shadow val="0"/>
        <u val="none"/>
        <vertAlign val="baseline"/>
        <sz val="10"/>
        <color theme="1"/>
        <name val="Calibri"/>
        <scheme val="minor"/>
      </font>
      <numFmt numFmtId="3" formatCode="#,##0"/>
    </dxf>
    <dxf>
      <font>
        <b val="0"/>
        <i val="0"/>
        <strike val="0"/>
        <condense val="0"/>
        <extend val="0"/>
        <outline val="0"/>
        <shadow val="0"/>
        <u val="none"/>
        <vertAlign val="baseline"/>
        <sz val="10"/>
        <color theme="1"/>
        <name val="Calibri"/>
        <scheme val="minor"/>
      </font>
      <numFmt numFmtId="3" formatCode="#,##0"/>
      <fill>
        <patternFill patternType="solid">
          <fgColor indexed="64"/>
          <bgColor theme="0" tint="-0.14999847407452621"/>
        </patternFill>
      </fill>
    </dxf>
    <dxf>
      <font>
        <strike val="0"/>
        <outline val="0"/>
        <shadow val="0"/>
        <u val="none"/>
        <vertAlign val="baseline"/>
        <sz val="10"/>
        <color theme="1"/>
        <name val="Calibri"/>
        <scheme val="minor"/>
      </font>
      <numFmt numFmtId="3" formatCode="#,##0"/>
    </dxf>
    <dxf>
      <font>
        <b val="0"/>
        <i val="0"/>
        <strike val="0"/>
        <condense val="0"/>
        <extend val="0"/>
        <outline val="0"/>
        <shadow val="0"/>
        <u val="none"/>
        <vertAlign val="baseline"/>
        <sz val="10"/>
        <color theme="1"/>
        <name val="Calibri"/>
        <scheme val="minor"/>
      </font>
      <fill>
        <patternFill patternType="solid">
          <fgColor indexed="64"/>
          <bgColor theme="0" tint="-0.14999847407452621"/>
        </patternFill>
      </fill>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fill>
        <patternFill patternType="solid">
          <fgColor indexed="64"/>
          <bgColor theme="0" tint="-0.14999847407452621"/>
        </patternFill>
      </fill>
      <alignment horizontal="general" vertical="bottom" textRotation="0" wrapText="1" indent="0" justifyLastLine="0" shrinkToFit="0" readingOrder="0"/>
    </dxf>
    <dxf>
      <font>
        <strike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tint="-0.14999847407452621"/>
        </patternFill>
      </fill>
      <alignment horizontal="general" vertical="bottom" textRotation="0" wrapText="1" indent="0" justifyLastLine="0" shrinkToFit="0" readingOrder="0"/>
    </dxf>
    <dxf>
      <font>
        <strike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tint="-0.14999847407452621"/>
        </patternFill>
      </fill>
    </dxf>
    <dxf>
      <font>
        <strike val="0"/>
        <outline val="0"/>
        <shadow val="0"/>
        <u val="none"/>
        <vertAlign val="baseline"/>
        <sz val="10"/>
        <color theme="1"/>
        <name val="Calibri"/>
        <scheme val="minor"/>
      </font>
    </dxf>
    <dxf>
      <font>
        <b val="0"/>
        <i val="0"/>
        <strike val="0"/>
        <condense val="0"/>
        <extend val="0"/>
        <outline val="0"/>
        <shadow val="0"/>
        <u val="none"/>
        <vertAlign val="baseline"/>
        <sz val="10"/>
        <color rgb="FF000000"/>
        <name val="Calibri"/>
        <scheme val="none"/>
      </font>
      <fill>
        <patternFill patternType="solid">
          <fgColor rgb="FF000000"/>
          <bgColor rgb="FFD9D9D9"/>
        </patternFill>
      </fill>
    </dxf>
    <dxf>
      <font>
        <strike val="0"/>
        <outline val="0"/>
        <shadow val="0"/>
        <u val="none"/>
        <vertAlign val="baseline"/>
        <sz val="10"/>
        <color rgb="FF000000"/>
        <name val="Calibri"/>
        <scheme val="none"/>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 formatCode="#,##0"/>
      <fill>
        <patternFill patternType="solid">
          <fgColor indexed="64"/>
          <bgColor theme="0" tint="-0.14999847407452621"/>
        </patternFill>
      </fill>
    </dxf>
    <dxf>
      <font>
        <strike val="0"/>
        <outline val="0"/>
        <shadow val="0"/>
        <u val="none"/>
        <vertAlign val="baseline"/>
        <sz val="10"/>
        <color theme="1"/>
        <name val="Calibri"/>
        <scheme val="minor"/>
      </font>
      <numFmt numFmtId="3" formatCode="#,##0"/>
    </dxf>
    <dxf>
      <font>
        <b val="0"/>
        <i val="0"/>
        <strike val="0"/>
        <condense val="0"/>
        <extend val="0"/>
        <outline val="0"/>
        <shadow val="0"/>
        <u val="none"/>
        <vertAlign val="baseline"/>
        <sz val="10"/>
        <color theme="1"/>
        <name val="Calibri"/>
        <scheme val="minor"/>
      </font>
      <numFmt numFmtId="3" formatCode="#,##0"/>
      <fill>
        <patternFill patternType="solid">
          <fgColor indexed="64"/>
          <bgColor theme="0" tint="-0.14999847407452621"/>
        </patternFill>
      </fill>
    </dxf>
    <dxf>
      <font>
        <strike val="0"/>
        <outline val="0"/>
        <shadow val="0"/>
        <u val="none"/>
        <vertAlign val="baseline"/>
        <sz val="10"/>
        <color theme="1"/>
        <name val="Calibri"/>
        <scheme val="minor"/>
      </font>
      <numFmt numFmtId="3" formatCode="#,##0"/>
    </dxf>
    <dxf>
      <font>
        <b val="0"/>
        <i val="0"/>
        <strike val="0"/>
        <condense val="0"/>
        <extend val="0"/>
        <outline val="0"/>
        <shadow val="0"/>
        <u val="none"/>
        <vertAlign val="baseline"/>
        <sz val="10"/>
        <color theme="1"/>
        <name val="Calibri"/>
        <scheme val="minor"/>
      </font>
      <numFmt numFmtId="3" formatCode="#,##0"/>
      <fill>
        <patternFill patternType="solid">
          <fgColor indexed="64"/>
          <bgColor theme="0" tint="-0.14999847407452621"/>
        </patternFill>
      </fill>
    </dxf>
    <dxf>
      <font>
        <strike val="0"/>
        <outline val="0"/>
        <shadow val="0"/>
        <u val="none"/>
        <vertAlign val="baseline"/>
        <sz val="10"/>
        <color theme="1"/>
        <name val="Calibri"/>
        <scheme val="minor"/>
      </font>
      <numFmt numFmtId="3" formatCode="#,##0"/>
    </dxf>
    <dxf>
      <font>
        <b val="0"/>
        <i val="0"/>
        <strike val="0"/>
        <condense val="0"/>
        <extend val="0"/>
        <outline val="0"/>
        <shadow val="0"/>
        <u val="none"/>
        <vertAlign val="baseline"/>
        <sz val="10"/>
        <color theme="1"/>
        <name val="Calibri"/>
        <scheme val="minor"/>
      </font>
      <numFmt numFmtId="3" formatCode="#,##0"/>
      <fill>
        <patternFill patternType="solid">
          <fgColor indexed="64"/>
          <bgColor theme="0" tint="-0.14999847407452621"/>
        </patternFill>
      </fill>
    </dxf>
    <dxf>
      <font>
        <strike val="0"/>
        <outline val="0"/>
        <shadow val="0"/>
        <u val="none"/>
        <vertAlign val="baseline"/>
        <sz val="10"/>
        <color theme="1"/>
        <name val="Calibri"/>
        <scheme val="minor"/>
      </font>
      <numFmt numFmtId="3" formatCode="#,##0"/>
    </dxf>
    <dxf>
      <font>
        <b val="0"/>
        <i val="0"/>
        <strike val="0"/>
        <condense val="0"/>
        <extend val="0"/>
        <outline val="0"/>
        <shadow val="0"/>
        <u val="none"/>
        <vertAlign val="baseline"/>
        <sz val="10"/>
        <color theme="1"/>
        <name val="Calibri"/>
        <scheme val="minor"/>
      </font>
      <fill>
        <patternFill patternType="solid">
          <fgColor indexed="64"/>
          <bgColor theme="0" tint="-0.14999847407452621"/>
        </patternFill>
      </fill>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fill>
        <patternFill patternType="solid">
          <fgColor indexed="64"/>
          <bgColor theme="0" tint="-0.14999847407452621"/>
        </patternFill>
      </fill>
    </dxf>
    <dxf>
      <font>
        <strike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tint="-0.14999847407452621"/>
        </patternFill>
      </fill>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fill>
        <patternFill patternType="solid">
          <fgColor indexed="64"/>
          <bgColor theme="0" tint="-0.14999847407452621"/>
        </patternFill>
      </fill>
    </dxf>
    <dxf>
      <font>
        <strike val="0"/>
        <outline val="0"/>
        <shadow val="0"/>
        <u val="none"/>
        <vertAlign val="baseline"/>
        <sz val="10"/>
        <color theme="1"/>
        <name val="Calibri"/>
        <scheme val="minor"/>
      </font>
    </dxf>
    <dxf>
      <font>
        <b val="0"/>
        <i val="0"/>
        <strike val="0"/>
        <condense val="0"/>
        <extend val="0"/>
        <outline val="0"/>
        <shadow val="0"/>
        <u val="none"/>
        <vertAlign val="baseline"/>
        <sz val="10"/>
        <color rgb="FF000000"/>
        <name val="Calibri"/>
        <scheme val="none"/>
      </font>
      <fill>
        <patternFill patternType="solid">
          <fgColor rgb="FF000000"/>
          <bgColor rgb="FFD9D9D9"/>
        </patternFill>
      </fill>
    </dxf>
    <dxf>
      <font>
        <strike val="0"/>
        <outline val="0"/>
        <shadow val="0"/>
        <u val="none"/>
        <vertAlign val="baseline"/>
        <sz val="10"/>
        <color rgb="FF000000"/>
        <name val="Calibri"/>
        <scheme val="none"/>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 formatCode="#,##0"/>
      <fill>
        <patternFill patternType="solid">
          <fgColor indexed="64"/>
          <bgColor theme="0" tint="-0.14999847407452621"/>
        </patternFill>
      </fill>
    </dxf>
    <dxf>
      <font>
        <strike val="0"/>
        <outline val="0"/>
        <shadow val="0"/>
        <u val="none"/>
        <vertAlign val="baseline"/>
        <sz val="10"/>
        <color theme="1"/>
        <name val="Calibri"/>
        <scheme val="minor"/>
      </font>
      <numFmt numFmtId="3" formatCode="#,##0"/>
    </dxf>
    <dxf>
      <font>
        <b val="0"/>
        <i val="0"/>
        <strike val="0"/>
        <condense val="0"/>
        <extend val="0"/>
        <outline val="0"/>
        <shadow val="0"/>
        <u val="none"/>
        <vertAlign val="baseline"/>
        <sz val="10"/>
        <color theme="1"/>
        <name val="Calibri"/>
        <scheme val="minor"/>
      </font>
      <numFmt numFmtId="3" formatCode="#,##0"/>
      <fill>
        <patternFill patternType="solid">
          <fgColor indexed="64"/>
          <bgColor theme="0" tint="-0.14999847407452621"/>
        </patternFill>
      </fill>
    </dxf>
    <dxf>
      <font>
        <strike val="0"/>
        <outline val="0"/>
        <shadow val="0"/>
        <u val="none"/>
        <vertAlign val="baseline"/>
        <sz val="10"/>
        <color theme="1"/>
        <name val="Calibri"/>
        <scheme val="minor"/>
      </font>
      <numFmt numFmtId="3" formatCode="#,##0"/>
    </dxf>
    <dxf>
      <font>
        <b val="0"/>
        <i val="0"/>
        <strike val="0"/>
        <condense val="0"/>
        <extend val="0"/>
        <outline val="0"/>
        <shadow val="0"/>
        <u val="none"/>
        <vertAlign val="baseline"/>
        <sz val="10"/>
        <color theme="1"/>
        <name val="Calibri"/>
        <scheme val="minor"/>
      </font>
      <numFmt numFmtId="3" formatCode="#,##0"/>
      <fill>
        <patternFill patternType="solid">
          <fgColor indexed="64"/>
          <bgColor theme="0" tint="-0.14999847407452621"/>
        </patternFill>
      </fill>
    </dxf>
    <dxf>
      <font>
        <strike val="0"/>
        <outline val="0"/>
        <shadow val="0"/>
        <u val="none"/>
        <vertAlign val="baseline"/>
        <sz val="10"/>
        <color theme="1"/>
        <name val="Calibri"/>
        <scheme val="minor"/>
      </font>
      <numFmt numFmtId="3" formatCode="#,##0"/>
    </dxf>
    <dxf>
      <font>
        <b val="0"/>
        <i val="0"/>
        <strike val="0"/>
        <condense val="0"/>
        <extend val="0"/>
        <outline val="0"/>
        <shadow val="0"/>
        <u val="none"/>
        <vertAlign val="baseline"/>
        <sz val="10"/>
        <color theme="1"/>
        <name val="Calibri"/>
        <scheme val="minor"/>
      </font>
      <numFmt numFmtId="3" formatCode="#,##0"/>
      <fill>
        <patternFill patternType="solid">
          <fgColor indexed="64"/>
          <bgColor theme="0" tint="-0.14999847407452621"/>
        </patternFill>
      </fill>
    </dxf>
    <dxf>
      <font>
        <strike val="0"/>
        <outline val="0"/>
        <shadow val="0"/>
        <u val="none"/>
        <vertAlign val="baseline"/>
        <sz val="10"/>
        <color theme="1"/>
        <name val="Calibri"/>
        <scheme val="minor"/>
      </font>
      <numFmt numFmtId="3" formatCode="#,##0"/>
    </dxf>
    <dxf>
      <font>
        <b val="0"/>
        <i val="0"/>
        <strike val="0"/>
        <condense val="0"/>
        <extend val="0"/>
        <outline val="0"/>
        <shadow val="0"/>
        <u val="none"/>
        <vertAlign val="baseline"/>
        <sz val="10"/>
        <color theme="1"/>
        <name val="Calibri"/>
        <scheme val="minor"/>
      </font>
      <fill>
        <patternFill patternType="solid">
          <fgColor indexed="64"/>
          <bgColor theme="0" tint="-0.14999847407452621"/>
        </patternFill>
      </fill>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fill>
        <patternFill patternType="solid">
          <fgColor indexed="64"/>
          <bgColor theme="0" tint="-0.14999847407452621"/>
        </patternFill>
      </fill>
      <alignment horizontal="general" vertical="bottom" textRotation="0" wrapText="1" indent="0" justifyLastLine="0" shrinkToFit="0" readingOrder="0"/>
    </dxf>
    <dxf>
      <font>
        <strike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tint="-0.14999847407452621"/>
        </patternFill>
      </fill>
      <alignment horizontal="general" vertical="bottom" textRotation="0" wrapText="1" indent="0" justifyLastLine="0" shrinkToFit="0" readingOrder="0"/>
    </dxf>
    <dxf>
      <font>
        <strike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tint="-0.14999847407452621"/>
        </patternFill>
      </fill>
    </dxf>
    <dxf>
      <font>
        <strike val="0"/>
        <outline val="0"/>
        <shadow val="0"/>
        <u val="none"/>
        <vertAlign val="baseline"/>
        <sz val="10"/>
        <color theme="1"/>
        <name val="Calibri"/>
        <scheme val="minor"/>
      </font>
    </dxf>
    <dxf>
      <font>
        <b val="0"/>
        <i val="0"/>
        <strike val="0"/>
        <condense val="0"/>
        <extend val="0"/>
        <outline val="0"/>
        <shadow val="0"/>
        <u val="none"/>
        <vertAlign val="baseline"/>
        <sz val="10"/>
        <color rgb="FF000000"/>
        <name val="Calibri"/>
        <scheme val="none"/>
      </font>
      <fill>
        <patternFill patternType="solid">
          <fgColor rgb="FF000000"/>
          <bgColor rgb="FFD9D9D9"/>
        </patternFill>
      </fill>
    </dxf>
    <dxf>
      <font>
        <strike val="0"/>
        <outline val="0"/>
        <shadow val="0"/>
        <u val="none"/>
        <vertAlign val="baseline"/>
        <sz val="10"/>
        <color rgb="FF000000"/>
        <name val="Calibri"/>
        <scheme val="none"/>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 formatCode="#,##0"/>
      <fill>
        <patternFill patternType="solid">
          <fgColor indexed="64"/>
          <bgColor theme="0" tint="-0.14999847407452621"/>
        </patternFill>
      </fill>
    </dxf>
    <dxf>
      <font>
        <strike val="0"/>
        <outline val="0"/>
        <shadow val="0"/>
        <u val="none"/>
        <vertAlign val="baseline"/>
        <sz val="10"/>
        <color theme="1"/>
        <name val="Calibri"/>
        <scheme val="minor"/>
      </font>
      <numFmt numFmtId="3" formatCode="#,##0"/>
    </dxf>
    <dxf>
      <font>
        <b val="0"/>
        <i val="0"/>
        <strike val="0"/>
        <condense val="0"/>
        <extend val="0"/>
        <outline val="0"/>
        <shadow val="0"/>
        <u val="none"/>
        <vertAlign val="baseline"/>
        <sz val="10"/>
        <color theme="1"/>
        <name val="Calibri"/>
        <scheme val="minor"/>
      </font>
      <numFmt numFmtId="3" formatCode="#,##0"/>
      <fill>
        <patternFill patternType="solid">
          <fgColor indexed="64"/>
          <bgColor theme="0" tint="-0.14999847407452621"/>
        </patternFill>
      </fill>
    </dxf>
    <dxf>
      <font>
        <strike val="0"/>
        <outline val="0"/>
        <shadow val="0"/>
        <u val="none"/>
        <vertAlign val="baseline"/>
        <sz val="10"/>
        <color theme="1"/>
        <name val="Calibri"/>
        <scheme val="minor"/>
      </font>
      <numFmt numFmtId="3" formatCode="#,##0"/>
    </dxf>
    <dxf>
      <font>
        <b val="0"/>
        <i val="0"/>
        <strike val="0"/>
        <condense val="0"/>
        <extend val="0"/>
        <outline val="0"/>
        <shadow val="0"/>
        <u val="none"/>
        <vertAlign val="baseline"/>
        <sz val="10"/>
        <color theme="1"/>
        <name val="Calibri"/>
        <scheme val="minor"/>
      </font>
      <numFmt numFmtId="3" formatCode="#,##0"/>
      <fill>
        <patternFill patternType="solid">
          <fgColor indexed="64"/>
          <bgColor theme="0" tint="-0.14999847407452621"/>
        </patternFill>
      </fill>
    </dxf>
    <dxf>
      <font>
        <strike val="0"/>
        <outline val="0"/>
        <shadow val="0"/>
        <u val="none"/>
        <vertAlign val="baseline"/>
        <sz val="10"/>
        <color theme="1"/>
        <name val="Calibri"/>
        <scheme val="minor"/>
      </font>
      <numFmt numFmtId="3" formatCode="#,##0"/>
    </dxf>
    <dxf>
      <font>
        <b val="0"/>
        <i val="0"/>
        <strike val="0"/>
        <condense val="0"/>
        <extend val="0"/>
        <outline val="0"/>
        <shadow val="0"/>
        <u val="none"/>
        <vertAlign val="baseline"/>
        <sz val="10"/>
        <color theme="1"/>
        <name val="Calibri"/>
        <scheme val="minor"/>
      </font>
      <numFmt numFmtId="3" formatCode="#,##0"/>
      <fill>
        <patternFill patternType="solid">
          <fgColor indexed="64"/>
          <bgColor theme="0" tint="-0.14999847407452621"/>
        </patternFill>
      </fill>
    </dxf>
    <dxf>
      <font>
        <strike val="0"/>
        <outline val="0"/>
        <shadow val="0"/>
        <u val="none"/>
        <vertAlign val="baseline"/>
        <sz val="10"/>
        <color theme="1"/>
        <name val="Calibri"/>
        <scheme val="minor"/>
      </font>
      <numFmt numFmtId="3" formatCode="#,##0"/>
    </dxf>
    <dxf>
      <font>
        <b val="0"/>
        <i val="0"/>
        <strike val="0"/>
        <condense val="0"/>
        <extend val="0"/>
        <outline val="0"/>
        <shadow val="0"/>
        <u val="none"/>
        <vertAlign val="baseline"/>
        <sz val="10"/>
        <color theme="1"/>
        <name val="Calibri"/>
        <scheme val="minor"/>
      </font>
      <fill>
        <patternFill patternType="solid">
          <fgColor indexed="64"/>
          <bgColor theme="0" tint="-0.14999847407452621"/>
        </patternFill>
      </fill>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fill>
        <patternFill patternType="solid">
          <fgColor indexed="64"/>
          <bgColor theme="0" tint="-0.14999847407452621"/>
        </patternFill>
      </fill>
      <alignment horizontal="general" vertical="bottom" textRotation="0" wrapText="1" indent="0" justifyLastLine="0" shrinkToFit="0" readingOrder="0"/>
    </dxf>
    <dxf>
      <font>
        <strike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tint="-0.14999847407452621"/>
        </patternFill>
      </fill>
      <alignment horizontal="general" vertical="bottom" textRotation="0" wrapText="1" indent="0" justifyLastLine="0" shrinkToFit="0" readingOrder="0"/>
    </dxf>
    <dxf>
      <font>
        <strike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tint="-0.14999847407452621"/>
        </patternFill>
      </fill>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fill>
        <patternFill patternType="solid">
          <fgColor indexed="64"/>
          <bgColor theme="0" tint="-0.14999847407452621"/>
        </patternFill>
      </fill>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 formatCode="#,##0"/>
      <fill>
        <patternFill patternType="solid">
          <fgColor indexed="64"/>
          <bgColor theme="0" tint="-0.14999847407452621"/>
        </patternFill>
      </fill>
    </dxf>
    <dxf>
      <font>
        <strike val="0"/>
        <outline val="0"/>
        <shadow val="0"/>
        <u val="none"/>
        <vertAlign val="baseline"/>
        <sz val="10"/>
        <color theme="1"/>
        <name val="Calibri"/>
        <scheme val="minor"/>
      </font>
      <numFmt numFmtId="3" formatCode="#,##0"/>
    </dxf>
    <dxf>
      <font>
        <b val="0"/>
        <i val="0"/>
        <strike val="0"/>
        <condense val="0"/>
        <extend val="0"/>
        <outline val="0"/>
        <shadow val="0"/>
        <u val="none"/>
        <vertAlign val="baseline"/>
        <sz val="10"/>
        <color theme="1"/>
        <name val="Calibri"/>
        <scheme val="minor"/>
      </font>
      <numFmt numFmtId="3" formatCode="#,##0"/>
      <fill>
        <patternFill patternType="solid">
          <fgColor indexed="64"/>
          <bgColor theme="0" tint="-0.14999847407452621"/>
        </patternFill>
      </fill>
    </dxf>
    <dxf>
      <font>
        <strike val="0"/>
        <outline val="0"/>
        <shadow val="0"/>
        <u val="none"/>
        <vertAlign val="baseline"/>
        <sz val="10"/>
        <color theme="1"/>
        <name val="Calibri"/>
        <scheme val="minor"/>
      </font>
      <numFmt numFmtId="3" formatCode="#,##0"/>
    </dxf>
    <dxf>
      <font>
        <b val="0"/>
        <i val="0"/>
        <strike val="0"/>
        <condense val="0"/>
        <extend val="0"/>
        <outline val="0"/>
        <shadow val="0"/>
        <u val="none"/>
        <vertAlign val="baseline"/>
        <sz val="10"/>
        <color theme="1"/>
        <name val="Calibri"/>
        <scheme val="minor"/>
      </font>
      <numFmt numFmtId="3" formatCode="#,##0"/>
      <fill>
        <patternFill patternType="solid">
          <fgColor indexed="64"/>
          <bgColor theme="0" tint="-0.14999847407452621"/>
        </patternFill>
      </fill>
    </dxf>
    <dxf>
      <font>
        <strike val="0"/>
        <outline val="0"/>
        <shadow val="0"/>
        <u val="none"/>
        <vertAlign val="baseline"/>
        <sz val="10"/>
        <color theme="1"/>
        <name val="Calibri"/>
        <scheme val="minor"/>
      </font>
      <numFmt numFmtId="3" formatCode="#,##0"/>
    </dxf>
    <dxf>
      <font>
        <b val="0"/>
        <i val="0"/>
        <strike val="0"/>
        <condense val="0"/>
        <extend val="0"/>
        <outline val="0"/>
        <shadow val="0"/>
        <u val="none"/>
        <vertAlign val="baseline"/>
        <sz val="10"/>
        <color theme="1"/>
        <name val="Calibri"/>
        <scheme val="minor"/>
      </font>
      <numFmt numFmtId="3" formatCode="#,##0"/>
      <fill>
        <patternFill patternType="solid">
          <fgColor indexed="64"/>
          <bgColor theme="0" tint="-0.14999847407452621"/>
        </patternFill>
      </fill>
    </dxf>
    <dxf>
      <font>
        <strike val="0"/>
        <outline val="0"/>
        <shadow val="0"/>
        <u val="none"/>
        <vertAlign val="baseline"/>
        <sz val="10"/>
        <color theme="1"/>
        <name val="Calibri"/>
        <scheme val="minor"/>
      </font>
      <numFmt numFmtId="3" formatCode="#,##0"/>
    </dxf>
    <dxf>
      <font>
        <b val="0"/>
        <i val="0"/>
        <strike val="0"/>
        <condense val="0"/>
        <extend val="0"/>
        <outline val="0"/>
        <shadow val="0"/>
        <u val="none"/>
        <vertAlign val="baseline"/>
        <sz val="10"/>
        <color theme="1"/>
        <name val="Calibri"/>
        <scheme val="minor"/>
      </font>
      <fill>
        <patternFill patternType="solid">
          <fgColor indexed="64"/>
          <bgColor theme="0" tint="-0.14999847407452621"/>
        </patternFill>
      </fill>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fill>
        <patternFill patternType="solid">
          <fgColor indexed="64"/>
          <bgColor theme="0" tint="-0.14999847407452621"/>
        </patternFill>
      </fill>
      <alignment horizontal="general" vertical="bottom" textRotation="0" wrapText="1" indent="0" justifyLastLine="0" shrinkToFit="0" readingOrder="0"/>
    </dxf>
    <dxf>
      <font>
        <strike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tint="-0.14999847407452621"/>
        </patternFill>
      </fill>
      <alignment horizontal="general" vertical="bottom" textRotation="0" wrapText="1" indent="0" justifyLastLine="0" shrinkToFit="0" readingOrder="0"/>
    </dxf>
    <dxf>
      <font>
        <strike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tint="-0.14999847407452621"/>
        </patternFill>
      </fill>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fill>
        <patternFill patternType="solid">
          <fgColor indexed="64"/>
          <bgColor theme="0" tint="-0.14999847407452621"/>
        </patternFill>
      </fill>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3011079\Work%20Folders\V&#228;liaikaiset\Kopio%20Hallituksen%20p&#228;&#228;t&#246;sper&#228;iset%20toimet%202023-2027_TAE%202024%20JTS%202025-2027%20riihi%20UUSI%20VERSIO%206.1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hje"/>
    </sheetNames>
    <sheetDataSet>
      <sheetData sheetId="0" refreshError="1"/>
    </sheetDataSet>
  </externalBook>
</externalLink>
</file>

<file path=xl/tables/table1.xml><?xml version="1.0" encoding="utf-8"?>
<table xmlns="http://schemas.openxmlformats.org/spreadsheetml/2006/main" id="1" name="Taulukko1" displayName="Taulukko1" ref="A5:H35" totalsRowCount="1" headerRowDxfId="151" dataDxfId="150" totalsRowDxfId="149">
  <autoFilter ref="A5:H34"/>
  <tableColumns count="8">
    <tableColumn id="6" name="Momentti" dataDxfId="148" totalsRowDxfId="147"/>
    <tableColumn id="7" name="Momentin nimi" dataDxfId="146" totalsRowDxfId="145"/>
    <tableColumn id="8" name="Muutoksen syy" dataDxfId="144" totalsRowDxfId="143"/>
    <tableColumn id="31" name="Lisäys/säästö" dataDxfId="142" totalsRowDxfId="141"/>
    <tableColumn id="13" name="2024" totalsRowFunction="sum" dataDxfId="140" totalsRowDxfId="139"/>
    <tableColumn id="14" name="2025" totalsRowFunction="sum" dataDxfId="138" totalsRowDxfId="137"/>
    <tableColumn id="15" name="2026" totalsRowFunction="sum" dataDxfId="136" totalsRowDxfId="135"/>
    <tableColumn id="16" name="2027" totalsRowFunction="sum" dataDxfId="134" totalsRowDxfId="133"/>
  </tableColumns>
  <tableStyleInfo name="TableStyleLight13" showFirstColumn="0" showLastColumn="0" showRowStripes="1" showColumnStripes="0"/>
</table>
</file>

<file path=xl/tables/table2.xml><?xml version="1.0" encoding="utf-8"?>
<table xmlns="http://schemas.openxmlformats.org/spreadsheetml/2006/main" id="9" name="Taulukko110" displayName="Taulukko110" ref="A5:H34" totalsRowCount="1" headerRowDxfId="132" dataDxfId="131" totalsRowDxfId="130">
  <autoFilter ref="A5:H33"/>
  <tableColumns count="8">
    <tableColumn id="6" name="Momentti" totalsRowLabel="Summa" dataDxfId="129" totalsRowDxfId="128"/>
    <tableColumn id="7" name="Momentin nimi" dataDxfId="127" totalsRowDxfId="126"/>
    <tableColumn id="8" name="Muutoksen syy" dataDxfId="125" totalsRowDxfId="124"/>
    <tableColumn id="31" name="Lisäys/säästö" dataDxfId="123" totalsRowDxfId="122"/>
    <tableColumn id="13" name="2024" totalsRowFunction="sum" dataDxfId="121" totalsRowDxfId="120"/>
    <tableColumn id="14" name="2025" totalsRowFunction="sum" dataDxfId="119" totalsRowDxfId="118"/>
    <tableColumn id="15" name="2026" totalsRowFunction="sum" dataDxfId="117" totalsRowDxfId="116"/>
    <tableColumn id="16" name="2027" totalsRowFunction="sum" dataDxfId="115" totalsRowDxfId="114"/>
  </tableColumns>
  <tableStyleInfo name="TableStyleLight13" showFirstColumn="0" showLastColumn="0" showRowStripes="1" showColumnStripes="0"/>
</table>
</file>

<file path=xl/tables/table3.xml><?xml version="1.0" encoding="utf-8"?>
<table xmlns="http://schemas.openxmlformats.org/spreadsheetml/2006/main" id="10" name="Taulukko11011" displayName="Taulukko11011" ref="A5:H83" totalsRowCount="1" headerRowDxfId="113" dataDxfId="112" totalsRowDxfId="111">
  <autoFilter ref="A5:H82"/>
  <tableColumns count="8">
    <tableColumn id="6" name="Momentti" totalsRowLabel="Summa" dataDxfId="110" totalsRowDxfId="109"/>
    <tableColumn id="7" name="Momentin nimi" dataDxfId="108" totalsRowDxfId="107"/>
    <tableColumn id="8" name="Muutoksen syy" dataDxfId="106" totalsRowDxfId="105"/>
    <tableColumn id="31" name="Lisäys/säästö" dataDxfId="104" totalsRowDxfId="103"/>
    <tableColumn id="13" name="2024" totalsRowFunction="sum" dataDxfId="102" totalsRowDxfId="101"/>
    <tableColumn id="14" name="2025" totalsRowFunction="sum" dataDxfId="100" totalsRowDxfId="99"/>
    <tableColumn id="15" name="2026" totalsRowFunction="sum" dataDxfId="98" totalsRowDxfId="97"/>
    <tableColumn id="16" name="2027" totalsRowFunction="sum" dataDxfId="96" totalsRowDxfId="95"/>
  </tableColumns>
  <tableStyleInfo name="TableStyleLight13" showFirstColumn="0" showLastColumn="0" showRowStripes="1" showColumnStripes="0"/>
</table>
</file>

<file path=xl/tables/table4.xml><?xml version="1.0" encoding="utf-8"?>
<table xmlns="http://schemas.openxmlformats.org/spreadsheetml/2006/main" id="11" name="Taulukko1101112" displayName="Taulukko1101112" ref="A5:H21" totalsRowCount="1" headerRowDxfId="94" dataDxfId="93" totalsRowDxfId="92">
  <autoFilter ref="A5:H20"/>
  <tableColumns count="8">
    <tableColumn id="6" name="Momentti" totalsRowLabel="Summa" dataDxfId="91" totalsRowDxfId="90"/>
    <tableColumn id="7" name="Momentin nimi" dataDxfId="89" totalsRowDxfId="88"/>
    <tableColumn id="8" name="Muutoksen syy" dataDxfId="87" totalsRowDxfId="86"/>
    <tableColumn id="31" name="Lisäys/säästö" dataDxfId="85" totalsRowDxfId="84"/>
    <tableColumn id="13" name="2024" totalsRowFunction="sum" dataDxfId="83" totalsRowDxfId="82"/>
    <tableColumn id="14" name="2025" totalsRowFunction="sum" dataDxfId="81" totalsRowDxfId="80"/>
    <tableColumn id="15" name="2026" totalsRowFunction="sum" dataDxfId="79" totalsRowDxfId="78"/>
    <tableColumn id="16" name="2027" totalsRowFunction="sum" dataDxfId="77" totalsRowDxfId="76"/>
  </tableColumns>
  <tableStyleInfo name="TableStyleLight13" showFirstColumn="0" showLastColumn="0" showRowStripes="1" showColumnStripes="0"/>
</table>
</file>

<file path=xl/tables/table5.xml><?xml version="1.0" encoding="utf-8"?>
<table xmlns="http://schemas.openxmlformats.org/spreadsheetml/2006/main" id="12" name="Taulukko110111213" displayName="Taulukko110111213" ref="A5:H19" totalsRowCount="1" headerRowDxfId="75" dataDxfId="74" totalsRowDxfId="73">
  <autoFilter ref="A5:H18"/>
  <tableColumns count="8">
    <tableColumn id="6" name="Momentti" totalsRowLabel="Summa" dataDxfId="72" totalsRowDxfId="71"/>
    <tableColumn id="7" name="Momentin nimi" dataDxfId="70" totalsRowDxfId="69"/>
    <tableColumn id="8" name="Muutoksen syy" dataDxfId="68" totalsRowDxfId="67"/>
    <tableColumn id="31" name="Lisäys/säästö" dataDxfId="66" totalsRowDxfId="65"/>
    <tableColumn id="13" name="2024" totalsRowFunction="sum" dataDxfId="64" totalsRowDxfId="63"/>
    <tableColumn id="14" name="2025" totalsRowFunction="sum" dataDxfId="62" totalsRowDxfId="61"/>
    <tableColumn id="15" name="2026" totalsRowFunction="sum" dataDxfId="60" totalsRowDxfId="59"/>
    <tableColumn id="16" name="2027" totalsRowFunction="sum" dataDxfId="58" totalsRowDxfId="57"/>
  </tableColumns>
  <tableStyleInfo name="TableStyleLight13" showFirstColumn="0" showLastColumn="0" showRowStripes="1" showColumnStripes="0"/>
</table>
</file>

<file path=xl/tables/table6.xml><?xml version="1.0" encoding="utf-8"?>
<table xmlns="http://schemas.openxmlformats.org/spreadsheetml/2006/main" id="13" name="Taulukko11011121314" displayName="Taulukko11011121314" ref="A5:H38" totalsRowCount="1" headerRowDxfId="56" dataDxfId="55" totalsRowDxfId="54">
  <autoFilter ref="A5:H37"/>
  <tableColumns count="8">
    <tableColumn id="6" name="Momentti" totalsRowLabel="Summa" dataDxfId="53" totalsRowDxfId="52"/>
    <tableColumn id="7" name="Momentin nimi" dataDxfId="51" totalsRowDxfId="50"/>
    <tableColumn id="8" name="Muutoksen syy" dataDxfId="49" totalsRowDxfId="48"/>
    <tableColumn id="31" name="Lisäys/säästö" dataDxfId="47" totalsRowDxfId="46"/>
    <tableColumn id="13" name="2024" totalsRowFunction="sum" dataDxfId="45" totalsRowDxfId="44"/>
    <tableColumn id="14" name="2025" totalsRowFunction="sum" dataDxfId="43" totalsRowDxfId="42"/>
    <tableColumn id="15" name="2026" totalsRowFunction="sum" dataDxfId="41" totalsRowDxfId="40"/>
    <tableColumn id="16" name="2027" totalsRowFunction="sum" dataDxfId="39" totalsRowDxfId="38"/>
  </tableColumns>
  <tableStyleInfo name="TableStyleLight13" showFirstColumn="0" showLastColumn="0" showRowStripes="1" showColumnStripes="0"/>
</table>
</file>

<file path=xl/tables/table7.xml><?xml version="1.0" encoding="utf-8"?>
<table xmlns="http://schemas.openxmlformats.org/spreadsheetml/2006/main" id="16" name="Taulukko117" displayName="Taulukko117" ref="A5:H59" totalsRowCount="1" headerRowDxfId="37" dataDxfId="36" totalsRowDxfId="35">
  <autoFilter ref="A5:H58"/>
  <tableColumns count="8">
    <tableColumn id="6" name="Momentti" totalsRowLabel="Summa" dataDxfId="34" totalsRowDxfId="33"/>
    <tableColumn id="7" name="Momentin nimi" dataDxfId="32" totalsRowDxfId="31"/>
    <tableColumn id="8" name="Muutoksen syy" dataDxfId="30" totalsRowDxfId="29"/>
    <tableColumn id="31" name="Lisäys/säästö" dataDxfId="28" totalsRowDxfId="27"/>
    <tableColumn id="13" name="2024" totalsRowFunction="sum" dataDxfId="26" totalsRowDxfId="25"/>
    <tableColumn id="14" name="2025" totalsRowFunction="sum" dataDxfId="24" totalsRowDxfId="23"/>
    <tableColumn id="15" name="2026" totalsRowFunction="sum" dataDxfId="22" totalsRowDxfId="21"/>
    <tableColumn id="16" name="2027" totalsRowFunction="sum" dataDxfId="20" totalsRowDxfId="19"/>
  </tableColumns>
  <tableStyleInfo name="TableStyleLight13" showFirstColumn="0" showLastColumn="0" showRowStripes="1" showColumnStripes="0"/>
</table>
</file>

<file path=xl/tables/table8.xml><?xml version="1.0" encoding="utf-8"?>
<table xmlns="http://schemas.openxmlformats.org/spreadsheetml/2006/main" id="14" name="Taulukko1101112131415" displayName="Taulukko1101112131415" ref="A5:H25" totalsRowCount="1" headerRowDxfId="18" dataDxfId="17" totalsRowDxfId="16">
  <autoFilter ref="A5:H24"/>
  <tableColumns count="8">
    <tableColumn id="6" name="Momentti" totalsRowLabel="Summa" dataDxfId="15" totalsRowDxfId="14"/>
    <tableColumn id="7" name="Momentin nimi" dataDxfId="13" totalsRowDxfId="12"/>
    <tableColumn id="8" name="Muutoksen syy" totalsRowLabel="Summa" dataDxfId="11" totalsRowDxfId="10"/>
    <tableColumn id="31" name="Lisäys/säästö" dataDxfId="9" totalsRowDxfId="8"/>
    <tableColumn id="13" name="2024" totalsRowFunction="sum" dataDxfId="7" totalsRowDxfId="6"/>
    <tableColumn id="14" name="2025" totalsRowFunction="sum" dataDxfId="5" totalsRowDxfId="4"/>
    <tableColumn id="15" name="2026" totalsRowFunction="sum" dataDxfId="3" totalsRowDxfId="2"/>
    <tableColumn id="16" name="2027" totalsRowFunction="sum" dataDxfId="1" totalsRowDxfId="0"/>
  </tableColumns>
  <tableStyleInfo name="TableStyleLight13"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tabSelected="1" workbookViewId="0">
      <selection activeCell="A2" sqref="A2:J2"/>
    </sheetView>
  </sheetViews>
  <sheetFormatPr defaultRowHeight="15" x14ac:dyDescent="0.25"/>
  <sheetData>
    <row r="1" spans="1:10" x14ac:dyDescent="0.25">
      <c r="A1" s="29" t="s">
        <v>418</v>
      </c>
    </row>
    <row r="2" spans="1:10" ht="184.5" customHeight="1" x14ac:dyDescent="0.25">
      <c r="A2" s="32" t="s">
        <v>419</v>
      </c>
      <c r="B2" s="32"/>
      <c r="C2" s="32"/>
      <c r="D2" s="32"/>
      <c r="E2" s="32"/>
      <c r="F2" s="32"/>
      <c r="G2" s="32"/>
      <c r="H2" s="32"/>
      <c r="I2" s="32"/>
      <c r="J2" s="32"/>
    </row>
  </sheetData>
  <mergeCells count="1">
    <mergeCell ref="A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2"/>
  <dimension ref="A1:H44"/>
  <sheetViews>
    <sheetView workbookViewId="0">
      <selection activeCell="C24" sqref="C24"/>
    </sheetView>
  </sheetViews>
  <sheetFormatPr defaultColWidth="9.140625" defaultRowHeight="12.75" x14ac:dyDescent="0.2"/>
  <cols>
    <col min="1" max="1" width="8.5703125" style="1" customWidth="1"/>
    <col min="2" max="2" width="45.85546875" style="14" customWidth="1"/>
    <col min="3" max="3" width="47.5703125" style="14" customWidth="1"/>
    <col min="4" max="4" width="10" style="1" customWidth="1"/>
    <col min="5" max="5" width="9.28515625" style="1" customWidth="1"/>
    <col min="6" max="6" width="9.5703125" style="1" customWidth="1"/>
    <col min="7" max="7" width="9.28515625" style="1" customWidth="1"/>
    <col min="8" max="8" width="9.7109375" style="1" customWidth="1"/>
    <col min="9" max="16384" width="9.140625" style="1"/>
  </cols>
  <sheetData>
    <row r="1" spans="1:8" ht="15" x14ac:dyDescent="0.25">
      <c r="A1" s="13" t="s">
        <v>397</v>
      </c>
    </row>
    <row r="2" spans="1:8" x14ac:dyDescent="0.2">
      <c r="A2" s="1" t="s">
        <v>0</v>
      </c>
    </row>
    <row r="3" spans="1:8" x14ac:dyDescent="0.2">
      <c r="A3" s="2"/>
    </row>
    <row r="4" spans="1:8" x14ac:dyDescent="0.2">
      <c r="D4" s="3"/>
    </row>
    <row r="5" spans="1:8" x14ac:dyDescent="0.2">
      <c r="A5" s="1" t="s">
        <v>1</v>
      </c>
      <c r="B5" s="14" t="s">
        <v>2</v>
      </c>
      <c r="C5" s="14" t="s">
        <v>3</v>
      </c>
      <c r="D5" s="1" t="s">
        <v>4</v>
      </c>
      <c r="E5" s="1" t="s">
        <v>5</v>
      </c>
      <c r="F5" s="1" t="s">
        <v>6</v>
      </c>
      <c r="G5" s="1" t="s">
        <v>7</v>
      </c>
      <c r="H5" s="1" t="s">
        <v>8</v>
      </c>
    </row>
    <row r="6" spans="1:8" s="3" customFormat="1" ht="25.5" x14ac:dyDescent="0.2">
      <c r="A6" s="3" t="s">
        <v>109</v>
      </c>
      <c r="B6" s="18" t="s">
        <v>21</v>
      </c>
      <c r="C6" s="18" t="s">
        <v>110</v>
      </c>
      <c r="D6" s="3" t="s">
        <v>12</v>
      </c>
      <c r="E6" s="6"/>
      <c r="F6" s="6">
        <v>-25000</v>
      </c>
      <c r="G6" s="6">
        <v>-50000</v>
      </c>
      <c r="H6" s="6">
        <v>-125000</v>
      </c>
    </row>
    <row r="7" spans="1:8" ht="25.5" x14ac:dyDescent="0.2">
      <c r="A7" s="1" t="s">
        <v>116</v>
      </c>
      <c r="B7" s="14" t="s">
        <v>117</v>
      </c>
      <c r="C7" s="14" t="s">
        <v>118</v>
      </c>
      <c r="D7" s="1" t="s">
        <v>16</v>
      </c>
      <c r="E7" s="5">
        <v>50000</v>
      </c>
      <c r="F7" s="5">
        <v>40000</v>
      </c>
      <c r="G7" s="5">
        <v>10000</v>
      </c>
      <c r="H7" s="5">
        <v>60000</v>
      </c>
    </row>
    <row r="8" spans="1:8" ht="25.5" x14ac:dyDescent="0.2">
      <c r="A8" s="1" t="s">
        <v>119</v>
      </c>
      <c r="B8" s="14" t="s">
        <v>120</v>
      </c>
      <c r="C8" s="14" t="s">
        <v>121</v>
      </c>
      <c r="D8" s="1" t="s">
        <v>16</v>
      </c>
      <c r="E8" s="5"/>
      <c r="F8" s="5">
        <v>60000</v>
      </c>
      <c r="G8" s="5">
        <v>140000</v>
      </c>
      <c r="H8" s="5">
        <v>140000</v>
      </c>
    </row>
    <row r="9" spans="1:8" ht="25.5" x14ac:dyDescent="0.2">
      <c r="A9" s="1" t="s">
        <v>123</v>
      </c>
      <c r="B9" s="14" t="s">
        <v>124</v>
      </c>
      <c r="C9" s="14" t="s">
        <v>125</v>
      </c>
      <c r="D9" s="1" t="s">
        <v>16</v>
      </c>
      <c r="E9" s="5">
        <v>3000</v>
      </c>
      <c r="F9" s="5">
        <v>3000</v>
      </c>
      <c r="G9" s="5">
        <v>3000</v>
      </c>
      <c r="H9" s="5">
        <v>3000</v>
      </c>
    </row>
    <row r="10" spans="1:8" ht="25.5" x14ac:dyDescent="0.2">
      <c r="A10" s="1" t="s">
        <v>123</v>
      </c>
      <c r="B10" s="14" t="s">
        <v>124</v>
      </c>
      <c r="C10" s="14" t="s">
        <v>126</v>
      </c>
      <c r="D10" s="1" t="s">
        <v>12</v>
      </c>
      <c r="E10" s="5">
        <v>-12500</v>
      </c>
      <c r="F10" s="5">
        <v>-12500</v>
      </c>
      <c r="G10" s="5">
        <v>-12500</v>
      </c>
      <c r="H10" s="5">
        <v>-12500</v>
      </c>
    </row>
    <row r="11" spans="1:8" ht="25.5" x14ac:dyDescent="0.2">
      <c r="A11" s="1" t="s">
        <v>123</v>
      </c>
      <c r="B11" s="14" t="s">
        <v>124</v>
      </c>
      <c r="C11" s="14" t="s">
        <v>127</v>
      </c>
      <c r="D11" s="1" t="s">
        <v>12</v>
      </c>
      <c r="E11" s="5">
        <v>-2000</v>
      </c>
      <c r="F11" s="5">
        <v>-2000</v>
      </c>
      <c r="G11" s="5">
        <v>-2000</v>
      </c>
      <c r="H11" s="5">
        <v>-2000</v>
      </c>
    </row>
    <row r="12" spans="1:8" ht="25.5" x14ac:dyDescent="0.2">
      <c r="A12" s="1" t="s">
        <v>123</v>
      </c>
      <c r="B12" s="14" t="s">
        <v>124</v>
      </c>
      <c r="C12" s="14" t="s">
        <v>128</v>
      </c>
      <c r="D12" s="1" t="s">
        <v>12</v>
      </c>
      <c r="E12" s="5">
        <v>-2000</v>
      </c>
      <c r="F12" s="5">
        <v>-2000</v>
      </c>
      <c r="G12" s="5">
        <v>-2000</v>
      </c>
      <c r="H12" s="5">
        <v>-2000</v>
      </c>
    </row>
    <row r="13" spans="1:8" ht="25.5" x14ac:dyDescent="0.2">
      <c r="A13" s="1" t="s">
        <v>123</v>
      </c>
      <c r="B13" s="14" t="s">
        <v>124</v>
      </c>
      <c r="C13" s="14" t="s">
        <v>129</v>
      </c>
      <c r="D13" s="1" t="s">
        <v>12</v>
      </c>
      <c r="E13" s="5">
        <v>-7000</v>
      </c>
      <c r="F13" s="5">
        <v>-7000</v>
      </c>
      <c r="G13" s="5">
        <v>-7000</v>
      </c>
      <c r="H13" s="5">
        <v>-7000</v>
      </c>
    </row>
    <row r="14" spans="1:8" x14ac:dyDescent="0.2">
      <c r="A14" s="1" t="s">
        <v>130</v>
      </c>
      <c r="B14" s="14" t="s">
        <v>131</v>
      </c>
      <c r="C14" s="14" t="s">
        <v>132</v>
      </c>
      <c r="D14" s="1" t="s">
        <v>16</v>
      </c>
      <c r="E14" s="5"/>
      <c r="F14" s="5">
        <v>10000</v>
      </c>
      <c r="G14" s="5">
        <v>10000</v>
      </c>
      <c r="H14" s="5">
        <v>10000</v>
      </c>
    </row>
    <row r="15" spans="1:8" ht="25.5" x14ac:dyDescent="0.2">
      <c r="A15" s="1" t="s">
        <v>133</v>
      </c>
      <c r="B15" s="14" t="s">
        <v>134</v>
      </c>
      <c r="C15" s="14" t="s">
        <v>135</v>
      </c>
      <c r="D15" s="1" t="s">
        <v>16</v>
      </c>
      <c r="E15" s="5">
        <v>5000</v>
      </c>
      <c r="F15" s="5"/>
      <c r="G15" s="5"/>
      <c r="H15" s="5"/>
    </row>
    <row r="16" spans="1:8" ht="25.5" x14ac:dyDescent="0.2">
      <c r="A16" s="1" t="s">
        <v>133</v>
      </c>
      <c r="B16" s="14" t="s">
        <v>134</v>
      </c>
      <c r="C16" s="14" t="s">
        <v>136</v>
      </c>
      <c r="D16" s="1" t="s">
        <v>16</v>
      </c>
      <c r="E16" s="5">
        <v>5000</v>
      </c>
      <c r="F16" s="5"/>
      <c r="G16" s="5"/>
      <c r="H16" s="5"/>
    </row>
    <row r="17" spans="1:8" ht="25.5" x14ac:dyDescent="0.2">
      <c r="A17" s="1" t="s">
        <v>137</v>
      </c>
      <c r="B17" s="14" t="s">
        <v>138</v>
      </c>
      <c r="C17" s="14" t="s">
        <v>132</v>
      </c>
      <c r="D17" s="1" t="s">
        <v>16</v>
      </c>
      <c r="E17" s="5"/>
      <c r="F17" s="5">
        <v>10000</v>
      </c>
      <c r="G17" s="5">
        <v>10000</v>
      </c>
      <c r="H17" s="5">
        <v>10000</v>
      </c>
    </row>
    <row r="18" spans="1:8" ht="25.5" x14ac:dyDescent="0.2">
      <c r="A18" s="1" t="s">
        <v>142</v>
      </c>
      <c r="B18" s="14" t="s">
        <v>143</v>
      </c>
      <c r="C18" s="14" t="s">
        <v>144</v>
      </c>
      <c r="D18" s="1" t="s">
        <v>12</v>
      </c>
      <c r="E18" s="5">
        <v>-900</v>
      </c>
      <c r="F18" s="5">
        <v>-2250</v>
      </c>
      <c r="G18" s="5">
        <v>-3150</v>
      </c>
      <c r="H18" s="5">
        <v>-4500</v>
      </c>
    </row>
    <row r="19" spans="1:8" ht="38.25" x14ac:dyDescent="0.2">
      <c r="A19" s="1" t="s">
        <v>142</v>
      </c>
      <c r="B19" s="14" t="s">
        <v>143</v>
      </c>
      <c r="C19" s="14" t="s">
        <v>145</v>
      </c>
      <c r="D19" s="1" t="s">
        <v>12</v>
      </c>
      <c r="E19" s="5">
        <v>-2000</v>
      </c>
      <c r="F19" s="5">
        <v>-4000</v>
      </c>
      <c r="G19" s="5">
        <v>-6000</v>
      </c>
      <c r="H19" s="5">
        <v>-8000</v>
      </c>
    </row>
    <row r="20" spans="1:8" ht="25.5" x14ac:dyDescent="0.2">
      <c r="A20" s="1" t="s">
        <v>146</v>
      </c>
      <c r="B20" s="14" t="s">
        <v>147</v>
      </c>
      <c r="C20" s="14" t="s">
        <v>144</v>
      </c>
      <c r="D20" s="1" t="s">
        <v>12</v>
      </c>
      <c r="E20" s="5">
        <v>-1100</v>
      </c>
      <c r="F20" s="5">
        <v>-2750</v>
      </c>
      <c r="G20" s="5">
        <v>-3850</v>
      </c>
      <c r="H20" s="5">
        <v>-5500</v>
      </c>
    </row>
    <row r="21" spans="1:8" ht="38.25" x14ac:dyDescent="0.2">
      <c r="A21" s="1" t="s">
        <v>146</v>
      </c>
      <c r="B21" s="14" t="s">
        <v>147</v>
      </c>
      <c r="C21" s="14" t="s">
        <v>148</v>
      </c>
      <c r="D21" s="1" t="s">
        <v>12</v>
      </c>
      <c r="E21" s="5">
        <v>-3000</v>
      </c>
      <c r="F21" s="5">
        <v>-6000</v>
      </c>
      <c r="G21" s="5">
        <v>-9000</v>
      </c>
      <c r="H21" s="5">
        <v>-12000</v>
      </c>
    </row>
    <row r="22" spans="1:8" x14ac:dyDescent="0.2">
      <c r="A22" s="1" t="s">
        <v>146</v>
      </c>
      <c r="B22" s="14" t="s">
        <v>147</v>
      </c>
      <c r="C22" s="14" t="s">
        <v>149</v>
      </c>
      <c r="D22" s="1" t="s">
        <v>12</v>
      </c>
      <c r="E22" s="5">
        <v>-12000</v>
      </c>
      <c r="F22" s="5">
        <v>-12000</v>
      </c>
      <c r="G22" s="5">
        <v>-12000</v>
      </c>
      <c r="H22" s="5">
        <v>-12000</v>
      </c>
    </row>
    <row r="23" spans="1:8" ht="25.5" x14ac:dyDescent="0.2">
      <c r="A23" s="1" t="s">
        <v>155</v>
      </c>
      <c r="B23" s="14" t="s">
        <v>156</v>
      </c>
      <c r="C23" s="14" t="s">
        <v>157</v>
      </c>
      <c r="D23" s="1" t="s">
        <v>12</v>
      </c>
      <c r="E23" s="5"/>
      <c r="F23" s="5">
        <v>-1500</v>
      </c>
      <c r="G23" s="5">
        <v>-1500</v>
      </c>
      <c r="H23" s="5">
        <v>-1500</v>
      </c>
    </row>
    <row r="24" spans="1:8" ht="25.5" x14ac:dyDescent="0.2">
      <c r="A24" s="1" t="s">
        <v>155</v>
      </c>
      <c r="B24" s="14" t="s">
        <v>156</v>
      </c>
      <c r="C24" s="14" t="s">
        <v>158</v>
      </c>
      <c r="D24" s="1" t="s">
        <v>12</v>
      </c>
      <c r="E24" s="5">
        <v>-1500</v>
      </c>
      <c r="F24" s="5"/>
      <c r="G24" s="5"/>
      <c r="H24" s="5"/>
    </row>
    <row r="25" spans="1:8" x14ac:dyDescent="0.2">
      <c r="A25" s="1" t="s">
        <v>313</v>
      </c>
      <c r="B25" s="14" t="s">
        <v>314</v>
      </c>
      <c r="C25" s="14" t="s">
        <v>315</v>
      </c>
      <c r="D25" s="1" t="s">
        <v>12</v>
      </c>
      <c r="E25" s="5">
        <v>-500</v>
      </c>
      <c r="F25" s="5">
        <v>-2000</v>
      </c>
      <c r="G25" s="5">
        <v>-3000</v>
      </c>
      <c r="H25" s="5">
        <v>-3200</v>
      </c>
    </row>
    <row r="26" spans="1:8" s="7" customFormat="1" x14ac:dyDescent="0.2">
      <c r="A26" s="7" t="s">
        <v>370</v>
      </c>
      <c r="B26" s="15" t="s">
        <v>371</v>
      </c>
      <c r="C26" s="16" t="s">
        <v>372</v>
      </c>
      <c r="D26" s="7" t="s">
        <v>12</v>
      </c>
      <c r="E26" s="5">
        <v>-2220</v>
      </c>
      <c r="F26" s="5"/>
      <c r="G26" s="5"/>
      <c r="H26" s="5"/>
    </row>
    <row r="27" spans="1:8" s="7" customFormat="1" x14ac:dyDescent="0.2">
      <c r="A27" s="7" t="s">
        <v>373</v>
      </c>
      <c r="B27" s="15" t="s">
        <v>374</v>
      </c>
      <c r="C27" s="16" t="s">
        <v>372</v>
      </c>
      <c r="D27" s="7" t="s">
        <v>12</v>
      </c>
      <c r="E27" s="5">
        <v>-200</v>
      </c>
      <c r="F27" s="5"/>
      <c r="G27" s="5"/>
      <c r="H27" s="5"/>
    </row>
    <row r="28" spans="1:8" s="7" customFormat="1" x14ac:dyDescent="0.2">
      <c r="A28" s="7" t="s">
        <v>375</v>
      </c>
      <c r="B28" s="15" t="s">
        <v>376</v>
      </c>
      <c r="C28" s="16" t="s">
        <v>372</v>
      </c>
      <c r="D28" s="7" t="s">
        <v>12</v>
      </c>
      <c r="E28" s="5">
        <v>-860</v>
      </c>
      <c r="F28" s="5"/>
      <c r="G28" s="5"/>
      <c r="H28" s="5"/>
    </row>
    <row r="29" spans="1:8" s="7" customFormat="1" x14ac:dyDescent="0.2">
      <c r="A29" s="7" t="s">
        <v>377</v>
      </c>
      <c r="B29" s="15" t="s">
        <v>378</v>
      </c>
      <c r="C29" s="16" t="s">
        <v>372</v>
      </c>
      <c r="D29" s="7" t="s">
        <v>12</v>
      </c>
      <c r="E29" s="5">
        <v>-2942</v>
      </c>
      <c r="F29" s="5"/>
      <c r="G29" s="5"/>
      <c r="H29" s="5"/>
    </row>
    <row r="30" spans="1:8" s="7" customFormat="1" x14ac:dyDescent="0.2">
      <c r="A30" s="7" t="s">
        <v>379</v>
      </c>
      <c r="B30" s="15" t="s">
        <v>380</v>
      </c>
      <c r="C30" s="16" t="s">
        <v>372</v>
      </c>
      <c r="D30" s="7" t="s">
        <v>12</v>
      </c>
      <c r="E30" s="5">
        <v>-1278</v>
      </c>
      <c r="F30" s="5"/>
      <c r="G30" s="5"/>
      <c r="H30" s="5"/>
    </row>
    <row r="31" spans="1:8" s="7" customFormat="1" ht="25.5" x14ac:dyDescent="0.2">
      <c r="A31" s="7" t="s">
        <v>367</v>
      </c>
      <c r="B31" s="15" t="s">
        <v>368</v>
      </c>
      <c r="C31" s="16" t="s">
        <v>372</v>
      </c>
      <c r="D31" s="7" t="s">
        <v>12</v>
      </c>
      <c r="E31" s="5">
        <v>-1500</v>
      </c>
      <c r="F31" s="5"/>
      <c r="G31" s="5"/>
      <c r="H31" s="5"/>
    </row>
    <row r="32" spans="1:8" s="7" customFormat="1" x14ac:dyDescent="0.2">
      <c r="A32" s="7" t="s">
        <v>381</v>
      </c>
      <c r="B32" s="15" t="s">
        <v>382</v>
      </c>
      <c r="C32" s="16" t="s">
        <v>372</v>
      </c>
      <c r="D32" s="7" t="s">
        <v>12</v>
      </c>
      <c r="E32" s="5">
        <v>-1000</v>
      </c>
      <c r="F32" s="5"/>
      <c r="G32" s="5"/>
      <c r="H32" s="5"/>
    </row>
    <row r="33" spans="1:8" s="7" customFormat="1" ht="25.5" x14ac:dyDescent="0.2">
      <c r="A33" s="7" t="s">
        <v>123</v>
      </c>
      <c r="B33" s="15" t="s">
        <v>124</v>
      </c>
      <c r="C33" s="16" t="s">
        <v>410</v>
      </c>
      <c r="D33" s="1" t="s">
        <v>16</v>
      </c>
      <c r="E33" s="5">
        <v>3500</v>
      </c>
      <c r="F33" s="5">
        <v>3500</v>
      </c>
      <c r="G33" s="5">
        <v>3500</v>
      </c>
      <c r="H33" s="5">
        <v>3500</v>
      </c>
    </row>
    <row r="34" spans="1:8" s="7" customFormat="1" ht="25.5" x14ac:dyDescent="0.2">
      <c r="A34" s="7" t="s">
        <v>123</v>
      </c>
      <c r="B34" s="15" t="s">
        <v>124</v>
      </c>
      <c r="C34" s="16" t="s">
        <v>411</v>
      </c>
      <c r="D34" s="1" t="s">
        <v>16</v>
      </c>
      <c r="E34" s="5">
        <v>1000</v>
      </c>
      <c r="F34" s="5">
        <v>800</v>
      </c>
      <c r="G34" s="5">
        <v>800</v>
      </c>
      <c r="H34" s="5">
        <v>800</v>
      </c>
    </row>
    <row r="35" spans="1:8" x14ac:dyDescent="0.2">
      <c r="A35" s="10"/>
      <c r="B35" s="17"/>
      <c r="C35" s="17"/>
      <c r="D35" s="10"/>
      <c r="E35" s="11">
        <f>SUBTOTAL(109,Taulukko1[2024])</f>
        <v>13000</v>
      </c>
      <c r="F35" s="11">
        <f>SUBTOTAL(109,Taulukko1[2025])</f>
        <v>48300</v>
      </c>
      <c r="G35" s="11">
        <f>SUBTOTAL(109,Taulukko1[2026])</f>
        <v>65300</v>
      </c>
      <c r="H35" s="11">
        <f>SUBTOTAL(109,Taulukko1[2027])</f>
        <v>32100</v>
      </c>
    </row>
    <row r="37" spans="1:8" x14ac:dyDescent="0.2">
      <c r="E37" s="4"/>
      <c r="F37" s="4"/>
      <c r="G37" s="4"/>
      <c r="H37" s="4"/>
    </row>
    <row r="38" spans="1:8" x14ac:dyDescent="0.2">
      <c r="F38" s="4"/>
      <c r="G38" s="4"/>
      <c r="H38" s="4"/>
    </row>
    <row r="43" spans="1:8" x14ac:dyDescent="0.2">
      <c r="H43" s="4"/>
    </row>
    <row r="44" spans="1:8" x14ac:dyDescent="0.2">
      <c r="H44" s="12"/>
    </row>
  </sheetData>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'C:\Users\03011079\Work Folders\Väliaikaiset\[Kopio Hallituksen päätösperäiset toimet 2023-2027_TAE 2024 JTS 2025-2027 riihi UUSI VERSIO 6.10..xlsm]ohje'!#REF!</xm:f>
          </x14:formula1>
          <xm:sqref>D6:D34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zoomScaleNormal="100" workbookViewId="0">
      <selection activeCell="D39" sqref="D39"/>
    </sheetView>
  </sheetViews>
  <sheetFormatPr defaultColWidth="9.140625" defaultRowHeight="12.75" x14ac:dyDescent="0.2"/>
  <cols>
    <col min="1" max="1" width="8.5703125" style="1" customWidth="1"/>
    <col min="2" max="2" width="32.42578125" style="14" customWidth="1"/>
    <col min="3" max="3" width="47.140625" style="14" customWidth="1"/>
    <col min="4" max="4" width="8.140625" style="1" customWidth="1"/>
    <col min="5" max="5" width="9.28515625" style="1" customWidth="1"/>
    <col min="6" max="6" width="9.5703125" style="1" customWidth="1"/>
    <col min="7" max="7" width="9.28515625" style="1" customWidth="1"/>
    <col min="8" max="8" width="9.7109375" style="1" customWidth="1"/>
    <col min="9" max="16384" width="9.140625" style="1"/>
  </cols>
  <sheetData>
    <row r="1" spans="1:8" ht="15" x14ac:dyDescent="0.25">
      <c r="A1" s="13" t="s">
        <v>398</v>
      </c>
    </row>
    <row r="2" spans="1:8" x14ac:dyDescent="0.2">
      <c r="A2" s="1" t="s">
        <v>0</v>
      </c>
    </row>
    <row r="3" spans="1:8" x14ac:dyDescent="0.2">
      <c r="A3" s="2"/>
    </row>
    <row r="4" spans="1:8" x14ac:dyDescent="0.2">
      <c r="D4" s="3"/>
    </row>
    <row r="5" spans="1:8" x14ac:dyDescent="0.2">
      <c r="A5" s="1" t="s">
        <v>1</v>
      </c>
      <c r="B5" s="14" t="s">
        <v>2</v>
      </c>
      <c r="C5" s="14" t="s">
        <v>3</v>
      </c>
      <c r="D5" s="1" t="s">
        <v>4</v>
      </c>
      <c r="E5" s="1" t="s">
        <v>5</v>
      </c>
      <c r="F5" s="1" t="s">
        <v>6</v>
      </c>
      <c r="G5" s="1" t="s">
        <v>7</v>
      </c>
      <c r="H5" s="1" t="s">
        <v>8</v>
      </c>
    </row>
    <row r="6" spans="1:8" ht="38.25" x14ac:dyDescent="0.2">
      <c r="A6" s="1" t="s">
        <v>83</v>
      </c>
      <c r="B6" s="14" t="s">
        <v>84</v>
      </c>
      <c r="C6" s="14" t="s">
        <v>85</v>
      </c>
      <c r="D6" s="1" t="s">
        <v>12</v>
      </c>
      <c r="E6" s="5"/>
      <c r="F6" s="5">
        <v>0</v>
      </c>
      <c r="G6" s="5">
        <v>-2700</v>
      </c>
      <c r="H6" s="5">
        <v>-5400</v>
      </c>
    </row>
    <row r="7" spans="1:8" ht="38.25" x14ac:dyDescent="0.2">
      <c r="A7" s="1" t="s">
        <v>83</v>
      </c>
      <c r="B7" s="14" t="s">
        <v>84</v>
      </c>
      <c r="C7" s="14" t="s">
        <v>86</v>
      </c>
      <c r="D7" s="1" t="s">
        <v>12</v>
      </c>
      <c r="E7" s="5">
        <v>-89000</v>
      </c>
      <c r="F7" s="5">
        <v>-89000</v>
      </c>
      <c r="G7" s="5">
        <v>-89000</v>
      </c>
      <c r="H7" s="5">
        <v>-89000</v>
      </c>
    </row>
    <row r="8" spans="1:8" ht="38.25" x14ac:dyDescent="0.2">
      <c r="A8" s="1" t="s">
        <v>83</v>
      </c>
      <c r="B8" s="14" t="s">
        <v>84</v>
      </c>
      <c r="C8" s="14" t="s">
        <v>87</v>
      </c>
      <c r="D8" s="1" t="s">
        <v>12</v>
      </c>
      <c r="E8" s="5"/>
      <c r="F8" s="5">
        <v>-30000</v>
      </c>
      <c r="G8" s="5">
        <v>-30000</v>
      </c>
      <c r="H8" s="5">
        <v>-30000</v>
      </c>
    </row>
    <row r="9" spans="1:8" ht="38.25" x14ac:dyDescent="0.2">
      <c r="A9" s="1" t="s">
        <v>83</v>
      </c>
      <c r="B9" s="14" t="s">
        <v>84</v>
      </c>
      <c r="C9" s="14" t="s">
        <v>88</v>
      </c>
      <c r="D9" s="1" t="s">
        <v>16</v>
      </c>
      <c r="E9" s="5"/>
      <c r="F9" s="5">
        <v>1000</v>
      </c>
      <c r="G9" s="5">
        <v>1000</v>
      </c>
      <c r="H9" s="5">
        <v>1000</v>
      </c>
    </row>
    <row r="10" spans="1:8" ht="38.25" x14ac:dyDescent="0.2">
      <c r="A10" s="1" t="s">
        <v>83</v>
      </c>
      <c r="B10" s="14" t="s">
        <v>84</v>
      </c>
      <c r="C10" s="14" t="s">
        <v>89</v>
      </c>
      <c r="D10" s="1" t="s">
        <v>16</v>
      </c>
      <c r="E10" s="5"/>
      <c r="F10" s="5">
        <v>35000</v>
      </c>
      <c r="G10" s="5">
        <v>35000</v>
      </c>
      <c r="H10" s="5">
        <v>35000</v>
      </c>
    </row>
    <row r="11" spans="1:8" ht="38.25" x14ac:dyDescent="0.2">
      <c r="A11" s="1" t="s">
        <v>83</v>
      </c>
      <c r="B11" s="14" t="s">
        <v>84</v>
      </c>
      <c r="C11" s="14" t="s">
        <v>90</v>
      </c>
      <c r="D11" s="1" t="s">
        <v>12</v>
      </c>
      <c r="E11" s="5">
        <v>-12000</v>
      </c>
      <c r="F11" s="5">
        <v>-24000</v>
      </c>
      <c r="G11" s="5">
        <v>-24000</v>
      </c>
      <c r="H11" s="5">
        <v>-24000</v>
      </c>
    </row>
    <row r="12" spans="1:8" ht="38.25" x14ac:dyDescent="0.2">
      <c r="A12" s="1" t="s">
        <v>83</v>
      </c>
      <c r="B12" s="14" t="s">
        <v>84</v>
      </c>
      <c r="C12" s="14" t="s">
        <v>91</v>
      </c>
      <c r="D12" s="1" t="s">
        <v>12</v>
      </c>
      <c r="E12" s="5"/>
      <c r="F12" s="5">
        <v>0</v>
      </c>
      <c r="G12" s="5">
        <v>0</v>
      </c>
      <c r="H12" s="5">
        <v>-5000</v>
      </c>
    </row>
    <row r="13" spans="1:8" ht="38.25" x14ac:dyDescent="0.2">
      <c r="A13" s="1" t="s">
        <v>83</v>
      </c>
      <c r="B13" s="14" t="s">
        <v>84</v>
      </c>
      <c r="C13" s="14" t="s">
        <v>92</v>
      </c>
      <c r="D13" s="1" t="s">
        <v>12</v>
      </c>
      <c r="E13" s="5">
        <v>-5000</v>
      </c>
      <c r="F13" s="5">
        <v>-30000</v>
      </c>
      <c r="G13" s="5">
        <v>-30000</v>
      </c>
      <c r="H13" s="5">
        <v>-30000</v>
      </c>
    </row>
    <row r="14" spans="1:8" ht="38.25" x14ac:dyDescent="0.2">
      <c r="A14" s="1" t="s">
        <v>83</v>
      </c>
      <c r="B14" s="14" t="s">
        <v>84</v>
      </c>
      <c r="C14" s="14" t="s">
        <v>93</v>
      </c>
      <c r="D14" s="1" t="s">
        <v>12</v>
      </c>
      <c r="E14" s="5"/>
      <c r="F14" s="5">
        <v>0</v>
      </c>
      <c r="G14" s="5">
        <v>-50000</v>
      </c>
      <c r="H14" s="5">
        <v>-75000</v>
      </c>
    </row>
    <row r="15" spans="1:8" ht="38.25" x14ac:dyDescent="0.2">
      <c r="A15" s="1" t="s">
        <v>83</v>
      </c>
      <c r="B15" s="14" t="s">
        <v>84</v>
      </c>
      <c r="C15" s="14" t="s">
        <v>94</v>
      </c>
      <c r="D15" s="1" t="s">
        <v>12</v>
      </c>
      <c r="E15" s="5"/>
      <c r="F15" s="5">
        <v>-10000</v>
      </c>
      <c r="G15" s="5">
        <v>-15000</v>
      </c>
      <c r="H15" s="5">
        <v>-20000</v>
      </c>
    </row>
    <row r="16" spans="1:8" ht="38.25" x14ac:dyDescent="0.2">
      <c r="A16" s="1" t="s">
        <v>83</v>
      </c>
      <c r="B16" s="14" t="s">
        <v>84</v>
      </c>
      <c r="C16" s="14" t="s">
        <v>95</v>
      </c>
      <c r="D16" s="1" t="s">
        <v>12</v>
      </c>
      <c r="E16" s="5"/>
      <c r="F16" s="5">
        <v>-50000</v>
      </c>
      <c r="G16" s="5">
        <v>-50000</v>
      </c>
      <c r="H16" s="5">
        <v>-50000</v>
      </c>
    </row>
    <row r="17" spans="1:8" ht="38.25" x14ac:dyDescent="0.2">
      <c r="A17" s="1" t="s">
        <v>83</v>
      </c>
      <c r="B17" s="14" t="s">
        <v>84</v>
      </c>
      <c r="C17" s="14" t="s">
        <v>96</v>
      </c>
      <c r="D17" s="1" t="s">
        <v>12</v>
      </c>
      <c r="E17" s="5"/>
      <c r="F17" s="5">
        <v>0</v>
      </c>
      <c r="G17" s="5">
        <v>0</v>
      </c>
      <c r="H17" s="5">
        <v>-30000</v>
      </c>
    </row>
    <row r="18" spans="1:8" ht="38.25" x14ac:dyDescent="0.2">
      <c r="A18" s="1" t="s">
        <v>83</v>
      </c>
      <c r="B18" s="14" t="s">
        <v>84</v>
      </c>
      <c r="C18" s="14" t="s">
        <v>97</v>
      </c>
      <c r="D18" s="1" t="s">
        <v>12</v>
      </c>
      <c r="E18" s="5"/>
      <c r="F18" s="5">
        <v>-10000</v>
      </c>
      <c r="G18" s="5">
        <v>-25000</v>
      </c>
      <c r="H18" s="5">
        <v>-25000</v>
      </c>
    </row>
    <row r="19" spans="1:8" ht="38.25" x14ac:dyDescent="0.2">
      <c r="A19" s="1" t="s">
        <v>83</v>
      </c>
      <c r="B19" s="14" t="s">
        <v>84</v>
      </c>
      <c r="C19" s="14" t="s">
        <v>98</v>
      </c>
      <c r="D19" s="1" t="s">
        <v>12</v>
      </c>
      <c r="E19" s="5"/>
      <c r="F19" s="5">
        <v>0</v>
      </c>
      <c r="G19" s="5">
        <v>0</v>
      </c>
      <c r="H19" s="5">
        <v>-58000</v>
      </c>
    </row>
    <row r="20" spans="1:8" ht="38.25" x14ac:dyDescent="0.2">
      <c r="A20" s="1" t="s">
        <v>83</v>
      </c>
      <c r="B20" s="14" t="s">
        <v>84</v>
      </c>
      <c r="C20" s="14" t="s">
        <v>99</v>
      </c>
      <c r="D20" s="1" t="s">
        <v>16</v>
      </c>
      <c r="E20" s="5">
        <f>25000-25000</f>
        <v>0</v>
      </c>
      <c r="F20" s="5">
        <v>67600</v>
      </c>
      <c r="G20" s="5">
        <v>64500</v>
      </c>
      <c r="H20" s="5">
        <v>64100</v>
      </c>
    </row>
    <row r="21" spans="1:8" ht="38.25" x14ac:dyDescent="0.2">
      <c r="A21" s="1" t="s">
        <v>83</v>
      </c>
      <c r="B21" s="14" t="s">
        <v>84</v>
      </c>
      <c r="C21" s="14" t="s">
        <v>409</v>
      </c>
      <c r="D21" s="1" t="s">
        <v>16</v>
      </c>
      <c r="E21" s="5">
        <v>663</v>
      </c>
      <c r="F21" s="5">
        <v>353</v>
      </c>
      <c r="G21" s="5">
        <v>353</v>
      </c>
      <c r="H21" s="5">
        <v>353</v>
      </c>
    </row>
    <row r="22" spans="1:8" ht="25.5" x14ac:dyDescent="0.2">
      <c r="A22" s="1" t="s">
        <v>139</v>
      </c>
      <c r="B22" s="14" t="s">
        <v>140</v>
      </c>
      <c r="C22" s="14" t="s">
        <v>141</v>
      </c>
      <c r="D22" s="1" t="s">
        <v>16</v>
      </c>
      <c r="E22" s="5"/>
      <c r="F22" s="5">
        <v>2000</v>
      </c>
      <c r="G22" s="5">
        <v>5000</v>
      </c>
      <c r="H22" s="5">
        <v>10000</v>
      </c>
    </row>
    <row r="23" spans="1:8" ht="38.25" x14ac:dyDescent="0.2">
      <c r="A23" s="1" t="s">
        <v>253</v>
      </c>
      <c r="B23" s="14" t="s">
        <v>254</v>
      </c>
      <c r="C23" s="14" t="s">
        <v>255</v>
      </c>
      <c r="D23" s="1" t="s">
        <v>12</v>
      </c>
      <c r="E23" s="5"/>
      <c r="F23" s="5">
        <v>-300</v>
      </c>
      <c r="G23" s="5">
        <v>-300</v>
      </c>
      <c r="H23" s="5">
        <v>-300</v>
      </c>
    </row>
    <row r="24" spans="1:8" ht="25.5" x14ac:dyDescent="0.2">
      <c r="A24" s="1" t="s">
        <v>261</v>
      </c>
      <c r="B24" s="14" t="s">
        <v>262</v>
      </c>
      <c r="C24" s="14" t="s">
        <v>98</v>
      </c>
      <c r="D24" s="1" t="s">
        <v>16</v>
      </c>
      <c r="E24" s="5">
        <v>8000</v>
      </c>
      <c r="F24" s="5">
        <v>8000</v>
      </c>
      <c r="G24" s="5">
        <v>8000</v>
      </c>
      <c r="H24" s="5">
        <v>8000</v>
      </c>
    </row>
    <row r="25" spans="1:8" x14ac:dyDescent="0.2">
      <c r="A25" s="1" t="s">
        <v>261</v>
      </c>
      <c r="B25" s="14" t="s">
        <v>262</v>
      </c>
      <c r="C25" s="14" t="s">
        <v>263</v>
      </c>
      <c r="D25" s="1" t="s">
        <v>16</v>
      </c>
      <c r="E25" s="5">
        <v>3000</v>
      </c>
      <c r="F25" s="5">
        <v>3000</v>
      </c>
      <c r="G25" s="5">
        <v>3000</v>
      </c>
      <c r="H25" s="5">
        <v>3000</v>
      </c>
    </row>
    <row r="26" spans="1:8" ht="51" x14ac:dyDescent="0.2">
      <c r="A26" s="3" t="s">
        <v>316</v>
      </c>
      <c r="B26" s="18" t="s">
        <v>317</v>
      </c>
      <c r="C26" s="18" t="s">
        <v>326</v>
      </c>
      <c r="D26" s="1" t="s">
        <v>16</v>
      </c>
      <c r="E26" s="6">
        <f>13400+3350</f>
        <v>16750</v>
      </c>
      <c r="F26" s="6"/>
      <c r="G26" s="5"/>
      <c r="H26" s="5"/>
    </row>
    <row r="27" spans="1:8" ht="38.25" x14ac:dyDescent="0.2">
      <c r="A27" s="1" t="s">
        <v>327</v>
      </c>
      <c r="B27" s="14" t="s">
        <v>328</v>
      </c>
      <c r="C27" s="14" t="s">
        <v>330</v>
      </c>
      <c r="D27" s="1" t="s">
        <v>16</v>
      </c>
      <c r="E27" s="5"/>
      <c r="F27" s="5">
        <v>9000</v>
      </c>
      <c r="G27" s="5">
        <v>9000</v>
      </c>
      <c r="H27" s="5">
        <v>9000</v>
      </c>
    </row>
    <row r="28" spans="1:8" ht="38.25" x14ac:dyDescent="0.2">
      <c r="A28" s="1" t="s">
        <v>331</v>
      </c>
      <c r="B28" s="14" t="s">
        <v>332</v>
      </c>
      <c r="C28" s="14" t="s">
        <v>333</v>
      </c>
      <c r="D28" s="1" t="s">
        <v>12</v>
      </c>
      <c r="E28" s="5"/>
      <c r="F28" s="5">
        <f>-400+100</f>
        <v>-300</v>
      </c>
      <c r="G28" s="5">
        <f t="shared" ref="G28:H28" si="0">-400+100</f>
        <v>-300</v>
      </c>
      <c r="H28" s="5">
        <f t="shared" si="0"/>
        <v>-300</v>
      </c>
    </row>
    <row r="29" spans="1:8" x14ac:dyDescent="0.2">
      <c r="A29" s="1" t="s">
        <v>334</v>
      </c>
      <c r="B29" s="14" t="s">
        <v>335</v>
      </c>
      <c r="C29" s="14" t="s">
        <v>336</v>
      </c>
      <c r="D29" s="1" t="s">
        <v>16</v>
      </c>
      <c r="E29" s="5">
        <v>300</v>
      </c>
      <c r="F29" s="5">
        <v>300</v>
      </c>
      <c r="G29" s="5">
        <v>300</v>
      </c>
      <c r="H29" s="5">
        <v>300</v>
      </c>
    </row>
    <row r="30" spans="1:8" s="8" customFormat="1" ht="55.5" customHeight="1" x14ac:dyDescent="0.2">
      <c r="A30" s="8" t="s">
        <v>362</v>
      </c>
      <c r="B30" s="16" t="s">
        <v>415</v>
      </c>
      <c r="C30" s="16" t="s">
        <v>414</v>
      </c>
      <c r="D30" s="8" t="s">
        <v>12</v>
      </c>
      <c r="E30" s="6">
        <v>-100000</v>
      </c>
      <c r="F30" s="6">
        <v>-100000</v>
      </c>
      <c r="G30" s="6">
        <v>-100000</v>
      </c>
      <c r="H30" s="6">
        <v>-100000</v>
      </c>
    </row>
    <row r="31" spans="1:8" s="7" customFormat="1" ht="32.25" customHeight="1" x14ac:dyDescent="0.2">
      <c r="A31" s="7" t="s">
        <v>362</v>
      </c>
      <c r="B31" s="16" t="s">
        <v>415</v>
      </c>
      <c r="C31" s="15" t="s">
        <v>416</v>
      </c>
      <c r="D31" s="7" t="s">
        <v>16</v>
      </c>
      <c r="E31" s="6">
        <v>16000</v>
      </c>
      <c r="F31" s="5">
        <v>19347</v>
      </c>
      <c r="G31" s="5">
        <v>24347</v>
      </c>
      <c r="H31" s="5">
        <v>26347</v>
      </c>
    </row>
    <row r="32" spans="1:8" s="7" customFormat="1" x14ac:dyDescent="0.2">
      <c r="A32" s="7" t="s">
        <v>362</v>
      </c>
      <c r="B32" s="16" t="s">
        <v>415</v>
      </c>
      <c r="C32" s="15" t="s">
        <v>366</v>
      </c>
      <c r="D32" s="7" t="s">
        <v>12</v>
      </c>
      <c r="E32" s="5"/>
      <c r="F32" s="5"/>
      <c r="G32" s="5"/>
      <c r="H32" s="5">
        <v>-65000</v>
      </c>
    </row>
    <row r="33" spans="1:8" s="8" customFormat="1" ht="25.5" x14ac:dyDescent="0.2">
      <c r="A33" s="9" t="s">
        <v>367</v>
      </c>
      <c r="B33" s="16" t="s">
        <v>368</v>
      </c>
      <c r="C33" s="16" t="s">
        <v>369</v>
      </c>
      <c r="D33" s="8" t="s">
        <v>16</v>
      </c>
      <c r="E33" s="6">
        <v>20000</v>
      </c>
      <c r="F33" s="6">
        <v>20000</v>
      </c>
      <c r="G33" s="6">
        <v>20000</v>
      </c>
      <c r="H33" s="6">
        <v>20000</v>
      </c>
    </row>
    <row r="34" spans="1:8" x14ac:dyDescent="0.2">
      <c r="A34" s="10" t="s">
        <v>396</v>
      </c>
      <c r="B34" s="17"/>
      <c r="C34" s="17"/>
      <c r="D34" s="10"/>
      <c r="E34" s="11">
        <f>SUBTOTAL(109,Taulukko110[2024])</f>
        <v>-141287</v>
      </c>
      <c r="F34" s="11">
        <f>SUBTOTAL(109,Taulukko110[2025])</f>
        <v>-178000</v>
      </c>
      <c r="G34" s="11">
        <f>SUBTOTAL(109,Taulukko110[2026])</f>
        <v>-245800</v>
      </c>
      <c r="H34" s="11">
        <f>SUBTOTAL(109,Taulukko110[2027])</f>
        <v>-429900</v>
      </c>
    </row>
    <row r="36" spans="1:8" x14ac:dyDescent="0.2">
      <c r="E36" s="4"/>
      <c r="F36" s="4"/>
      <c r="G36" s="4"/>
      <c r="H36" s="4"/>
    </row>
    <row r="37" spans="1:8" x14ac:dyDescent="0.2">
      <c r="F37" s="4"/>
      <c r="G37" s="4"/>
      <c r="H37" s="4"/>
    </row>
    <row r="42" spans="1:8" x14ac:dyDescent="0.2">
      <c r="H42" s="4"/>
    </row>
    <row r="43" spans="1:8" x14ac:dyDescent="0.2">
      <c r="H43" s="12"/>
    </row>
  </sheetData>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'C:\Users\03011079\Work Folders\Väliaikaiset\[Kopio Hallituksen päätösperäiset toimet 2023-2027_TAE 2024 JTS 2025-2027 riihi UUSI VERSIO 6.10..xlsm]ohje'!#REF!</xm:f>
          </x14:formula1>
          <xm:sqref>D6:D33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2"/>
  <sheetViews>
    <sheetView workbookViewId="0">
      <selection activeCell="R22" sqref="R22"/>
    </sheetView>
  </sheetViews>
  <sheetFormatPr defaultColWidth="9.140625" defaultRowHeight="12.75" x14ac:dyDescent="0.2"/>
  <cols>
    <col min="1" max="1" width="8.5703125" style="1" customWidth="1"/>
    <col min="2" max="2" width="25.5703125" style="14" customWidth="1"/>
    <col min="3" max="3" width="48.42578125" style="14" customWidth="1"/>
    <col min="4" max="4" width="8.140625" style="1" customWidth="1"/>
    <col min="5" max="5" width="9.28515625" style="1" customWidth="1"/>
    <col min="6" max="6" width="9.5703125" style="1" customWidth="1"/>
    <col min="7" max="7" width="9.28515625" style="1" customWidth="1"/>
    <col min="8" max="8" width="9.7109375" style="1" customWidth="1"/>
    <col min="9" max="16384" width="9.140625" style="1"/>
  </cols>
  <sheetData>
    <row r="1" spans="1:8" ht="15" x14ac:dyDescent="0.25">
      <c r="A1" s="13" t="s">
        <v>399</v>
      </c>
    </row>
    <row r="2" spans="1:8" x14ac:dyDescent="0.2">
      <c r="A2" s="1" t="s">
        <v>0</v>
      </c>
    </row>
    <row r="3" spans="1:8" x14ac:dyDescent="0.2">
      <c r="A3" s="2"/>
    </row>
    <row r="4" spans="1:8" x14ac:dyDescent="0.2">
      <c r="D4" s="3"/>
    </row>
    <row r="5" spans="1:8" x14ac:dyDescent="0.2">
      <c r="A5" s="1" t="s">
        <v>1</v>
      </c>
      <c r="B5" s="14" t="s">
        <v>2</v>
      </c>
      <c r="C5" s="14" t="s">
        <v>3</v>
      </c>
      <c r="D5" s="1" t="s">
        <v>4</v>
      </c>
      <c r="E5" s="1" t="s">
        <v>5</v>
      </c>
      <c r="F5" s="1" t="s">
        <v>6</v>
      </c>
      <c r="G5" s="1" t="s">
        <v>7</v>
      </c>
      <c r="H5" s="1" t="s">
        <v>8</v>
      </c>
    </row>
    <row r="6" spans="1:8" x14ac:dyDescent="0.2">
      <c r="A6" s="1" t="s">
        <v>150</v>
      </c>
      <c r="B6" s="14" t="s">
        <v>151</v>
      </c>
      <c r="C6" s="14" t="s">
        <v>154</v>
      </c>
      <c r="D6" s="1" t="s">
        <v>16</v>
      </c>
      <c r="E6" s="5"/>
      <c r="F6" s="5">
        <v>5000</v>
      </c>
      <c r="G6" s="5">
        <v>5000</v>
      </c>
      <c r="H6" s="5">
        <v>5000</v>
      </c>
    </row>
    <row r="7" spans="1:8" ht="25.5" x14ac:dyDescent="0.2">
      <c r="A7" s="1" t="s">
        <v>264</v>
      </c>
      <c r="B7" s="14" t="s">
        <v>265</v>
      </c>
      <c r="C7" s="14" t="s">
        <v>266</v>
      </c>
      <c r="D7" s="1" t="s">
        <v>16</v>
      </c>
      <c r="E7" s="5">
        <v>32000</v>
      </c>
      <c r="F7" s="5">
        <v>43000</v>
      </c>
      <c r="G7" s="5">
        <v>43000</v>
      </c>
      <c r="H7" s="5">
        <v>43000</v>
      </c>
    </row>
    <row r="8" spans="1:8" ht="25.5" x14ac:dyDescent="0.2">
      <c r="A8" s="1" t="s">
        <v>264</v>
      </c>
      <c r="B8" s="14" t="s">
        <v>265</v>
      </c>
      <c r="C8" s="14" t="s">
        <v>267</v>
      </c>
      <c r="D8" s="1" t="s">
        <v>16</v>
      </c>
      <c r="E8" s="5">
        <v>5000</v>
      </c>
      <c r="F8" s="5">
        <v>5000</v>
      </c>
      <c r="G8" s="5">
        <v>5000</v>
      </c>
      <c r="H8" s="5">
        <v>5000</v>
      </c>
    </row>
    <row r="9" spans="1:8" x14ac:dyDescent="0.2">
      <c r="A9" s="1" t="s">
        <v>264</v>
      </c>
      <c r="B9" s="14" t="s">
        <v>265</v>
      </c>
      <c r="C9" s="14" t="s">
        <v>268</v>
      </c>
      <c r="D9" s="1" t="s">
        <v>16</v>
      </c>
      <c r="E9" s="5">
        <v>22000</v>
      </c>
      <c r="F9" s="5">
        <v>22000</v>
      </c>
      <c r="G9" s="5">
        <v>22000</v>
      </c>
      <c r="H9" s="5">
        <v>22000</v>
      </c>
    </row>
    <row r="10" spans="1:8" x14ac:dyDescent="0.2">
      <c r="A10" s="1" t="s">
        <v>269</v>
      </c>
      <c r="B10" s="14" t="s">
        <v>270</v>
      </c>
      <c r="C10" s="14" t="s">
        <v>271</v>
      </c>
      <c r="D10" s="1" t="s">
        <v>12</v>
      </c>
      <c r="E10" s="5">
        <f>-33000-33000</f>
        <v>-66000</v>
      </c>
      <c r="F10" s="5">
        <f>-105000-10000</f>
        <v>-115000</v>
      </c>
      <c r="G10" s="5">
        <v>-120000</v>
      </c>
      <c r="H10" s="5">
        <v>-120000</v>
      </c>
    </row>
    <row r="11" spans="1:8" x14ac:dyDescent="0.2">
      <c r="A11" s="1" t="s">
        <v>269</v>
      </c>
      <c r="B11" s="14" t="s">
        <v>270</v>
      </c>
      <c r="C11" s="14" t="s">
        <v>272</v>
      </c>
      <c r="D11" s="1" t="s">
        <v>12</v>
      </c>
      <c r="E11" s="5">
        <v>5000</v>
      </c>
      <c r="F11" s="5">
        <v>14000</v>
      </c>
      <c r="G11" s="5">
        <v>14000</v>
      </c>
      <c r="H11" s="5">
        <v>14000</v>
      </c>
    </row>
    <row r="12" spans="1:8" ht="25.5" x14ac:dyDescent="0.2">
      <c r="A12" s="1" t="s">
        <v>269</v>
      </c>
      <c r="B12" s="14" t="s">
        <v>270</v>
      </c>
      <c r="C12" s="14" t="s">
        <v>274</v>
      </c>
      <c r="D12" s="1" t="s">
        <v>12</v>
      </c>
      <c r="E12" s="5">
        <v>2000</v>
      </c>
      <c r="F12" s="5">
        <v>2000</v>
      </c>
      <c r="G12" s="5">
        <v>2000</v>
      </c>
      <c r="H12" s="5">
        <v>2000</v>
      </c>
    </row>
    <row r="13" spans="1:8" ht="25.5" x14ac:dyDescent="0.2">
      <c r="A13" s="1" t="s">
        <v>269</v>
      </c>
      <c r="B13" s="14" t="s">
        <v>270</v>
      </c>
      <c r="C13" s="14" t="s">
        <v>275</v>
      </c>
      <c r="D13" s="1" t="s">
        <v>12</v>
      </c>
      <c r="E13" s="5">
        <v>1000</v>
      </c>
      <c r="F13" s="5">
        <v>1000</v>
      </c>
      <c r="G13" s="5">
        <v>1000</v>
      </c>
      <c r="H13" s="5">
        <v>1000</v>
      </c>
    </row>
    <row r="14" spans="1:8" x14ac:dyDescent="0.2">
      <c r="A14" s="1" t="s">
        <v>269</v>
      </c>
      <c r="B14" s="14" t="s">
        <v>270</v>
      </c>
      <c r="C14" s="14" t="s">
        <v>276</v>
      </c>
      <c r="D14" s="1" t="s">
        <v>12</v>
      </c>
      <c r="E14" s="5">
        <f>-16000+5000</f>
        <v>-11000</v>
      </c>
      <c r="F14" s="5">
        <v>-30000</v>
      </c>
      <c r="G14" s="5">
        <v>-30000</v>
      </c>
      <c r="H14" s="5">
        <v>-30000</v>
      </c>
    </row>
    <row r="15" spans="1:8" ht="25.5" x14ac:dyDescent="0.2">
      <c r="A15" s="1" t="s">
        <v>269</v>
      </c>
      <c r="B15" s="14" t="s">
        <v>270</v>
      </c>
      <c r="C15" s="14" t="s">
        <v>277</v>
      </c>
      <c r="D15" s="1" t="s">
        <v>12</v>
      </c>
      <c r="E15" s="5">
        <f>-58000-58000</f>
        <v>-116000</v>
      </c>
      <c r="F15" s="5">
        <v>-235000</v>
      </c>
      <c r="G15" s="5">
        <v>-235000</v>
      </c>
      <c r="H15" s="5">
        <v>-235000</v>
      </c>
    </row>
    <row r="16" spans="1:8" ht="25.5" x14ac:dyDescent="0.2">
      <c r="A16" s="1" t="s">
        <v>269</v>
      </c>
      <c r="B16" s="14" t="s">
        <v>270</v>
      </c>
      <c r="C16" s="14" t="s">
        <v>278</v>
      </c>
      <c r="D16" s="1" t="s">
        <v>12</v>
      </c>
      <c r="E16" s="5"/>
      <c r="F16" s="5">
        <v>1100</v>
      </c>
      <c r="G16" s="5">
        <v>1400</v>
      </c>
      <c r="H16" s="5">
        <v>1400</v>
      </c>
    </row>
    <row r="17" spans="1:8" ht="25.5" x14ac:dyDescent="0.2">
      <c r="A17" s="1" t="s">
        <v>269</v>
      </c>
      <c r="B17" s="14" t="s">
        <v>270</v>
      </c>
      <c r="C17" s="14" t="s">
        <v>279</v>
      </c>
      <c r="D17" s="1" t="s">
        <v>12</v>
      </c>
      <c r="E17" s="5"/>
      <c r="F17" s="5">
        <v>3000</v>
      </c>
      <c r="G17" s="5">
        <v>4000</v>
      </c>
      <c r="H17" s="5">
        <v>4000</v>
      </c>
    </row>
    <row r="18" spans="1:8" ht="25.5" x14ac:dyDescent="0.2">
      <c r="A18" s="1" t="s">
        <v>269</v>
      </c>
      <c r="B18" s="14" t="s">
        <v>270</v>
      </c>
      <c r="C18" s="14" t="s">
        <v>280</v>
      </c>
      <c r="D18" s="1" t="s">
        <v>12</v>
      </c>
      <c r="E18" s="5"/>
      <c r="F18" s="5">
        <v>1000</v>
      </c>
      <c r="G18" s="5">
        <v>2000</v>
      </c>
      <c r="H18" s="5">
        <v>2000</v>
      </c>
    </row>
    <row r="19" spans="1:8" ht="25.5" x14ac:dyDescent="0.2">
      <c r="A19" s="1" t="s">
        <v>269</v>
      </c>
      <c r="B19" s="14" t="s">
        <v>270</v>
      </c>
      <c r="C19" s="14" t="s">
        <v>281</v>
      </c>
      <c r="D19" s="1" t="s">
        <v>12</v>
      </c>
      <c r="E19" s="5"/>
      <c r="F19" s="5">
        <v>5000</v>
      </c>
      <c r="G19" s="5">
        <v>7000</v>
      </c>
      <c r="H19" s="5">
        <v>7000</v>
      </c>
    </row>
    <row r="20" spans="1:8" ht="25.5" x14ac:dyDescent="0.2">
      <c r="A20" s="1" t="s">
        <v>269</v>
      </c>
      <c r="B20" s="14" t="s">
        <v>270</v>
      </c>
      <c r="C20" s="14" t="s">
        <v>282</v>
      </c>
      <c r="D20" s="1" t="s">
        <v>12</v>
      </c>
      <c r="E20" s="5">
        <v>20000</v>
      </c>
      <c r="F20" s="5">
        <v>20000</v>
      </c>
      <c r="G20" s="5">
        <v>20000</v>
      </c>
      <c r="H20" s="5">
        <v>20000</v>
      </c>
    </row>
    <row r="21" spans="1:8" ht="25.5" x14ac:dyDescent="0.2">
      <c r="A21" s="1" t="s">
        <v>269</v>
      </c>
      <c r="B21" s="14" t="s">
        <v>270</v>
      </c>
      <c r="C21" s="14" t="s">
        <v>283</v>
      </c>
      <c r="D21" s="1" t="s">
        <v>12</v>
      </c>
      <c r="E21" s="5">
        <v>9000</v>
      </c>
      <c r="F21" s="5">
        <v>9000</v>
      </c>
      <c r="G21" s="5">
        <v>9000</v>
      </c>
      <c r="H21" s="5">
        <v>9000</v>
      </c>
    </row>
    <row r="22" spans="1:8" ht="25.5" x14ac:dyDescent="0.2">
      <c r="A22" s="1" t="s">
        <v>269</v>
      </c>
      <c r="B22" s="14" t="s">
        <v>270</v>
      </c>
      <c r="C22" s="14" t="s">
        <v>284</v>
      </c>
      <c r="D22" s="1" t="s">
        <v>12</v>
      </c>
      <c r="E22" s="5">
        <v>2000</v>
      </c>
      <c r="F22" s="5">
        <v>5000</v>
      </c>
      <c r="G22" s="5">
        <v>7000</v>
      </c>
      <c r="H22" s="5">
        <v>7000</v>
      </c>
    </row>
    <row r="23" spans="1:8" x14ac:dyDescent="0.2">
      <c r="A23" s="1" t="s">
        <v>269</v>
      </c>
      <c r="B23" s="14" t="s">
        <v>270</v>
      </c>
      <c r="C23" s="14" t="s">
        <v>285</v>
      </c>
      <c r="D23" s="1" t="s">
        <v>12</v>
      </c>
      <c r="E23" s="5"/>
      <c r="F23" s="5">
        <v>-8750</v>
      </c>
      <c r="G23" s="5">
        <v>-17500</v>
      </c>
      <c r="H23" s="5">
        <v>-17500</v>
      </c>
    </row>
    <row r="24" spans="1:8" ht="25.5" x14ac:dyDescent="0.2">
      <c r="A24" s="1" t="s">
        <v>269</v>
      </c>
      <c r="B24" s="14" t="s">
        <v>270</v>
      </c>
      <c r="C24" s="14" t="s">
        <v>286</v>
      </c>
      <c r="D24" s="1" t="s">
        <v>12</v>
      </c>
      <c r="E24" s="5"/>
      <c r="F24" s="5">
        <v>-500</v>
      </c>
      <c r="G24" s="5">
        <v>-1000</v>
      </c>
      <c r="H24" s="5">
        <v>-1000</v>
      </c>
    </row>
    <row r="25" spans="1:8" ht="25.5" x14ac:dyDescent="0.2">
      <c r="A25" s="1" t="s">
        <v>287</v>
      </c>
      <c r="B25" s="14" t="s">
        <v>288</v>
      </c>
      <c r="C25" s="14" t="s">
        <v>289</v>
      </c>
      <c r="D25" s="1" t="s">
        <v>12</v>
      </c>
      <c r="E25" s="5">
        <v>-10000</v>
      </c>
      <c r="F25" s="5">
        <v>-40000</v>
      </c>
      <c r="G25" s="5">
        <v>-40000</v>
      </c>
      <c r="H25" s="5">
        <v>-40000</v>
      </c>
    </row>
    <row r="26" spans="1:8" ht="25.5" x14ac:dyDescent="0.2">
      <c r="A26" s="1" t="s">
        <v>287</v>
      </c>
      <c r="B26" s="14" t="s">
        <v>288</v>
      </c>
      <c r="C26" s="14" t="s">
        <v>290</v>
      </c>
      <c r="D26" s="1" t="s">
        <v>16</v>
      </c>
      <c r="E26" s="5">
        <v>-1500</v>
      </c>
      <c r="F26" s="5">
        <v>-2000</v>
      </c>
      <c r="G26" s="5">
        <v>-2000</v>
      </c>
      <c r="H26" s="5">
        <v>-2000</v>
      </c>
    </row>
    <row r="27" spans="1:8" x14ac:dyDescent="0.2">
      <c r="A27" s="1" t="s">
        <v>287</v>
      </c>
      <c r="B27" s="14" t="s">
        <v>288</v>
      </c>
      <c r="C27" s="14" t="s">
        <v>271</v>
      </c>
      <c r="D27" s="1" t="s">
        <v>12</v>
      </c>
      <c r="E27" s="5">
        <f>2600+2600</f>
        <v>5200</v>
      </c>
      <c r="F27" s="5">
        <v>8000</v>
      </c>
      <c r="G27" s="5">
        <v>8000</v>
      </c>
      <c r="H27" s="5">
        <v>8000</v>
      </c>
    </row>
    <row r="28" spans="1:8" x14ac:dyDescent="0.2">
      <c r="A28" s="1" t="s">
        <v>287</v>
      </c>
      <c r="B28" s="14" t="s">
        <v>288</v>
      </c>
      <c r="C28" s="14" t="s">
        <v>272</v>
      </c>
      <c r="D28" s="1" t="s">
        <v>12</v>
      </c>
      <c r="E28" s="5">
        <v>2000</v>
      </c>
      <c r="F28" s="5">
        <v>7000</v>
      </c>
      <c r="G28" s="5">
        <v>7000</v>
      </c>
      <c r="H28" s="5">
        <v>7000</v>
      </c>
    </row>
    <row r="29" spans="1:8" ht="25.5" x14ac:dyDescent="0.2">
      <c r="A29" s="1" t="s">
        <v>287</v>
      </c>
      <c r="B29" s="14" t="s">
        <v>288</v>
      </c>
      <c r="C29" s="14" t="s">
        <v>267</v>
      </c>
      <c r="D29" s="1" t="s">
        <v>16</v>
      </c>
      <c r="E29" s="5">
        <v>-400</v>
      </c>
      <c r="F29" s="5">
        <v>-400</v>
      </c>
      <c r="G29" s="5">
        <v>-400</v>
      </c>
      <c r="H29" s="5">
        <v>-400</v>
      </c>
    </row>
    <row r="30" spans="1:8" ht="25.5" x14ac:dyDescent="0.2">
      <c r="A30" s="1" t="s">
        <v>287</v>
      </c>
      <c r="B30" s="14" t="s">
        <v>288</v>
      </c>
      <c r="C30" s="14" t="s">
        <v>292</v>
      </c>
      <c r="D30" s="1" t="s">
        <v>16</v>
      </c>
      <c r="E30" s="5">
        <v>-2600</v>
      </c>
      <c r="F30" s="5">
        <v>-2600</v>
      </c>
      <c r="G30" s="5">
        <v>-2600</v>
      </c>
      <c r="H30" s="5">
        <v>-2600</v>
      </c>
    </row>
    <row r="31" spans="1:8" ht="51" x14ac:dyDescent="0.2">
      <c r="A31" s="1" t="s">
        <v>287</v>
      </c>
      <c r="B31" s="14" t="s">
        <v>288</v>
      </c>
      <c r="C31" s="14" t="s">
        <v>293</v>
      </c>
      <c r="D31" s="1" t="s">
        <v>12</v>
      </c>
      <c r="E31" s="5">
        <v>1000</v>
      </c>
      <c r="F31" s="5">
        <f>2500-500</f>
        <v>2000</v>
      </c>
      <c r="G31" s="5">
        <v>2500</v>
      </c>
      <c r="H31" s="5">
        <v>2500</v>
      </c>
    </row>
    <row r="32" spans="1:8" x14ac:dyDescent="0.2">
      <c r="A32" s="1" t="s">
        <v>287</v>
      </c>
      <c r="B32" s="14" t="s">
        <v>288</v>
      </c>
      <c r="C32" s="14" t="s">
        <v>276</v>
      </c>
      <c r="D32" s="1" t="s">
        <v>12</v>
      </c>
      <c r="E32" s="5">
        <f>2500-1000</f>
        <v>1500</v>
      </c>
      <c r="F32" s="5">
        <v>5000</v>
      </c>
      <c r="G32" s="5">
        <v>5000</v>
      </c>
      <c r="H32" s="5">
        <v>5000</v>
      </c>
    </row>
    <row r="33" spans="1:8" x14ac:dyDescent="0.2">
      <c r="A33" s="1" t="s">
        <v>287</v>
      </c>
      <c r="B33" s="14" t="s">
        <v>288</v>
      </c>
      <c r="C33" s="14" t="s">
        <v>294</v>
      </c>
      <c r="D33" s="1" t="s">
        <v>12</v>
      </c>
      <c r="E33" s="5"/>
      <c r="F33" s="5">
        <v>200</v>
      </c>
      <c r="G33" s="5">
        <v>200</v>
      </c>
      <c r="H33" s="5">
        <v>200</v>
      </c>
    </row>
    <row r="34" spans="1:8" ht="25.5" x14ac:dyDescent="0.2">
      <c r="A34" s="1" t="s">
        <v>287</v>
      </c>
      <c r="B34" s="14" t="s">
        <v>288</v>
      </c>
      <c r="C34" s="14" t="s">
        <v>295</v>
      </c>
      <c r="D34" s="1" t="s">
        <v>12</v>
      </c>
      <c r="E34" s="5"/>
      <c r="F34" s="5">
        <f>62500+1700</f>
        <v>64200</v>
      </c>
      <c r="G34" s="5">
        <f t="shared" ref="G34:H34" si="0">62500+1700</f>
        <v>64200</v>
      </c>
      <c r="H34" s="5">
        <f t="shared" si="0"/>
        <v>64200</v>
      </c>
    </row>
    <row r="35" spans="1:8" ht="25.5" x14ac:dyDescent="0.2">
      <c r="A35" s="1" t="s">
        <v>287</v>
      </c>
      <c r="B35" s="14" t="s">
        <v>288</v>
      </c>
      <c r="C35" s="14" t="s">
        <v>296</v>
      </c>
      <c r="D35" s="1" t="s">
        <v>12</v>
      </c>
      <c r="E35" s="5">
        <f>15600+15600+900</f>
        <v>32100</v>
      </c>
      <c r="F35" s="5"/>
      <c r="G35" s="5"/>
      <c r="H35" s="5"/>
    </row>
    <row r="36" spans="1:8" ht="51" x14ac:dyDescent="0.2">
      <c r="A36" s="1" t="s">
        <v>287</v>
      </c>
      <c r="B36" s="14" t="s">
        <v>288</v>
      </c>
      <c r="C36" s="14" t="s">
        <v>297</v>
      </c>
      <c r="D36" s="1" t="s">
        <v>12</v>
      </c>
      <c r="E36" s="5"/>
      <c r="F36" s="5">
        <v>3500</v>
      </c>
      <c r="G36" s="5">
        <v>3500</v>
      </c>
      <c r="H36" s="5">
        <v>3500</v>
      </c>
    </row>
    <row r="37" spans="1:8" ht="25.5" x14ac:dyDescent="0.2">
      <c r="A37" s="1" t="s">
        <v>287</v>
      </c>
      <c r="B37" s="14" t="s">
        <v>288</v>
      </c>
      <c r="C37" s="14" t="s">
        <v>278</v>
      </c>
      <c r="D37" s="1" t="s">
        <v>12</v>
      </c>
      <c r="E37" s="5"/>
      <c r="F37" s="5">
        <v>600</v>
      </c>
      <c r="G37" s="5">
        <v>700</v>
      </c>
      <c r="H37" s="5">
        <v>700</v>
      </c>
    </row>
    <row r="38" spans="1:8" ht="25.5" x14ac:dyDescent="0.2">
      <c r="A38" s="1" t="s">
        <v>287</v>
      </c>
      <c r="B38" s="14" t="s">
        <v>288</v>
      </c>
      <c r="C38" s="14" t="s">
        <v>279</v>
      </c>
      <c r="D38" s="1" t="s">
        <v>12</v>
      </c>
      <c r="E38" s="5"/>
      <c r="F38" s="5">
        <v>6000</v>
      </c>
      <c r="G38" s="5">
        <v>10000</v>
      </c>
      <c r="H38" s="5">
        <v>10000</v>
      </c>
    </row>
    <row r="39" spans="1:8" ht="25.5" x14ac:dyDescent="0.2">
      <c r="A39" s="1" t="s">
        <v>287</v>
      </c>
      <c r="B39" s="14" t="s">
        <v>288</v>
      </c>
      <c r="C39" s="14" t="s">
        <v>298</v>
      </c>
      <c r="D39" s="1" t="s">
        <v>12</v>
      </c>
      <c r="E39" s="5"/>
      <c r="F39" s="5">
        <v>1000</v>
      </c>
      <c r="G39" s="5">
        <v>1000</v>
      </c>
      <c r="H39" s="5">
        <v>1000</v>
      </c>
    </row>
    <row r="40" spans="1:8" ht="25.5" x14ac:dyDescent="0.2">
      <c r="A40" s="1" t="s">
        <v>287</v>
      </c>
      <c r="B40" s="14" t="s">
        <v>288</v>
      </c>
      <c r="C40" s="14" t="s">
        <v>281</v>
      </c>
      <c r="D40" s="1" t="s">
        <v>12</v>
      </c>
      <c r="E40" s="5"/>
      <c r="F40" s="5">
        <v>2000</v>
      </c>
      <c r="G40" s="5">
        <v>3000</v>
      </c>
      <c r="H40" s="5">
        <v>3000</v>
      </c>
    </row>
    <row r="41" spans="1:8" ht="25.5" x14ac:dyDescent="0.2">
      <c r="A41" s="1" t="s">
        <v>287</v>
      </c>
      <c r="B41" s="14" t="s">
        <v>288</v>
      </c>
      <c r="C41" s="14" t="s">
        <v>282</v>
      </c>
      <c r="D41" s="1" t="s">
        <v>12</v>
      </c>
      <c r="E41" s="5">
        <v>50000</v>
      </c>
      <c r="F41" s="5">
        <v>50000</v>
      </c>
      <c r="G41" s="5">
        <v>50000</v>
      </c>
      <c r="H41" s="5">
        <v>50000</v>
      </c>
    </row>
    <row r="42" spans="1:8" ht="25.5" x14ac:dyDescent="0.2">
      <c r="A42" s="1" t="s">
        <v>287</v>
      </c>
      <c r="B42" s="14" t="s">
        <v>288</v>
      </c>
      <c r="C42" s="14" t="s">
        <v>299</v>
      </c>
      <c r="D42" s="1" t="s">
        <v>12</v>
      </c>
      <c r="E42" s="5">
        <v>3000</v>
      </c>
      <c r="F42" s="5">
        <v>3000</v>
      </c>
      <c r="G42" s="5">
        <v>3000</v>
      </c>
      <c r="H42" s="5">
        <v>3000</v>
      </c>
    </row>
    <row r="43" spans="1:8" ht="25.5" x14ac:dyDescent="0.2">
      <c r="A43" s="1" t="s">
        <v>287</v>
      </c>
      <c r="B43" s="14" t="s">
        <v>288</v>
      </c>
      <c r="C43" s="14" t="s">
        <v>300</v>
      </c>
      <c r="D43" s="1" t="s">
        <v>12</v>
      </c>
      <c r="E43" s="5">
        <v>1000</v>
      </c>
      <c r="F43" s="5">
        <v>2000</v>
      </c>
      <c r="G43" s="5">
        <v>3000</v>
      </c>
      <c r="H43" s="5">
        <v>3000</v>
      </c>
    </row>
    <row r="44" spans="1:8" ht="51" x14ac:dyDescent="0.2">
      <c r="A44" s="1" t="s">
        <v>301</v>
      </c>
      <c r="B44" s="14" t="s">
        <v>302</v>
      </c>
      <c r="C44" s="14" t="s">
        <v>303</v>
      </c>
      <c r="D44" s="1" t="s">
        <v>12</v>
      </c>
      <c r="E44" s="5">
        <v>-38000</v>
      </c>
      <c r="F44" s="5">
        <v>-38000</v>
      </c>
      <c r="G44" s="5">
        <v>-38000</v>
      </c>
      <c r="H44" s="5">
        <v>-38000</v>
      </c>
    </row>
    <row r="45" spans="1:8" ht="51" x14ac:dyDescent="0.2">
      <c r="A45" s="1" t="s">
        <v>301</v>
      </c>
      <c r="B45" s="14" t="s">
        <v>302</v>
      </c>
      <c r="C45" s="14" t="s">
        <v>304</v>
      </c>
      <c r="D45" s="1" t="s">
        <v>12</v>
      </c>
      <c r="E45" s="5">
        <v>-6000</v>
      </c>
      <c r="F45" s="5">
        <v>-6000</v>
      </c>
      <c r="G45" s="5">
        <v>-6000</v>
      </c>
      <c r="H45" s="5">
        <v>-6000</v>
      </c>
    </row>
    <row r="46" spans="1:8" ht="51" x14ac:dyDescent="0.2">
      <c r="A46" s="1" t="s">
        <v>301</v>
      </c>
      <c r="B46" s="14" t="s">
        <v>302</v>
      </c>
      <c r="C46" s="14" t="s">
        <v>278</v>
      </c>
      <c r="D46" s="1" t="s">
        <v>12</v>
      </c>
      <c r="E46" s="5">
        <v>4000</v>
      </c>
      <c r="F46" s="5">
        <v>20000</v>
      </c>
      <c r="G46" s="5">
        <v>25000</v>
      </c>
      <c r="H46" s="5">
        <v>25000</v>
      </c>
    </row>
    <row r="47" spans="1:8" ht="51" x14ac:dyDescent="0.2">
      <c r="A47" s="1" t="s">
        <v>301</v>
      </c>
      <c r="B47" s="14" t="s">
        <v>302</v>
      </c>
      <c r="C47" s="14" t="s">
        <v>298</v>
      </c>
      <c r="D47" s="1" t="s">
        <v>12</v>
      </c>
      <c r="E47" s="5"/>
      <c r="F47" s="5">
        <v>-25000</v>
      </c>
      <c r="G47" s="5">
        <v>-44000</v>
      </c>
      <c r="H47" s="5">
        <v>-44000</v>
      </c>
    </row>
    <row r="48" spans="1:8" ht="51" x14ac:dyDescent="0.2">
      <c r="A48" s="1" t="s">
        <v>301</v>
      </c>
      <c r="B48" s="14" t="s">
        <v>302</v>
      </c>
      <c r="C48" s="14" t="s">
        <v>281</v>
      </c>
      <c r="D48" s="1" t="s">
        <v>12</v>
      </c>
      <c r="E48" s="5"/>
      <c r="F48" s="5">
        <v>-30000</v>
      </c>
      <c r="G48" s="5">
        <v>-41000</v>
      </c>
      <c r="H48" s="5">
        <v>-41000</v>
      </c>
    </row>
    <row r="49" spans="1:8" ht="51" x14ac:dyDescent="0.2">
      <c r="A49" s="1" t="s">
        <v>301</v>
      </c>
      <c r="B49" s="14" t="s">
        <v>302</v>
      </c>
      <c r="C49" s="14" t="s">
        <v>305</v>
      </c>
      <c r="D49" s="1" t="s">
        <v>12</v>
      </c>
      <c r="E49" s="5">
        <v>-21000</v>
      </c>
      <c r="F49" s="5">
        <v>-21000</v>
      </c>
      <c r="G49" s="5">
        <v>-21000</v>
      </c>
      <c r="H49" s="5">
        <v>-21000</v>
      </c>
    </row>
    <row r="50" spans="1:8" ht="51" x14ac:dyDescent="0.2">
      <c r="A50" s="1" t="s">
        <v>301</v>
      </c>
      <c r="B50" s="14" t="s">
        <v>302</v>
      </c>
      <c r="C50" s="14" t="s">
        <v>300</v>
      </c>
      <c r="D50" s="1" t="s">
        <v>12</v>
      </c>
      <c r="E50" s="5">
        <v>-40000</v>
      </c>
      <c r="F50" s="5">
        <v>-130000</v>
      </c>
      <c r="G50" s="5">
        <v>-172000</v>
      </c>
      <c r="H50" s="5">
        <v>-172000</v>
      </c>
    </row>
    <row r="51" spans="1:8" ht="51" x14ac:dyDescent="0.2">
      <c r="A51" s="1" t="s">
        <v>301</v>
      </c>
      <c r="B51" s="14" t="s">
        <v>302</v>
      </c>
      <c r="C51" s="14" t="s">
        <v>306</v>
      </c>
      <c r="D51" s="1" t="s">
        <v>12</v>
      </c>
      <c r="E51" s="5">
        <v>-2000</v>
      </c>
      <c r="F51" s="5">
        <v>-12000</v>
      </c>
      <c r="G51" s="5">
        <v>-12000</v>
      </c>
      <c r="H51" s="5">
        <v>-12000</v>
      </c>
    </row>
    <row r="52" spans="1:8" ht="38.25" x14ac:dyDescent="0.2">
      <c r="A52" s="3" t="s">
        <v>307</v>
      </c>
      <c r="B52" s="18" t="s">
        <v>308</v>
      </c>
      <c r="C52" s="18" t="s">
        <v>309</v>
      </c>
      <c r="D52" s="1" t="s">
        <v>12</v>
      </c>
      <c r="E52" s="6">
        <v>-83000</v>
      </c>
      <c r="F52" s="6">
        <v>-83000</v>
      </c>
      <c r="G52" s="5">
        <v>-83000</v>
      </c>
      <c r="H52" s="5">
        <v>-83000</v>
      </c>
    </row>
    <row r="53" spans="1:8" ht="38.25" x14ac:dyDescent="0.2">
      <c r="A53" s="3" t="s">
        <v>307</v>
      </c>
      <c r="B53" s="18" t="s">
        <v>308</v>
      </c>
      <c r="C53" s="18" t="s">
        <v>310</v>
      </c>
      <c r="D53" s="1" t="s">
        <v>12</v>
      </c>
      <c r="E53" s="6">
        <v>-5000</v>
      </c>
      <c r="F53" s="6">
        <v>-5000</v>
      </c>
      <c r="G53" s="5">
        <v>-5000</v>
      </c>
      <c r="H53" s="5">
        <v>-5000</v>
      </c>
    </row>
    <row r="54" spans="1:8" ht="38.25" x14ac:dyDescent="0.2">
      <c r="A54" s="3" t="s">
        <v>307</v>
      </c>
      <c r="B54" s="18" t="s">
        <v>308</v>
      </c>
      <c r="C54" s="18" t="s">
        <v>311</v>
      </c>
      <c r="D54" s="1" t="s">
        <v>12</v>
      </c>
      <c r="E54" s="6">
        <v>-5000</v>
      </c>
      <c r="F54" s="6">
        <v>-5000</v>
      </c>
      <c r="G54" s="5">
        <v>-5000</v>
      </c>
      <c r="H54" s="5">
        <v>-5000</v>
      </c>
    </row>
    <row r="55" spans="1:8" ht="51" x14ac:dyDescent="0.2">
      <c r="A55" s="3" t="s">
        <v>307</v>
      </c>
      <c r="B55" s="18" t="s">
        <v>308</v>
      </c>
      <c r="C55" s="18" t="s">
        <v>297</v>
      </c>
      <c r="D55" s="1" t="s">
        <v>12</v>
      </c>
      <c r="E55" s="6"/>
      <c r="F55" s="6">
        <v>4000</v>
      </c>
      <c r="G55" s="5">
        <v>4000</v>
      </c>
      <c r="H55" s="5">
        <v>4000</v>
      </c>
    </row>
    <row r="56" spans="1:8" ht="38.25" x14ac:dyDescent="0.2">
      <c r="A56" s="3" t="s">
        <v>307</v>
      </c>
      <c r="B56" s="18" t="s">
        <v>308</v>
      </c>
      <c r="C56" s="18" t="s">
        <v>278</v>
      </c>
      <c r="D56" s="1" t="s">
        <v>12</v>
      </c>
      <c r="E56" s="6">
        <f>-4000-1000</f>
        <v>-5000</v>
      </c>
      <c r="F56" s="6">
        <f>-20000-5000</f>
        <v>-25000</v>
      </c>
      <c r="G56" s="5">
        <f>-25000-6000</f>
        <v>-31000</v>
      </c>
      <c r="H56" s="5">
        <f>-25000-6000</f>
        <v>-31000</v>
      </c>
    </row>
    <row r="57" spans="1:8" ht="38.25" x14ac:dyDescent="0.2">
      <c r="A57" s="3" t="s">
        <v>307</v>
      </c>
      <c r="B57" s="18" t="s">
        <v>308</v>
      </c>
      <c r="C57" s="18" t="s">
        <v>312</v>
      </c>
      <c r="D57" s="1" t="s">
        <v>12</v>
      </c>
      <c r="E57" s="6"/>
      <c r="F57" s="6">
        <v>-20000</v>
      </c>
      <c r="G57" s="5">
        <v>-30000</v>
      </c>
      <c r="H57" s="5">
        <v>-30000</v>
      </c>
    </row>
    <row r="58" spans="1:8" ht="38.25" x14ac:dyDescent="0.2">
      <c r="A58" s="3" t="s">
        <v>307</v>
      </c>
      <c r="B58" s="18" t="s">
        <v>308</v>
      </c>
      <c r="C58" s="18" t="s">
        <v>280</v>
      </c>
      <c r="D58" s="1" t="s">
        <v>12</v>
      </c>
      <c r="E58" s="6"/>
      <c r="F58" s="6">
        <v>25000</v>
      </c>
      <c r="G58" s="5">
        <v>44000</v>
      </c>
      <c r="H58" s="5">
        <v>44000</v>
      </c>
    </row>
    <row r="59" spans="1:8" ht="38.25" x14ac:dyDescent="0.2">
      <c r="A59" s="3" t="s">
        <v>307</v>
      </c>
      <c r="B59" s="18" t="s">
        <v>308</v>
      </c>
      <c r="C59" s="18" t="s">
        <v>281</v>
      </c>
      <c r="D59" s="1" t="s">
        <v>12</v>
      </c>
      <c r="E59" s="6"/>
      <c r="F59" s="6">
        <v>45000</v>
      </c>
      <c r="G59" s="5">
        <v>60000</v>
      </c>
      <c r="H59" s="5">
        <v>60000</v>
      </c>
    </row>
    <row r="60" spans="1:8" ht="38.25" x14ac:dyDescent="0.2">
      <c r="A60" s="3" t="s">
        <v>307</v>
      </c>
      <c r="B60" s="18" t="s">
        <v>308</v>
      </c>
      <c r="C60" s="18" t="s">
        <v>283</v>
      </c>
      <c r="D60" s="1" t="s">
        <v>12</v>
      </c>
      <c r="E60" s="6">
        <v>-27000</v>
      </c>
      <c r="F60" s="6">
        <v>-27000</v>
      </c>
      <c r="G60" s="5">
        <v>-27000</v>
      </c>
      <c r="H60" s="5">
        <v>-27000</v>
      </c>
    </row>
    <row r="61" spans="1:8" ht="38.25" x14ac:dyDescent="0.2">
      <c r="A61" s="3" t="s">
        <v>307</v>
      </c>
      <c r="B61" s="18" t="s">
        <v>308</v>
      </c>
      <c r="C61" s="18" t="s">
        <v>284</v>
      </c>
      <c r="D61" s="1" t="s">
        <v>12</v>
      </c>
      <c r="E61" s="6">
        <f>40000+7200</f>
        <v>47200</v>
      </c>
      <c r="F61" s="6">
        <f>130000+30000</f>
        <v>160000</v>
      </c>
      <c r="G61" s="5">
        <f>172000+50000</f>
        <v>222000</v>
      </c>
      <c r="H61" s="5">
        <f>172000+50000</f>
        <v>222000</v>
      </c>
    </row>
    <row r="62" spans="1:8" ht="38.25" x14ac:dyDescent="0.2">
      <c r="A62" s="3" t="s">
        <v>307</v>
      </c>
      <c r="B62" s="18" t="s">
        <v>308</v>
      </c>
      <c r="C62" s="18" t="s">
        <v>306</v>
      </c>
      <c r="D62" s="1" t="s">
        <v>12</v>
      </c>
      <c r="E62" s="6">
        <v>-10</v>
      </c>
      <c r="F62" s="6">
        <v>-70</v>
      </c>
      <c r="G62" s="5">
        <v>-70</v>
      </c>
      <c r="H62" s="5">
        <v>-70</v>
      </c>
    </row>
    <row r="63" spans="1:8" ht="38.25" x14ac:dyDescent="0.2">
      <c r="A63" s="3" t="s">
        <v>316</v>
      </c>
      <c r="B63" s="18" t="s">
        <v>317</v>
      </c>
      <c r="C63" s="18" t="s">
        <v>318</v>
      </c>
      <c r="D63" s="1" t="s">
        <v>12</v>
      </c>
      <c r="E63" s="6"/>
      <c r="F63" s="6">
        <v>-40000</v>
      </c>
      <c r="G63" s="5">
        <v>-40000</v>
      </c>
      <c r="H63" s="5">
        <v>-40000</v>
      </c>
    </row>
    <row r="64" spans="1:8" ht="38.25" x14ac:dyDescent="0.2">
      <c r="A64" s="3" t="s">
        <v>316</v>
      </c>
      <c r="B64" s="18" t="s">
        <v>317</v>
      </c>
      <c r="C64" s="18" t="s">
        <v>319</v>
      </c>
      <c r="D64" s="1" t="s">
        <v>12</v>
      </c>
      <c r="E64" s="6">
        <v>-100</v>
      </c>
      <c r="F64" s="6">
        <v>-200</v>
      </c>
      <c r="G64" s="5">
        <v>-200</v>
      </c>
      <c r="H64" s="5">
        <v>-200</v>
      </c>
    </row>
    <row r="65" spans="1:8" ht="38.25" x14ac:dyDescent="0.2">
      <c r="A65" s="3" t="s">
        <v>316</v>
      </c>
      <c r="B65" s="18" t="s">
        <v>317</v>
      </c>
      <c r="C65" s="18" t="s">
        <v>323</v>
      </c>
      <c r="D65" s="1" t="s">
        <v>12</v>
      </c>
      <c r="E65" s="6">
        <v>-11000</v>
      </c>
      <c r="F65" s="6">
        <v>-24000</v>
      </c>
      <c r="G65" s="5">
        <v>-30000</v>
      </c>
      <c r="H65" s="5">
        <v>-30000</v>
      </c>
    </row>
    <row r="66" spans="1:8" ht="38.25" x14ac:dyDescent="0.2">
      <c r="A66" s="3" t="s">
        <v>316</v>
      </c>
      <c r="B66" s="18" t="s">
        <v>317</v>
      </c>
      <c r="C66" s="18" t="s">
        <v>325</v>
      </c>
      <c r="D66" s="1" t="s">
        <v>12</v>
      </c>
      <c r="E66" s="6"/>
      <c r="F66" s="6">
        <v>-1000</v>
      </c>
      <c r="G66" s="5">
        <v>-2000</v>
      </c>
      <c r="H66" s="5">
        <v>-2000</v>
      </c>
    </row>
    <row r="67" spans="1:8" ht="51" x14ac:dyDescent="0.2">
      <c r="A67" s="1" t="s">
        <v>340</v>
      </c>
      <c r="B67" s="14" t="s">
        <v>341</v>
      </c>
      <c r="C67" s="14" t="s">
        <v>342</v>
      </c>
      <c r="D67" s="1" t="s">
        <v>12</v>
      </c>
      <c r="E67" s="5">
        <v>-25000</v>
      </c>
      <c r="F67" s="5">
        <v>-50000</v>
      </c>
      <c r="G67" s="5">
        <v>-50000</v>
      </c>
      <c r="H67" s="5">
        <v>-100000</v>
      </c>
    </row>
    <row r="68" spans="1:8" ht="25.5" x14ac:dyDescent="0.2">
      <c r="A68" s="1" t="s">
        <v>362</v>
      </c>
      <c r="B68" s="16" t="s">
        <v>415</v>
      </c>
      <c r="C68" s="14" t="s">
        <v>364</v>
      </c>
      <c r="D68" s="1" t="s">
        <v>12</v>
      </c>
      <c r="E68" s="5"/>
      <c r="F68" s="5">
        <v>-30000</v>
      </c>
      <c r="G68" s="5">
        <v>-30000</v>
      </c>
      <c r="H68" s="5">
        <v>-30000</v>
      </c>
    </row>
    <row r="69" spans="1:8" ht="25.5" x14ac:dyDescent="0.2">
      <c r="A69" s="1" t="s">
        <v>362</v>
      </c>
      <c r="B69" s="16" t="s">
        <v>415</v>
      </c>
      <c r="C69" s="14" t="s">
        <v>365</v>
      </c>
      <c r="D69" s="1" t="s">
        <v>12</v>
      </c>
      <c r="E69" s="5"/>
      <c r="F69" s="5"/>
      <c r="G69" s="5">
        <v>-20000</v>
      </c>
      <c r="H69" s="5">
        <v>-35000</v>
      </c>
    </row>
    <row r="70" spans="1:8" s="7" customFormat="1" ht="25.5" x14ac:dyDescent="0.2">
      <c r="A70" s="7" t="s">
        <v>383</v>
      </c>
      <c r="B70" s="15" t="s">
        <v>384</v>
      </c>
      <c r="C70" s="16" t="s">
        <v>385</v>
      </c>
      <c r="D70" s="7" t="s">
        <v>12</v>
      </c>
      <c r="E70" s="5">
        <v>3200</v>
      </c>
      <c r="F70" s="5"/>
      <c r="G70" s="5"/>
      <c r="H70" s="5"/>
    </row>
    <row r="71" spans="1:8" s="7" customFormat="1" ht="25.5" x14ac:dyDescent="0.2">
      <c r="A71" s="7" t="s">
        <v>269</v>
      </c>
      <c r="B71" s="15" t="s">
        <v>270</v>
      </c>
      <c r="C71" s="16" t="s">
        <v>386</v>
      </c>
      <c r="D71" s="7" t="s">
        <v>12</v>
      </c>
      <c r="E71" s="5">
        <v>700</v>
      </c>
      <c r="F71" s="5"/>
      <c r="G71" s="5"/>
      <c r="H71" s="5"/>
    </row>
    <row r="72" spans="1:8" s="7" customFormat="1" ht="38.25" x14ac:dyDescent="0.2">
      <c r="A72" s="7" t="s">
        <v>269</v>
      </c>
      <c r="B72" s="15" t="s">
        <v>270</v>
      </c>
      <c r="C72" s="16" t="s">
        <v>387</v>
      </c>
      <c r="D72" s="7" t="s">
        <v>12</v>
      </c>
      <c r="E72" s="5"/>
      <c r="F72" s="5">
        <v>1600</v>
      </c>
      <c r="G72" s="5">
        <v>2000</v>
      </c>
      <c r="H72" s="5">
        <v>2000</v>
      </c>
    </row>
    <row r="73" spans="1:8" s="7" customFormat="1" ht="25.5" x14ac:dyDescent="0.2">
      <c r="A73" s="7" t="s">
        <v>269</v>
      </c>
      <c r="B73" s="15" t="s">
        <v>270</v>
      </c>
      <c r="C73" s="16" t="s">
        <v>388</v>
      </c>
      <c r="D73" s="7" t="s">
        <v>12</v>
      </c>
      <c r="E73" s="5">
        <v>-5000</v>
      </c>
      <c r="F73" s="5"/>
      <c r="G73" s="5"/>
      <c r="H73" s="5"/>
    </row>
    <row r="74" spans="1:8" s="7" customFormat="1" ht="25.5" x14ac:dyDescent="0.2">
      <c r="A74" s="7" t="s">
        <v>269</v>
      </c>
      <c r="B74" s="15" t="s">
        <v>270</v>
      </c>
      <c r="C74" s="16" t="s">
        <v>389</v>
      </c>
      <c r="D74" s="7" t="s">
        <v>12</v>
      </c>
      <c r="E74" s="5">
        <v>-2200</v>
      </c>
      <c r="F74" s="5"/>
      <c r="G74" s="5"/>
      <c r="H74" s="5"/>
    </row>
    <row r="75" spans="1:8" s="7" customFormat="1" ht="25.5" x14ac:dyDescent="0.2">
      <c r="A75" s="7" t="s">
        <v>287</v>
      </c>
      <c r="B75" s="15" t="s">
        <v>288</v>
      </c>
      <c r="C75" s="16" t="s">
        <v>390</v>
      </c>
      <c r="D75" s="7" t="s">
        <v>12</v>
      </c>
      <c r="E75" s="5">
        <v>-12500</v>
      </c>
      <c r="F75" s="5"/>
      <c r="G75" s="5"/>
      <c r="H75" s="5"/>
    </row>
    <row r="76" spans="1:8" s="7" customFormat="1" ht="25.5" x14ac:dyDescent="0.2">
      <c r="A76" s="7" t="s">
        <v>287</v>
      </c>
      <c r="B76" s="15" t="s">
        <v>288</v>
      </c>
      <c r="C76" s="16" t="s">
        <v>391</v>
      </c>
      <c r="D76" s="7" t="s">
        <v>12</v>
      </c>
      <c r="E76" s="5">
        <v>-750</v>
      </c>
      <c r="F76" s="5"/>
      <c r="G76" s="5"/>
      <c r="H76" s="5"/>
    </row>
    <row r="77" spans="1:8" s="7" customFormat="1" ht="25.5" x14ac:dyDescent="0.2">
      <c r="A77" s="7" t="s">
        <v>287</v>
      </c>
      <c r="B77" s="15" t="s">
        <v>288</v>
      </c>
      <c r="C77" s="16" t="s">
        <v>392</v>
      </c>
      <c r="D77" s="7" t="s">
        <v>12</v>
      </c>
      <c r="E77" s="5">
        <v>3000</v>
      </c>
      <c r="F77" s="5">
        <v>9000</v>
      </c>
      <c r="G77" s="5">
        <v>9000</v>
      </c>
      <c r="H77" s="5">
        <v>9000</v>
      </c>
    </row>
    <row r="78" spans="1:8" s="7" customFormat="1" ht="51" x14ac:dyDescent="0.2">
      <c r="A78" s="7" t="s">
        <v>301</v>
      </c>
      <c r="B78" s="15" t="s">
        <v>302</v>
      </c>
      <c r="C78" s="16" t="s">
        <v>389</v>
      </c>
      <c r="D78" s="7" t="s">
        <v>12</v>
      </c>
      <c r="E78" s="5">
        <v>5000</v>
      </c>
      <c r="F78" s="5"/>
      <c r="G78" s="5"/>
      <c r="H78" s="5"/>
    </row>
    <row r="79" spans="1:8" s="7" customFormat="1" ht="38.25" x14ac:dyDescent="0.2">
      <c r="A79" s="7" t="s">
        <v>307</v>
      </c>
      <c r="B79" s="15" t="s">
        <v>308</v>
      </c>
      <c r="C79" s="16" t="s">
        <v>393</v>
      </c>
      <c r="D79" s="7" t="s">
        <v>12</v>
      </c>
      <c r="E79" s="5">
        <v>21000</v>
      </c>
      <c r="F79" s="5"/>
      <c r="G79" s="5"/>
      <c r="H79" s="5"/>
    </row>
    <row r="80" spans="1:8" s="7" customFormat="1" ht="38.25" x14ac:dyDescent="0.2">
      <c r="A80" s="7" t="s">
        <v>307</v>
      </c>
      <c r="B80" s="15" t="s">
        <v>308</v>
      </c>
      <c r="C80" s="16" t="s">
        <v>389</v>
      </c>
      <c r="D80" s="7" t="s">
        <v>12</v>
      </c>
      <c r="E80" s="5">
        <v>6000</v>
      </c>
      <c r="F80" s="5"/>
      <c r="G80" s="5"/>
      <c r="H80" s="5"/>
    </row>
    <row r="81" spans="1:8" s="7" customFormat="1" ht="38.25" x14ac:dyDescent="0.2">
      <c r="A81" s="7" t="s">
        <v>316</v>
      </c>
      <c r="B81" s="15" t="s">
        <v>317</v>
      </c>
      <c r="C81" s="16" t="s">
        <v>325</v>
      </c>
      <c r="D81" s="7" t="s">
        <v>12</v>
      </c>
      <c r="E81" s="5"/>
      <c r="F81" s="5">
        <v>1000</v>
      </c>
      <c r="G81" s="5">
        <v>2000</v>
      </c>
      <c r="H81" s="5">
        <v>2000</v>
      </c>
    </row>
    <row r="82" spans="1:8" s="7" customFormat="1" ht="25.5" x14ac:dyDescent="0.2">
      <c r="A82" s="7" t="s">
        <v>362</v>
      </c>
      <c r="B82" s="16" t="s">
        <v>415</v>
      </c>
      <c r="C82" s="16" t="s">
        <v>395</v>
      </c>
      <c r="D82" s="7" t="s">
        <v>12</v>
      </c>
      <c r="E82" s="5"/>
      <c r="F82" s="5">
        <v>-23000</v>
      </c>
      <c r="G82" s="5">
        <v>-35000</v>
      </c>
      <c r="H82" s="5">
        <v>-35000</v>
      </c>
    </row>
    <row r="83" spans="1:8" x14ac:dyDescent="0.2">
      <c r="A83" s="10" t="s">
        <v>396</v>
      </c>
      <c r="B83" s="17"/>
      <c r="C83" s="17"/>
      <c r="D83" s="10"/>
      <c r="E83" s="11">
        <f>SUBTOTAL(109,Taulukko11011[2024])</f>
        <v>-212160</v>
      </c>
      <c r="F83" s="11">
        <f>SUBTOTAL(109,Taulukko11011[2025])</f>
        <v>-473320</v>
      </c>
      <c r="G83" s="11">
        <f>SUBTOTAL(109,Taulukko11011[2026])</f>
        <v>-499270</v>
      </c>
      <c r="H83" s="11">
        <f>SUBTOTAL(109,Taulukko11011[2027])</f>
        <v>-564270</v>
      </c>
    </row>
    <row r="85" spans="1:8" x14ac:dyDescent="0.2">
      <c r="E85" s="4"/>
      <c r="F85" s="4"/>
      <c r="G85" s="4"/>
      <c r="H85" s="4"/>
    </row>
    <row r="86" spans="1:8" x14ac:dyDescent="0.2">
      <c r="F86" s="4"/>
      <c r="G86" s="4"/>
      <c r="H86" s="4"/>
    </row>
    <row r="91" spans="1:8" x14ac:dyDescent="0.2">
      <c r="H91" s="4"/>
    </row>
    <row r="92" spans="1:8" x14ac:dyDescent="0.2">
      <c r="H92" s="12"/>
    </row>
  </sheetData>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'C:\Users\03011079\Work Folders\Väliaikaiset\[Kopio Hallituksen päätösperäiset toimet 2023-2027_TAE 2024 JTS 2025-2027 riihi UUSI VERSIO 6.10..xlsm]ohje'!#REF!</xm:f>
          </x14:formula1>
          <xm:sqref>D6:D82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workbookViewId="0">
      <selection activeCell="I21" sqref="I21"/>
    </sheetView>
  </sheetViews>
  <sheetFormatPr defaultColWidth="9.140625" defaultRowHeight="12.75" x14ac:dyDescent="0.2"/>
  <cols>
    <col min="1" max="1" width="8.5703125" style="1" customWidth="1"/>
    <col min="2" max="2" width="47.140625" style="1" customWidth="1"/>
    <col min="3" max="3" width="40" style="1" customWidth="1"/>
    <col min="4" max="4" width="8.140625" style="1" customWidth="1"/>
    <col min="5" max="5" width="9.28515625" style="1" customWidth="1"/>
    <col min="6" max="6" width="9.5703125" style="1" customWidth="1"/>
    <col min="7" max="7" width="9.28515625" style="1" customWidth="1"/>
    <col min="8" max="8" width="9.7109375" style="1" customWidth="1"/>
    <col min="9" max="16384" width="9.140625" style="1"/>
  </cols>
  <sheetData>
    <row r="1" spans="1:15" ht="15" x14ac:dyDescent="0.25">
      <c r="A1" s="13" t="s">
        <v>400</v>
      </c>
    </row>
    <row r="2" spans="1:15" x14ac:dyDescent="0.2">
      <c r="A2" s="1" t="s">
        <v>0</v>
      </c>
    </row>
    <row r="3" spans="1:15" x14ac:dyDescent="0.2">
      <c r="A3" s="2"/>
    </row>
    <row r="4" spans="1:15" x14ac:dyDescent="0.2">
      <c r="D4" s="3"/>
    </row>
    <row r="5" spans="1:15" x14ac:dyDescent="0.2">
      <c r="A5" s="1" t="s">
        <v>1</v>
      </c>
      <c r="B5" s="1" t="s">
        <v>2</v>
      </c>
      <c r="C5" s="1" t="s">
        <v>3</v>
      </c>
      <c r="D5" s="1" t="s">
        <v>4</v>
      </c>
      <c r="E5" s="1" t="s">
        <v>5</v>
      </c>
      <c r="F5" s="1" t="s">
        <v>6</v>
      </c>
      <c r="G5" s="1" t="s">
        <v>7</v>
      </c>
      <c r="H5" s="1" t="s">
        <v>8</v>
      </c>
    </row>
    <row r="6" spans="1:15" s="7" customFormat="1" ht="15" x14ac:dyDescent="0.25">
      <c r="A6" s="7" t="s">
        <v>69</v>
      </c>
      <c r="B6" s="7" t="s">
        <v>70</v>
      </c>
      <c r="C6" s="16" t="s">
        <v>273</v>
      </c>
      <c r="D6" s="7" t="s">
        <v>12</v>
      </c>
      <c r="E6" s="5">
        <v>-1100</v>
      </c>
      <c r="F6" s="6">
        <v>-1600</v>
      </c>
      <c r="G6" s="6">
        <v>-1900</v>
      </c>
      <c r="H6" s="6">
        <v>-1800</v>
      </c>
      <c r="J6" s="22"/>
      <c r="K6" s="23"/>
      <c r="L6" s="27"/>
      <c r="M6" s="27"/>
      <c r="N6" s="27"/>
      <c r="O6" s="27"/>
    </row>
    <row r="7" spans="1:15" s="7" customFormat="1" ht="25.5" x14ac:dyDescent="0.2">
      <c r="A7" s="7" t="s">
        <v>100</v>
      </c>
      <c r="B7" s="7" t="s">
        <v>101</v>
      </c>
      <c r="C7" s="15" t="s">
        <v>102</v>
      </c>
      <c r="D7" s="7" t="s">
        <v>12</v>
      </c>
      <c r="E7" s="5">
        <v>-23968</v>
      </c>
      <c r="F7" s="5">
        <v>-48030</v>
      </c>
      <c r="G7" s="5">
        <v>-79172</v>
      </c>
      <c r="H7" s="5">
        <v>-111105</v>
      </c>
    </row>
    <row r="8" spans="1:15" s="7" customFormat="1" x14ac:dyDescent="0.2">
      <c r="A8" s="7" t="s">
        <v>111</v>
      </c>
      <c r="B8" s="7" t="s">
        <v>112</v>
      </c>
      <c r="C8" s="15" t="s">
        <v>113</v>
      </c>
      <c r="D8" s="7" t="s">
        <v>12</v>
      </c>
      <c r="E8" s="5">
        <v>-28</v>
      </c>
      <c r="F8" s="5">
        <v>-56</v>
      </c>
      <c r="G8" s="5">
        <v>-85</v>
      </c>
      <c r="H8" s="5">
        <v>-115</v>
      </c>
    </row>
    <row r="9" spans="1:15" s="7" customFormat="1" x14ac:dyDescent="0.2">
      <c r="A9" s="7" t="s">
        <v>114</v>
      </c>
      <c r="B9" s="7" t="s">
        <v>115</v>
      </c>
      <c r="C9" s="15" t="s">
        <v>113</v>
      </c>
      <c r="D9" s="7" t="s">
        <v>12</v>
      </c>
      <c r="E9" s="5">
        <v>-1227</v>
      </c>
      <c r="F9" s="5">
        <v>-2489</v>
      </c>
      <c r="G9" s="5">
        <v>-3789</v>
      </c>
      <c r="H9" s="5">
        <v>-5127</v>
      </c>
    </row>
    <row r="10" spans="1:15" s="7" customFormat="1" ht="26.25" x14ac:dyDescent="0.25">
      <c r="A10" s="7" t="s">
        <v>150</v>
      </c>
      <c r="B10" s="7" t="s">
        <v>151</v>
      </c>
      <c r="C10" s="15" t="s">
        <v>152</v>
      </c>
      <c r="D10" s="7" t="s">
        <v>12</v>
      </c>
      <c r="E10" s="5">
        <v>-14500</v>
      </c>
      <c r="F10" s="5">
        <v>-36900</v>
      </c>
      <c r="G10" s="5">
        <v>-48100</v>
      </c>
      <c r="H10" s="5">
        <v>-58500</v>
      </c>
      <c r="J10" s="22"/>
      <c r="K10" s="23"/>
      <c r="L10" s="24"/>
      <c r="M10" s="24"/>
      <c r="N10" s="24"/>
      <c r="O10" s="24"/>
    </row>
    <row r="11" spans="1:15" s="7" customFormat="1" ht="15" x14ac:dyDescent="0.25">
      <c r="A11" s="7" t="s">
        <v>264</v>
      </c>
      <c r="B11" s="7" t="s">
        <v>265</v>
      </c>
      <c r="C11" s="15" t="s">
        <v>405</v>
      </c>
      <c r="D11" s="7" t="s">
        <v>12</v>
      </c>
      <c r="E11" s="5">
        <v>-100</v>
      </c>
      <c r="F11" s="5">
        <v>-100</v>
      </c>
      <c r="G11" s="5">
        <v>-100</v>
      </c>
      <c r="H11" s="5">
        <v>-100</v>
      </c>
      <c r="J11" s="22"/>
      <c r="K11" s="23"/>
      <c r="L11" s="25"/>
      <c r="M11" s="25"/>
      <c r="N11" s="25"/>
      <c r="O11" s="25"/>
    </row>
    <row r="12" spans="1:15" s="7" customFormat="1" ht="15" x14ac:dyDescent="0.25">
      <c r="A12" s="7" t="s">
        <v>269</v>
      </c>
      <c r="B12" s="7" t="s">
        <v>270</v>
      </c>
      <c r="C12" s="15" t="s">
        <v>273</v>
      </c>
      <c r="D12" s="7" t="s">
        <v>12</v>
      </c>
      <c r="E12" s="5">
        <v>-26700</v>
      </c>
      <c r="F12" s="5">
        <v>-68200</v>
      </c>
      <c r="G12" s="5">
        <v>-93600</v>
      </c>
      <c r="H12" s="5">
        <v>-115900</v>
      </c>
      <c r="J12" s="22"/>
      <c r="K12" s="23"/>
      <c r="L12" s="25"/>
      <c r="M12" s="25"/>
      <c r="N12" s="25"/>
      <c r="O12" s="25"/>
    </row>
    <row r="13" spans="1:15" s="7" customFormat="1" ht="15" x14ac:dyDescent="0.25">
      <c r="A13" s="7" t="s">
        <v>287</v>
      </c>
      <c r="B13" s="7" t="s">
        <v>288</v>
      </c>
      <c r="C13" s="15" t="s">
        <v>291</v>
      </c>
      <c r="D13" s="7" t="s">
        <v>12</v>
      </c>
      <c r="E13" s="5">
        <v>12100</v>
      </c>
      <c r="F13" s="5">
        <v>24800</v>
      </c>
      <c r="G13" s="5">
        <v>32100</v>
      </c>
      <c r="H13" s="5">
        <v>40000</v>
      </c>
      <c r="J13" s="22"/>
      <c r="K13" s="23"/>
      <c r="L13" s="24"/>
      <c r="M13" s="24"/>
      <c r="N13" s="24"/>
      <c r="O13" s="24"/>
    </row>
    <row r="14" spans="1:15" s="7" customFormat="1" ht="15" x14ac:dyDescent="0.25">
      <c r="A14" s="7" t="s">
        <v>301</v>
      </c>
      <c r="B14" s="7" t="s">
        <v>302</v>
      </c>
      <c r="C14" s="15" t="s">
        <v>273</v>
      </c>
      <c r="D14" s="7" t="s">
        <v>12</v>
      </c>
      <c r="E14" s="5">
        <v>-22000</v>
      </c>
      <c r="F14" s="5">
        <v>-27000</v>
      </c>
      <c r="G14" s="5">
        <v>-30000</v>
      </c>
      <c r="H14" s="5">
        <v>-37000</v>
      </c>
      <c r="J14" s="22"/>
      <c r="K14" s="23"/>
      <c r="L14" s="24"/>
      <c r="M14" s="24"/>
      <c r="N14" s="24"/>
      <c r="O14" s="24"/>
    </row>
    <row r="15" spans="1:15" s="7" customFormat="1" ht="15" x14ac:dyDescent="0.25">
      <c r="A15" s="7" t="s">
        <v>301</v>
      </c>
      <c r="B15" s="7" t="s">
        <v>302</v>
      </c>
      <c r="C15" s="15" t="s">
        <v>406</v>
      </c>
      <c r="D15" s="7" t="s">
        <v>12</v>
      </c>
      <c r="E15" s="5">
        <v>-200</v>
      </c>
      <c r="F15" s="5">
        <v>-100</v>
      </c>
      <c r="G15" s="5">
        <v>0</v>
      </c>
      <c r="H15" s="5">
        <v>0</v>
      </c>
      <c r="J15" s="22"/>
      <c r="K15" s="23"/>
      <c r="L15" s="24"/>
      <c r="M15" s="24"/>
      <c r="N15" s="24"/>
      <c r="O15" s="24"/>
    </row>
    <row r="16" spans="1:15" s="7" customFormat="1" ht="15" x14ac:dyDescent="0.25">
      <c r="A16" s="8" t="s">
        <v>307</v>
      </c>
      <c r="B16" s="8" t="s">
        <v>308</v>
      </c>
      <c r="C16" s="16" t="s">
        <v>407</v>
      </c>
      <c r="D16" s="7" t="s">
        <v>12</v>
      </c>
      <c r="E16" s="6">
        <v>-72300</v>
      </c>
      <c r="F16" s="6">
        <v>-90800</v>
      </c>
      <c r="G16" s="5">
        <v>-110300</v>
      </c>
      <c r="H16" s="5">
        <v>-125200</v>
      </c>
      <c r="J16" s="22"/>
      <c r="K16" s="23"/>
      <c r="L16" s="24"/>
      <c r="M16" s="24"/>
      <c r="N16" s="24"/>
      <c r="O16" s="24"/>
    </row>
    <row r="17" spans="1:15" ht="15" x14ac:dyDescent="0.25">
      <c r="A17" s="3" t="s">
        <v>307</v>
      </c>
      <c r="B17" s="3" t="s">
        <v>308</v>
      </c>
      <c r="C17" s="18" t="s">
        <v>408</v>
      </c>
      <c r="D17" s="1" t="s">
        <v>12</v>
      </c>
      <c r="E17" s="6">
        <v>-14000</v>
      </c>
      <c r="F17" s="6">
        <v>-300</v>
      </c>
      <c r="G17" s="5">
        <v>0</v>
      </c>
      <c r="H17" s="5">
        <v>0</v>
      </c>
      <c r="J17" s="22"/>
      <c r="K17" s="23"/>
      <c r="L17" s="25"/>
      <c r="M17" s="25"/>
      <c r="N17" s="25"/>
      <c r="O17" s="25"/>
    </row>
    <row r="18" spans="1:15" ht="26.25" x14ac:dyDescent="0.25">
      <c r="A18" s="3" t="s">
        <v>316</v>
      </c>
      <c r="B18" s="3" t="s">
        <v>317</v>
      </c>
      <c r="C18" s="18" t="s">
        <v>322</v>
      </c>
      <c r="D18" s="1" t="s">
        <v>16</v>
      </c>
      <c r="E18" s="6">
        <v>11000</v>
      </c>
      <c r="F18" s="6">
        <v>11400</v>
      </c>
      <c r="G18" s="6">
        <v>11700</v>
      </c>
      <c r="H18" s="6">
        <v>12000</v>
      </c>
      <c r="J18" s="22"/>
      <c r="K18" s="23"/>
      <c r="L18" s="25"/>
      <c r="M18" s="25"/>
      <c r="N18" s="25"/>
      <c r="O18" s="25"/>
    </row>
    <row r="19" spans="1:15" ht="26.25" x14ac:dyDescent="0.25">
      <c r="A19" s="3" t="s">
        <v>316</v>
      </c>
      <c r="B19" s="3" t="s">
        <v>317</v>
      </c>
      <c r="C19" s="18" t="s">
        <v>324</v>
      </c>
      <c r="D19" s="1" t="s">
        <v>12</v>
      </c>
      <c r="E19" s="6">
        <v>-22100</v>
      </c>
      <c r="F19" s="6">
        <v>-29500</v>
      </c>
      <c r="G19" s="5">
        <v>-35600</v>
      </c>
      <c r="H19" s="5">
        <v>-43300</v>
      </c>
      <c r="J19" s="22"/>
      <c r="K19" s="26"/>
      <c r="L19" s="25"/>
      <c r="M19" s="25"/>
      <c r="N19" s="25"/>
      <c r="O19" s="25"/>
    </row>
    <row r="20" spans="1:15" ht="26.25" x14ac:dyDescent="0.25">
      <c r="A20" s="1" t="s">
        <v>327</v>
      </c>
      <c r="B20" s="1" t="s">
        <v>328</v>
      </c>
      <c r="C20" s="14" t="s">
        <v>329</v>
      </c>
      <c r="D20" s="1" t="s">
        <v>12</v>
      </c>
      <c r="E20" s="5">
        <v>-20000</v>
      </c>
      <c r="F20" s="5">
        <v>-48000</v>
      </c>
      <c r="G20" s="5">
        <v>-72000</v>
      </c>
      <c r="H20" s="5">
        <v>-93000</v>
      </c>
      <c r="J20" s="22"/>
      <c r="K20" s="23"/>
      <c r="L20" s="24"/>
      <c r="M20" s="24"/>
      <c r="N20" s="24"/>
      <c r="O20" s="24"/>
    </row>
    <row r="21" spans="1:15" ht="15" x14ac:dyDescent="0.25">
      <c r="A21" s="30" t="s">
        <v>396</v>
      </c>
      <c r="B21" s="30"/>
      <c r="C21" s="30"/>
      <c r="D21" s="30"/>
      <c r="E21" s="31">
        <f>SUBTOTAL(109,Taulukko1101112[2024])</f>
        <v>-195123</v>
      </c>
      <c r="F21" s="31">
        <f>SUBTOTAL(109,Taulukko1101112[2025])</f>
        <v>-316875</v>
      </c>
      <c r="G21" s="31">
        <f>SUBTOTAL(109,Taulukko1101112[2026])</f>
        <v>-430846</v>
      </c>
      <c r="H21" s="31">
        <f>SUBTOTAL(109,Taulukko1101112[2027])</f>
        <v>-539147</v>
      </c>
      <c r="I21" s="1" t="s">
        <v>417</v>
      </c>
      <c r="J21" s="22"/>
      <c r="K21" s="26"/>
      <c r="L21" s="27"/>
      <c r="M21" s="27"/>
      <c r="N21" s="27"/>
      <c r="O21" s="27"/>
    </row>
    <row r="23" spans="1:15" x14ac:dyDescent="0.2">
      <c r="H23" s="12"/>
    </row>
  </sheetData>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'C:\Users\03011079\Work Folders\Väliaikaiset\[Kopio Hallituksen päätösperäiset toimet 2023-2027_TAE 2024 JTS 2025-2027 riihi UUSI VERSIO 6.10..xlsm]ohje'!#REF!</xm:f>
          </x14:formula1>
          <xm:sqref>D6:D20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selection activeCell="B16" sqref="B16"/>
    </sheetView>
  </sheetViews>
  <sheetFormatPr defaultColWidth="9.140625" defaultRowHeight="12.75" x14ac:dyDescent="0.2"/>
  <cols>
    <col min="1" max="1" width="8.5703125" style="1" customWidth="1"/>
    <col min="2" max="3" width="39.5703125" style="14" customWidth="1"/>
    <col min="4" max="4" width="8.140625" style="1" customWidth="1"/>
    <col min="5" max="5" width="9.28515625" style="1" customWidth="1"/>
    <col min="6" max="6" width="9.5703125" style="1" customWidth="1"/>
    <col min="7" max="7" width="9.28515625" style="1" customWidth="1"/>
    <col min="8" max="8" width="9.7109375" style="1" customWidth="1"/>
    <col min="9" max="16384" width="9.140625" style="1"/>
  </cols>
  <sheetData>
    <row r="1" spans="1:8" ht="15" x14ac:dyDescent="0.25">
      <c r="A1" s="13" t="s">
        <v>401</v>
      </c>
    </row>
    <row r="2" spans="1:8" x14ac:dyDescent="0.2">
      <c r="A2" s="1" t="s">
        <v>0</v>
      </c>
    </row>
    <row r="3" spans="1:8" x14ac:dyDescent="0.2">
      <c r="A3" s="2"/>
    </row>
    <row r="4" spans="1:8" x14ac:dyDescent="0.2">
      <c r="D4" s="3"/>
    </row>
    <row r="5" spans="1:8" x14ac:dyDescent="0.2">
      <c r="A5" s="1" t="s">
        <v>1</v>
      </c>
      <c r="B5" s="14" t="s">
        <v>2</v>
      </c>
      <c r="C5" s="14" t="s">
        <v>3</v>
      </c>
      <c r="D5" s="1" t="s">
        <v>4</v>
      </c>
      <c r="E5" s="1" t="s">
        <v>5</v>
      </c>
      <c r="F5" s="1" t="s">
        <v>6</v>
      </c>
      <c r="G5" s="1" t="s">
        <v>7</v>
      </c>
      <c r="H5" s="1" t="s">
        <v>8</v>
      </c>
    </row>
    <row r="6" spans="1:8" ht="25.5" x14ac:dyDescent="0.2">
      <c r="A6" s="1" t="s">
        <v>160</v>
      </c>
      <c r="B6" s="14" t="s">
        <v>161</v>
      </c>
      <c r="C6" s="14" t="s">
        <v>162</v>
      </c>
      <c r="D6" s="1" t="s">
        <v>16</v>
      </c>
      <c r="E6" s="5"/>
      <c r="F6" s="5">
        <v>1200</v>
      </c>
      <c r="G6" s="5">
        <v>1200</v>
      </c>
      <c r="H6" s="5">
        <v>1200</v>
      </c>
    </row>
    <row r="7" spans="1:8" ht="25.5" x14ac:dyDescent="0.2">
      <c r="A7" s="1" t="s">
        <v>163</v>
      </c>
      <c r="B7" s="14" t="s">
        <v>164</v>
      </c>
      <c r="C7" s="14" t="s">
        <v>165</v>
      </c>
      <c r="D7" s="1" t="s">
        <v>12</v>
      </c>
      <c r="E7" s="5">
        <v>-1000</v>
      </c>
      <c r="F7" s="5">
        <v>-1000</v>
      </c>
      <c r="G7" s="5">
        <v>-1000</v>
      </c>
      <c r="H7" s="5">
        <v>-1000</v>
      </c>
    </row>
    <row r="8" spans="1:8" ht="25.5" x14ac:dyDescent="0.2">
      <c r="A8" s="1" t="s">
        <v>166</v>
      </c>
      <c r="B8" s="14" t="s">
        <v>167</v>
      </c>
      <c r="C8" s="14" t="s">
        <v>168</v>
      </c>
      <c r="D8" s="1" t="s">
        <v>12</v>
      </c>
      <c r="E8" s="5"/>
      <c r="F8" s="5">
        <v>-28100</v>
      </c>
      <c r="G8" s="5">
        <v>-54800</v>
      </c>
      <c r="H8" s="5">
        <v>-54600</v>
      </c>
    </row>
    <row r="9" spans="1:8" x14ac:dyDescent="0.2">
      <c r="A9" s="1" t="s">
        <v>169</v>
      </c>
      <c r="B9" s="14" t="s">
        <v>170</v>
      </c>
      <c r="C9" s="14" t="s">
        <v>171</v>
      </c>
      <c r="D9" s="1" t="s">
        <v>16</v>
      </c>
      <c r="E9" s="5">
        <v>4000</v>
      </c>
      <c r="F9" s="5">
        <v>2300</v>
      </c>
      <c r="G9" s="5">
        <v>2300</v>
      </c>
      <c r="H9" s="5">
        <v>2300</v>
      </c>
    </row>
    <row r="10" spans="1:8" x14ac:dyDescent="0.2">
      <c r="A10" s="1" t="s">
        <v>172</v>
      </c>
      <c r="B10" s="14" t="s">
        <v>173</v>
      </c>
      <c r="C10" s="14" t="s">
        <v>174</v>
      </c>
      <c r="D10" s="1" t="s">
        <v>12</v>
      </c>
      <c r="E10" s="5">
        <v>-2000</v>
      </c>
      <c r="F10" s="5">
        <v>-2000</v>
      </c>
      <c r="G10" s="5">
        <v>-2000</v>
      </c>
      <c r="H10" s="5">
        <v>-2000</v>
      </c>
    </row>
    <row r="11" spans="1:8" x14ac:dyDescent="0.2">
      <c r="A11" s="1" t="s">
        <v>175</v>
      </c>
      <c r="B11" s="14" t="s">
        <v>176</v>
      </c>
      <c r="C11" s="14" t="s">
        <v>174</v>
      </c>
      <c r="D11" s="1" t="s">
        <v>12</v>
      </c>
      <c r="E11" s="5">
        <v>-12700</v>
      </c>
      <c r="F11" s="5">
        <v>-15000</v>
      </c>
      <c r="G11" s="5">
        <v>-15000</v>
      </c>
      <c r="H11" s="5">
        <v>-15000</v>
      </c>
    </row>
    <row r="12" spans="1:8" ht="25.5" x14ac:dyDescent="0.2">
      <c r="A12" s="1" t="s">
        <v>177</v>
      </c>
      <c r="B12" s="14" t="s">
        <v>178</v>
      </c>
      <c r="C12" s="14" t="s">
        <v>179</v>
      </c>
      <c r="D12" s="1" t="s">
        <v>12</v>
      </c>
      <c r="E12" s="5"/>
      <c r="F12" s="5">
        <v>-2000</v>
      </c>
      <c r="G12" s="5">
        <v>-2000</v>
      </c>
      <c r="H12" s="5">
        <v>-2000</v>
      </c>
    </row>
    <row r="13" spans="1:8" ht="25.5" x14ac:dyDescent="0.2">
      <c r="A13" s="1" t="s">
        <v>180</v>
      </c>
      <c r="B13" s="14" t="s">
        <v>181</v>
      </c>
      <c r="C13" s="14" t="s">
        <v>182</v>
      </c>
      <c r="D13" s="1" t="s">
        <v>12</v>
      </c>
      <c r="E13" s="5">
        <v>-4300</v>
      </c>
      <c r="F13" s="5">
        <v>-4900</v>
      </c>
      <c r="G13" s="5">
        <v>-5200</v>
      </c>
      <c r="H13" s="5">
        <v>-5400</v>
      </c>
    </row>
    <row r="14" spans="1:8" ht="25.5" x14ac:dyDescent="0.2">
      <c r="A14" s="1" t="s">
        <v>183</v>
      </c>
      <c r="B14" s="14" t="s">
        <v>184</v>
      </c>
      <c r="C14" s="14" t="s">
        <v>185</v>
      </c>
      <c r="D14" s="1" t="s">
        <v>12</v>
      </c>
      <c r="E14" s="5"/>
      <c r="F14" s="5">
        <v>0</v>
      </c>
      <c r="G14" s="5">
        <v>-1000</v>
      </c>
      <c r="H14" s="5">
        <v>-1000</v>
      </c>
    </row>
    <row r="15" spans="1:8" ht="38.25" x14ac:dyDescent="0.2">
      <c r="A15" s="1" t="s">
        <v>337</v>
      </c>
      <c r="B15" s="14" t="s">
        <v>338</v>
      </c>
      <c r="C15" s="14" t="s">
        <v>339</v>
      </c>
      <c r="D15" s="1" t="s">
        <v>16</v>
      </c>
      <c r="E15" s="5"/>
      <c r="F15" s="5">
        <v>2000</v>
      </c>
      <c r="G15" s="5">
        <v>2000</v>
      </c>
      <c r="H15" s="5">
        <v>2000</v>
      </c>
    </row>
    <row r="16" spans="1:8" x14ac:dyDescent="0.2">
      <c r="A16" s="1" t="s">
        <v>343</v>
      </c>
      <c r="B16" s="14" t="s">
        <v>344</v>
      </c>
      <c r="C16" s="14" t="s">
        <v>345</v>
      </c>
      <c r="D16" s="1" t="s">
        <v>12</v>
      </c>
      <c r="E16" s="5">
        <v>-150</v>
      </c>
      <c r="F16" s="5">
        <v>-150</v>
      </c>
      <c r="G16" s="5">
        <v>-150</v>
      </c>
      <c r="H16" s="5">
        <v>-150</v>
      </c>
    </row>
    <row r="17" spans="1:8" x14ac:dyDescent="0.2">
      <c r="A17" s="1" t="s">
        <v>346</v>
      </c>
      <c r="B17" s="14" t="s">
        <v>347</v>
      </c>
      <c r="C17" s="14" t="s">
        <v>345</v>
      </c>
      <c r="D17" s="1" t="s">
        <v>12</v>
      </c>
      <c r="E17" s="5">
        <v>-50</v>
      </c>
      <c r="F17" s="5">
        <v>-50</v>
      </c>
      <c r="G17" s="5">
        <v>-50</v>
      </c>
      <c r="H17" s="5">
        <v>-50</v>
      </c>
    </row>
    <row r="18" spans="1:8" x14ac:dyDescent="0.2">
      <c r="A18" s="1" t="s">
        <v>352</v>
      </c>
      <c r="B18" s="14" t="s">
        <v>353</v>
      </c>
      <c r="C18" s="14" t="s">
        <v>345</v>
      </c>
      <c r="D18" s="1" t="s">
        <v>12</v>
      </c>
      <c r="E18" s="5">
        <v>-2631</v>
      </c>
      <c r="F18" s="5">
        <v>-2631</v>
      </c>
      <c r="G18" s="5">
        <v>-2631</v>
      </c>
      <c r="H18" s="5">
        <v>-2631</v>
      </c>
    </row>
    <row r="19" spans="1:8" x14ac:dyDescent="0.2">
      <c r="A19" s="10" t="s">
        <v>396</v>
      </c>
      <c r="B19" s="21"/>
      <c r="C19" s="21"/>
      <c r="D19" s="19"/>
      <c r="E19" s="20">
        <f>SUBTOTAL(109,Taulukko110111213[2024])</f>
        <v>-18831</v>
      </c>
      <c r="F19" s="20">
        <f>SUBTOTAL(109,Taulukko110111213[2025])</f>
        <v>-50331</v>
      </c>
      <c r="G19" s="20">
        <f>SUBTOTAL(109,Taulukko110111213[2026])</f>
        <v>-78331</v>
      </c>
      <c r="H19" s="20">
        <f>SUBTOTAL(109,Taulukko110111213[2027])</f>
        <v>-78331</v>
      </c>
    </row>
    <row r="21" spans="1:8" x14ac:dyDescent="0.2">
      <c r="E21" s="4"/>
      <c r="F21" s="4"/>
      <c r="G21" s="4"/>
      <c r="H21" s="4"/>
    </row>
    <row r="22" spans="1:8" x14ac:dyDescent="0.2">
      <c r="F22" s="4"/>
      <c r="G22" s="4"/>
      <c r="H22" s="4"/>
    </row>
    <row r="27" spans="1:8" x14ac:dyDescent="0.2">
      <c r="H27" s="4"/>
    </row>
    <row r="28" spans="1:8" x14ac:dyDescent="0.2">
      <c r="H28" s="12"/>
    </row>
  </sheetData>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'C:\Users\03011079\Work Folders\Väliaikaiset\[Kopio Hallituksen päätösperäiset toimet 2023-2027_TAE 2024 JTS 2025-2027 riihi UUSI VERSIO 6.10..xlsm]ohje'!#REF!</xm:f>
          </x14:formula1>
          <xm:sqref>D6:D18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7"/>
  <sheetViews>
    <sheetView workbookViewId="0">
      <selection activeCell="C31" sqref="C31"/>
    </sheetView>
  </sheetViews>
  <sheetFormatPr defaultColWidth="9.140625" defaultRowHeight="12.75" x14ac:dyDescent="0.2"/>
  <cols>
    <col min="1" max="1" width="8.5703125" style="1" customWidth="1"/>
    <col min="2" max="2" width="45" style="14" customWidth="1"/>
    <col min="3" max="3" width="43.42578125" style="14" customWidth="1"/>
    <col min="4" max="4" width="8.140625" style="1" customWidth="1"/>
    <col min="5" max="5" width="9.28515625" style="1" customWidth="1"/>
    <col min="6" max="6" width="9.5703125" style="1" customWidth="1"/>
    <col min="7" max="7" width="9.28515625" style="1" customWidth="1"/>
    <col min="8" max="8" width="9.7109375" style="1" customWidth="1"/>
    <col min="9" max="16384" width="9.140625" style="1"/>
  </cols>
  <sheetData>
    <row r="1" spans="1:8" ht="15" x14ac:dyDescent="0.25">
      <c r="A1" s="13" t="s">
        <v>402</v>
      </c>
    </row>
    <row r="2" spans="1:8" x14ac:dyDescent="0.2">
      <c r="A2" s="1" t="s">
        <v>0</v>
      </c>
    </row>
    <row r="3" spans="1:8" x14ac:dyDescent="0.2">
      <c r="A3" s="2"/>
    </row>
    <row r="4" spans="1:8" x14ac:dyDescent="0.2">
      <c r="D4" s="3"/>
    </row>
    <row r="5" spans="1:8" x14ac:dyDescent="0.2">
      <c r="A5" s="1" t="s">
        <v>1</v>
      </c>
      <c r="B5" s="14" t="s">
        <v>2</v>
      </c>
      <c r="C5" s="14" t="s">
        <v>3</v>
      </c>
      <c r="D5" s="1" t="s">
        <v>4</v>
      </c>
      <c r="E5" s="1" t="s">
        <v>5</v>
      </c>
      <c r="F5" s="1" t="s">
        <v>6</v>
      </c>
      <c r="G5" s="1" t="s">
        <v>7</v>
      </c>
      <c r="H5" s="1" t="s">
        <v>8</v>
      </c>
    </row>
    <row r="6" spans="1:8" x14ac:dyDescent="0.2">
      <c r="A6" s="1" t="s">
        <v>100</v>
      </c>
      <c r="B6" s="14" t="s">
        <v>101</v>
      </c>
      <c r="C6" s="14" t="s">
        <v>108</v>
      </c>
      <c r="D6" s="1" t="s">
        <v>12</v>
      </c>
      <c r="E6" s="5"/>
      <c r="F6" s="5">
        <v>-37000</v>
      </c>
      <c r="G6" s="5">
        <v>-37000</v>
      </c>
      <c r="H6" s="5">
        <v>-37000</v>
      </c>
    </row>
    <row r="7" spans="1:8" ht="25.5" x14ac:dyDescent="0.2">
      <c r="A7" s="1" t="s">
        <v>187</v>
      </c>
      <c r="B7" s="14" t="s">
        <v>188</v>
      </c>
      <c r="C7" s="14" t="s">
        <v>189</v>
      </c>
      <c r="D7" s="1" t="s">
        <v>12</v>
      </c>
      <c r="E7" s="5">
        <v>-500</v>
      </c>
      <c r="F7" s="5"/>
      <c r="G7" s="5"/>
      <c r="H7" s="5"/>
    </row>
    <row r="8" spans="1:8" x14ac:dyDescent="0.2">
      <c r="A8" s="1" t="s">
        <v>187</v>
      </c>
      <c r="B8" s="14" t="s">
        <v>188</v>
      </c>
      <c r="C8" s="14" t="s">
        <v>190</v>
      </c>
      <c r="D8" s="1" t="s">
        <v>12</v>
      </c>
      <c r="E8" s="5">
        <v>-4500</v>
      </c>
      <c r="F8" s="5"/>
      <c r="G8" s="5"/>
      <c r="H8" s="5"/>
    </row>
    <row r="9" spans="1:8" ht="25.5" x14ac:dyDescent="0.2">
      <c r="A9" s="1" t="s">
        <v>187</v>
      </c>
      <c r="B9" s="14" t="s">
        <v>188</v>
      </c>
      <c r="C9" s="14" t="s">
        <v>191</v>
      </c>
      <c r="D9" s="1" t="s">
        <v>12</v>
      </c>
      <c r="E9" s="5"/>
      <c r="F9" s="5">
        <v>-8000</v>
      </c>
      <c r="G9" s="5">
        <v>-8000</v>
      </c>
      <c r="H9" s="5">
        <v>-8000</v>
      </c>
    </row>
    <row r="10" spans="1:8" ht="25.5" x14ac:dyDescent="0.2">
      <c r="A10" s="1" t="s">
        <v>192</v>
      </c>
      <c r="B10" s="14" t="s">
        <v>193</v>
      </c>
      <c r="C10" s="14" t="s">
        <v>194</v>
      </c>
      <c r="D10" s="1" t="s">
        <v>12</v>
      </c>
      <c r="E10" s="5">
        <v>-100000</v>
      </c>
      <c r="F10" s="5">
        <v>-170000</v>
      </c>
      <c r="G10" s="5">
        <v>-200000</v>
      </c>
      <c r="H10" s="5">
        <v>-250000</v>
      </c>
    </row>
    <row r="11" spans="1:8" ht="25.5" x14ac:dyDescent="0.2">
      <c r="A11" s="1" t="s">
        <v>195</v>
      </c>
      <c r="B11" s="14" t="s">
        <v>196</v>
      </c>
      <c r="C11" s="14" t="s">
        <v>197</v>
      </c>
      <c r="D11" s="1" t="s">
        <v>16</v>
      </c>
      <c r="E11" s="5">
        <v>2000</v>
      </c>
      <c r="F11" s="5">
        <v>2000</v>
      </c>
      <c r="G11" s="5">
        <v>2000</v>
      </c>
      <c r="H11" s="5">
        <v>2000</v>
      </c>
    </row>
    <row r="12" spans="1:8" ht="25.5" x14ac:dyDescent="0.2">
      <c r="A12" s="1" t="s">
        <v>195</v>
      </c>
      <c r="B12" s="14" t="s">
        <v>196</v>
      </c>
      <c r="C12" s="14" t="s">
        <v>198</v>
      </c>
      <c r="D12" s="1" t="s">
        <v>12</v>
      </c>
      <c r="E12" s="5"/>
      <c r="F12" s="5">
        <v>0</v>
      </c>
      <c r="G12" s="5">
        <v>-7500</v>
      </c>
      <c r="H12" s="5">
        <v>-7500</v>
      </c>
    </row>
    <row r="13" spans="1:8" ht="25.5" x14ac:dyDescent="0.2">
      <c r="A13" s="1" t="s">
        <v>199</v>
      </c>
      <c r="B13" s="14" t="s">
        <v>200</v>
      </c>
      <c r="C13" s="14" t="s">
        <v>201</v>
      </c>
      <c r="D13" s="1" t="s">
        <v>12</v>
      </c>
      <c r="E13" s="5">
        <v>-13300</v>
      </c>
      <c r="F13" s="5">
        <v>-13300</v>
      </c>
      <c r="G13" s="5">
        <v>-13300</v>
      </c>
      <c r="H13" s="5">
        <v>-13300</v>
      </c>
    </row>
    <row r="14" spans="1:8" x14ac:dyDescent="0.2">
      <c r="A14" s="1" t="s">
        <v>202</v>
      </c>
      <c r="B14" s="14" t="s">
        <v>203</v>
      </c>
      <c r="C14" s="14" t="s">
        <v>204</v>
      </c>
      <c r="D14" s="1" t="s">
        <v>16</v>
      </c>
      <c r="E14" s="5">
        <v>200</v>
      </c>
      <c r="F14" s="5">
        <v>200</v>
      </c>
      <c r="G14" s="5">
        <v>200</v>
      </c>
      <c r="H14" s="5">
        <v>200</v>
      </c>
    </row>
    <row r="15" spans="1:8" ht="25.5" x14ac:dyDescent="0.2">
      <c r="A15" s="1" t="s">
        <v>208</v>
      </c>
      <c r="B15" s="14" t="s">
        <v>209</v>
      </c>
      <c r="C15" s="14" t="s">
        <v>210</v>
      </c>
      <c r="D15" s="1" t="s">
        <v>12</v>
      </c>
      <c r="E15" s="5">
        <v>-2000</v>
      </c>
      <c r="F15" s="5">
        <v>-2000</v>
      </c>
      <c r="G15" s="5">
        <v>-2000</v>
      </c>
      <c r="H15" s="5">
        <v>-2000</v>
      </c>
    </row>
    <row r="16" spans="1:8" ht="25.5" x14ac:dyDescent="0.2">
      <c r="A16" s="1" t="s">
        <v>208</v>
      </c>
      <c r="B16" s="14" t="s">
        <v>209</v>
      </c>
      <c r="C16" s="14" t="s">
        <v>211</v>
      </c>
      <c r="D16" s="1" t="s">
        <v>12</v>
      </c>
      <c r="E16" s="5"/>
      <c r="F16" s="5">
        <v>0</v>
      </c>
      <c r="G16" s="5">
        <v>-1000</v>
      </c>
      <c r="H16" s="5">
        <v>0</v>
      </c>
    </row>
    <row r="17" spans="1:8" x14ac:dyDescent="0.2">
      <c r="A17" s="1" t="s">
        <v>212</v>
      </c>
      <c r="B17" s="14" t="s">
        <v>213</v>
      </c>
      <c r="C17" s="14" t="s">
        <v>214</v>
      </c>
      <c r="D17" s="1" t="s">
        <v>12</v>
      </c>
      <c r="E17" s="5">
        <v>-700</v>
      </c>
      <c r="F17" s="5">
        <v>-700</v>
      </c>
      <c r="G17" s="5">
        <v>-700</v>
      </c>
      <c r="H17" s="5">
        <v>-700</v>
      </c>
    </row>
    <row r="18" spans="1:8" ht="25.5" x14ac:dyDescent="0.2">
      <c r="A18" s="1" t="s">
        <v>215</v>
      </c>
      <c r="B18" s="14" t="s">
        <v>216</v>
      </c>
      <c r="C18" s="14" t="s">
        <v>217</v>
      </c>
      <c r="D18" s="1" t="s">
        <v>12</v>
      </c>
      <c r="E18" s="5"/>
      <c r="F18" s="5">
        <v>-1072</v>
      </c>
      <c r="G18" s="5">
        <v>-1072</v>
      </c>
      <c r="H18" s="5">
        <v>-1072</v>
      </c>
    </row>
    <row r="19" spans="1:8" ht="25.5" x14ac:dyDescent="0.2">
      <c r="A19" s="1" t="s">
        <v>218</v>
      </c>
      <c r="B19" s="14" t="s">
        <v>219</v>
      </c>
      <c r="C19" s="14" t="s">
        <v>220</v>
      </c>
      <c r="D19" s="1" t="s">
        <v>12</v>
      </c>
      <c r="E19" s="5">
        <v>-1000</v>
      </c>
      <c r="F19" s="5">
        <v>-1000</v>
      </c>
      <c r="G19" s="5">
        <v>-1000</v>
      </c>
      <c r="H19" s="5">
        <v>-1000</v>
      </c>
    </row>
    <row r="20" spans="1:8" ht="25.5" x14ac:dyDescent="0.2">
      <c r="A20" s="1" t="s">
        <v>221</v>
      </c>
      <c r="B20" s="14" t="s">
        <v>222</v>
      </c>
      <c r="C20" s="14" t="s">
        <v>223</v>
      </c>
      <c r="D20" s="1" t="s">
        <v>12</v>
      </c>
      <c r="E20" s="5">
        <v>-1220</v>
      </c>
      <c r="F20" s="5">
        <v>-3630</v>
      </c>
      <c r="G20" s="5">
        <v>-5800</v>
      </c>
      <c r="H20" s="5">
        <v>-6500</v>
      </c>
    </row>
    <row r="21" spans="1:8" x14ac:dyDescent="0.2">
      <c r="A21" s="1" t="s">
        <v>224</v>
      </c>
      <c r="B21" s="14" t="s">
        <v>225</v>
      </c>
      <c r="C21" s="14" t="s">
        <v>226</v>
      </c>
      <c r="D21" s="1" t="s">
        <v>12</v>
      </c>
      <c r="E21" s="5">
        <v>-1400</v>
      </c>
      <c r="F21" s="5">
        <v>-7000</v>
      </c>
      <c r="G21" s="5">
        <v>-10500</v>
      </c>
      <c r="H21" s="5">
        <v>-12600</v>
      </c>
    </row>
    <row r="22" spans="1:8" x14ac:dyDescent="0.2">
      <c r="A22" s="1" t="s">
        <v>227</v>
      </c>
      <c r="B22" s="14" t="s">
        <v>228</v>
      </c>
      <c r="C22" s="14" t="s">
        <v>229</v>
      </c>
      <c r="D22" s="1" t="s">
        <v>12</v>
      </c>
      <c r="E22" s="5">
        <v>-1000</v>
      </c>
      <c r="F22" s="5">
        <v>-1000</v>
      </c>
      <c r="G22" s="5">
        <v>-1000</v>
      </c>
      <c r="H22" s="5">
        <v>-1000</v>
      </c>
    </row>
    <row r="23" spans="1:8" x14ac:dyDescent="0.2">
      <c r="A23" s="1" t="s">
        <v>230</v>
      </c>
      <c r="B23" s="14" t="s">
        <v>231</v>
      </c>
      <c r="C23" s="14" t="s">
        <v>232</v>
      </c>
      <c r="D23" s="1" t="s">
        <v>12</v>
      </c>
      <c r="E23" s="5">
        <v>-5000</v>
      </c>
      <c r="F23" s="5">
        <v>-5000</v>
      </c>
      <c r="G23" s="5">
        <v>-5000</v>
      </c>
      <c r="H23" s="5">
        <v>-5000</v>
      </c>
    </row>
    <row r="24" spans="1:8" x14ac:dyDescent="0.2">
      <c r="A24" s="1" t="s">
        <v>233</v>
      </c>
      <c r="B24" s="14" t="s">
        <v>234</v>
      </c>
      <c r="C24" s="14" t="s">
        <v>235</v>
      </c>
      <c r="D24" s="1" t="s">
        <v>12</v>
      </c>
      <c r="E24" s="5">
        <v>-1000</v>
      </c>
      <c r="F24" s="5">
        <v>-2000</v>
      </c>
      <c r="G24" s="5">
        <v>-3000</v>
      </c>
      <c r="H24" s="5">
        <v>-2800</v>
      </c>
    </row>
    <row r="25" spans="1:8" x14ac:dyDescent="0.2">
      <c r="A25" s="1" t="s">
        <v>233</v>
      </c>
      <c r="B25" s="14" t="s">
        <v>234</v>
      </c>
      <c r="C25" s="14" t="s">
        <v>236</v>
      </c>
      <c r="D25" s="1" t="s">
        <v>12</v>
      </c>
      <c r="E25" s="5"/>
      <c r="F25" s="5">
        <v>-13000</v>
      </c>
      <c r="G25" s="5">
        <v>-13000</v>
      </c>
      <c r="H25" s="5">
        <v>-13000</v>
      </c>
    </row>
    <row r="26" spans="1:8" x14ac:dyDescent="0.2">
      <c r="A26" s="1" t="s">
        <v>237</v>
      </c>
      <c r="B26" s="14" t="s">
        <v>238</v>
      </c>
      <c r="C26" s="14" t="s">
        <v>240</v>
      </c>
      <c r="D26" s="1" t="s">
        <v>12</v>
      </c>
      <c r="E26" s="5">
        <v>-41000</v>
      </c>
      <c r="F26" s="5"/>
      <c r="G26" s="5"/>
      <c r="H26" s="5"/>
    </row>
    <row r="27" spans="1:8" x14ac:dyDescent="0.2">
      <c r="A27" s="1" t="s">
        <v>237</v>
      </c>
      <c r="B27" s="14" t="s">
        <v>238</v>
      </c>
      <c r="C27" s="14" t="s">
        <v>241</v>
      </c>
      <c r="D27" s="1" t="s">
        <v>12</v>
      </c>
      <c r="E27" s="5">
        <v>-13000</v>
      </c>
      <c r="F27" s="5"/>
      <c r="G27" s="5"/>
      <c r="H27" s="5"/>
    </row>
    <row r="28" spans="1:8" ht="25.5" x14ac:dyDescent="0.2">
      <c r="A28" s="1" t="s">
        <v>242</v>
      </c>
      <c r="B28" s="14" t="s">
        <v>243</v>
      </c>
      <c r="C28" s="14" t="s">
        <v>244</v>
      </c>
      <c r="D28" s="1" t="s">
        <v>12</v>
      </c>
      <c r="E28" s="5"/>
      <c r="F28" s="5">
        <v>0</v>
      </c>
      <c r="G28" s="5">
        <v>-10000</v>
      </c>
      <c r="H28" s="5">
        <v>-10000</v>
      </c>
    </row>
    <row r="29" spans="1:8" ht="25.5" x14ac:dyDescent="0.2">
      <c r="A29" s="1" t="s">
        <v>245</v>
      </c>
      <c r="B29" s="14" t="s">
        <v>246</v>
      </c>
      <c r="C29" s="14" t="s">
        <v>247</v>
      </c>
      <c r="D29" s="1" t="s">
        <v>12</v>
      </c>
      <c r="E29" s="5">
        <v>-20000</v>
      </c>
      <c r="F29" s="5">
        <v>-5900</v>
      </c>
      <c r="G29" s="5">
        <v>-20000</v>
      </c>
      <c r="H29" s="5">
        <v>-20000</v>
      </c>
    </row>
    <row r="30" spans="1:8" ht="25.5" x14ac:dyDescent="0.2">
      <c r="A30" s="1" t="s">
        <v>257</v>
      </c>
      <c r="B30" s="14" t="s">
        <v>258</v>
      </c>
      <c r="C30" s="14" t="s">
        <v>259</v>
      </c>
      <c r="D30" s="1" t="s">
        <v>16</v>
      </c>
      <c r="E30" s="5">
        <v>950</v>
      </c>
      <c r="F30" s="5">
        <v>750</v>
      </c>
      <c r="G30" s="5">
        <v>550</v>
      </c>
      <c r="H30" s="5">
        <v>650</v>
      </c>
    </row>
    <row r="31" spans="1:8" ht="25.5" x14ac:dyDescent="0.2">
      <c r="A31" s="1" t="s">
        <v>257</v>
      </c>
      <c r="B31" s="14" t="s">
        <v>258</v>
      </c>
      <c r="C31" s="14" t="s">
        <v>260</v>
      </c>
      <c r="D31" s="1" t="s">
        <v>16</v>
      </c>
      <c r="E31" s="5">
        <v>700</v>
      </c>
      <c r="F31" s="5">
        <v>900</v>
      </c>
      <c r="G31" s="5">
        <v>1100</v>
      </c>
      <c r="H31" s="5">
        <v>1000</v>
      </c>
    </row>
    <row r="32" spans="1:8" ht="25.5" x14ac:dyDescent="0.2">
      <c r="A32" s="3" t="s">
        <v>316</v>
      </c>
      <c r="B32" s="18" t="s">
        <v>317</v>
      </c>
      <c r="C32" s="18" t="s">
        <v>321</v>
      </c>
      <c r="D32" s="1" t="s">
        <v>12</v>
      </c>
      <c r="E32" s="6"/>
      <c r="F32" s="6">
        <v>0</v>
      </c>
      <c r="G32" s="5">
        <v>-26800</v>
      </c>
      <c r="H32" s="5">
        <v>-26800</v>
      </c>
    </row>
    <row r="33" spans="1:8" ht="25.5" x14ac:dyDescent="0.2">
      <c r="A33" s="1" t="s">
        <v>356</v>
      </c>
      <c r="B33" s="14" t="s">
        <v>357</v>
      </c>
      <c r="C33" s="14" t="s">
        <v>358</v>
      </c>
      <c r="D33" s="1" t="s">
        <v>12</v>
      </c>
      <c r="E33" s="5">
        <v>-2000</v>
      </c>
      <c r="F33" s="5">
        <v>-2000</v>
      </c>
      <c r="G33" s="5">
        <v>-2000</v>
      </c>
      <c r="H33" s="5">
        <v>-2000</v>
      </c>
    </row>
    <row r="34" spans="1:8" ht="25.5" x14ac:dyDescent="0.2">
      <c r="A34" s="1" t="s">
        <v>359</v>
      </c>
      <c r="B34" s="14" t="s">
        <v>360</v>
      </c>
      <c r="C34" s="14" t="s">
        <v>361</v>
      </c>
      <c r="D34" s="1" t="s">
        <v>12</v>
      </c>
      <c r="E34" s="5">
        <v>-5000</v>
      </c>
      <c r="F34" s="5">
        <v>-5000</v>
      </c>
      <c r="G34" s="5">
        <v>-5000</v>
      </c>
      <c r="H34" s="5">
        <v>-5000</v>
      </c>
    </row>
    <row r="35" spans="1:8" s="7" customFormat="1" x14ac:dyDescent="0.2">
      <c r="A35" s="7" t="s">
        <v>202</v>
      </c>
      <c r="B35" s="15" t="s">
        <v>203</v>
      </c>
      <c r="C35" s="16" t="s">
        <v>204</v>
      </c>
      <c r="D35" s="7" t="s">
        <v>16</v>
      </c>
      <c r="E35" s="5">
        <v>150</v>
      </c>
      <c r="F35" s="5">
        <v>150</v>
      </c>
      <c r="G35" s="5">
        <v>150</v>
      </c>
      <c r="H35" s="5">
        <v>150</v>
      </c>
    </row>
    <row r="36" spans="1:8" x14ac:dyDescent="0.2">
      <c r="A36" s="1" t="s">
        <v>349</v>
      </c>
      <c r="B36" s="14" t="s">
        <v>350</v>
      </c>
      <c r="C36" s="14" t="s">
        <v>351</v>
      </c>
      <c r="D36" s="1" t="s">
        <v>16</v>
      </c>
      <c r="E36" s="5">
        <v>2000</v>
      </c>
      <c r="F36" s="5">
        <v>2000</v>
      </c>
      <c r="G36" s="5">
        <v>2000</v>
      </c>
      <c r="H36" s="5">
        <v>2000</v>
      </c>
    </row>
    <row r="37" spans="1:8" x14ac:dyDescent="0.2">
      <c r="A37" s="1" t="s">
        <v>354</v>
      </c>
      <c r="B37" s="14" t="s">
        <v>355</v>
      </c>
      <c r="C37" s="14" t="s">
        <v>351</v>
      </c>
      <c r="D37" s="1" t="s">
        <v>16</v>
      </c>
      <c r="E37" s="5">
        <v>4000</v>
      </c>
      <c r="F37" s="5">
        <v>4000</v>
      </c>
      <c r="G37" s="5">
        <v>6000</v>
      </c>
      <c r="H37" s="5">
        <v>8000</v>
      </c>
    </row>
    <row r="38" spans="1:8" x14ac:dyDescent="0.2">
      <c r="A38" s="10" t="s">
        <v>396</v>
      </c>
      <c r="B38" s="17"/>
      <c r="C38" s="17"/>
      <c r="D38" s="10"/>
      <c r="E38" s="11">
        <f>SUBTOTAL(109,Taulukko11011121314[2024])</f>
        <v>-202620</v>
      </c>
      <c r="F38" s="11">
        <f>SUBTOTAL(109,Taulukko11011121314[2025])</f>
        <v>-267602</v>
      </c>
      <c r="G38" s="11">
        <f>SUBTOTAL(109,Taulukko11011121314[2026])</f>
        <v>-361672</v>
      </c>
      <c r="H38" s="11">
        <f>SUBTOTAL(109,Taulukko11011121314[2027])</f>
        <v>-411272</v>
      </c>
    </row>
    <row r="40" spans="1:8" x14ac:dyDescent="0.2">
      <c r="E40" s="4"/>
      <c r="F40" s="4"/>
      <c r="G40" s="4"/>
      <c r="H40" s="4"/>
    </row>
    <row r="41" spans="1:8" x14ac:dyDescent="0.2">
      <c r="F41" s="4"/>
      <c r="G41" s="4"/>
      <c r="H41" s="4"/>
    </row>
    <row r="46" spans="1:8" x14ac:dyDescent="0.2">
      <c r="H46" s="4"/>
    </row>
    <row r="47" spans="1:8" x14ac:dyDescent="0.2">
      <c r="H47" s="12"/>
    </row>
  </sheetData>
  <pageMargins left="0.7" right="0.7" top="0.75" bottom="0.75" header="0.3" footer="0.3"/>
  <legacyDrawing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'C:\Users\03011079\Work Folders\Väliaikaiset\[Kopio Hallituksen päätösperäiset toimet 2023-2027_TAE 2024 JTS 2025-2027 riihi UUSI VERSIO 6.10..xlsm]ohje'!#REF!</xm:f>
          </x14:formula1>
          <xm:sqref>C22</xm:sqref>
        </x14:dataValidation>
        <x14:dataValidation type="list" allowBlank="1" showInputMessage="1" showErrorMessage="1">
          <x14:formula1>
            <xm:f>'C:\Users\03011079\Work Folders\Väliaikaiset\[Kopio Hallituksen päätösperäiset toimet 2023-2027_TAE 2024 JTS 2025-2027 riihi UUSI VERSIO 6.10..xlsm]ohje'!#REF!</xm:f>
          </x14:formula1>
          <xm:sqref>D6:D37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8"/>
  <dimension ref="A1:H68"/>
  <sheetViews>
    <sheetView workbookViewId="0">
      <selection activeCell="C10" sqref="C10"/>
    </sheetView>
  </sheetViews>
  <sheetFormatPr defaultColWidth="9.140625" defaultRowHeight="12.75" x14ac:dyDescent="0.2"/>
  <cols>
    <col min="1" max="1" width="8.5703125" style="1" customWidth="1"/>
    <col min="2" max="2" width="33.7109375" style="1" customWidth="1"/>
    <col min="3" max="3" width="51.7109375" style="1" customWidth="1"/>
    <col min="4" max="4" width="8.140625" style="1" customWidth="1"/>
    <col min="5" max="5" width="9.28515625" style="1" customWidth="1"/>
    <col min="6" max="6" width="9.5703125" style="1" customWidth="1"/>
    <col min="7" max="7" width="9.28515625" style="1" customWidth="1"/>
    <col min="8" max="8" width="9.7109375" style="1" customWidth="1"/>
    <col min="9" max="16384" width="9.140625" style="1"/>
  </cols>
  <sheetData>
    <row r="1" spans="1:8" x14ac:dyDescent="0.2">
      <c r="A1" s="28" t="s">
        <v>403</v>
      </c>
    </row>
    <row r="2" spans="1:8" x14ac:dyDescent="0.2">
      <c r="A2" s="1" t="s">
        <v>0</v>
      </c>
    </row>
    <row r="3" spans="1:8" x14ac:dyDescent="0.2">
      <c r="A3" s="2"/>
    </row>
    <row r="4" spans="1:8" x14ac:dyDescent="0.2">
      <c r="D4" s="3"/>
    </row>
    <row r="5" spans="1:8" x14ac:dyDescent="0.2">
      <c r="A5" s="1" t="s">
        <v>1</v>
      </c>
      <c r="B5" s="1" t="s">
        <v>2</v>
      </c>
      <c r="C5" s="1" t="s">
        <v>3</v>
      </c>
      <c r="D5" s="1" t="s">
        <v>4</v>
      </c>
      <c r="E5" s="1" t="s">
        <v>5</v>
      </c>
      <c r="F5" s="1" t="s">
        <v>6</v>
      </c>
      <c r="G5" s="1" t="s">
        <v>7</v>
      </c>
      <c r="H5" s="1" t="s">
        <v>8</v>
      </c>
    </row>
    <row r="6" spans="1:8" x14ac:dyDescent="0.2">
      <c r="A6" s="1" t="s">
        <v>25</v>
      </c>
      <c r="B6" s="14" t="s">
        <v>26</v>
      </c>
      <c r="C6" s="14" t="s">
        <v>27</v>
      </c>
      <c r="D6" s="1" t="s">
        <v>12</v>
      </c>
      <c r="E6" s="5">
        <v>-80000</v>
      </c>
      <c r="F6" s="5">
        <v>-120000</v>
      </c>
      <c r="G6" s="5">
        <v>-193000</v>
      </c>
      <c r="H6" s="5">
        <v>-245000</v>
      </c>
    </row>
    <row r="7" spans="1:8" x14ac:dyDescent="0.2">
      <c r="A7" s="1" t="s">
        <v>25</v>
      </c>
      <c r="B7" s="14" t="s">
        <v>26</v>
      </c>
      <c r="C7" s="14" t="s">
        <v>28</v>
      </c>
      <c r="D7" s="1" t="s">
        <v>12</v>
      </c>
      <c r="E7" s="5">
        <v>-38000</v>
      </c>
      <c r="F7" s="5">
        <v>-38000</v>
      </c>
      <c r="G7" s="5">
        <v>-38000</v>
      </c>
      <c r="H7" s="5">
        <v>-38000</v>
      </c>
    </row>
    <row r="8" spans="1:8" x14ac:dyDescent="0.2">
      <c r="A8" s="1" t="s">
        <v>29</v>
      </c>
      <c r="B8" s="14" t="s">
        <v>30</v>
      </c>
      <c r="C8" s="14" t="s">
        <v>31</v>
      </c>
      <c r="D8" s="1" t="s">
        <v>16</v>
      </c>
      <c r="E8" s="5">
        <v>20000</v>
      </c>
      <c r="F8" s="5">
        <v>20000</v>
      </c>
      <c r="G8" s="5">
        <v>20000</v>
      </c>
      <c r="H8" s="5">
        <v>20000</v>
      </c>
    </row>
    <row r="9" spans="1:8" x14ac:dyDescent="0.2">
      <c r="A9" s="1" t="s">
        <v>29</v>
      </c>
      <c r="B9" s="14" t="s">
        <v>30</v>
      </c>
      <c r="C9" s="14" t="s">
        <v>32</v>
      </c>
      <c r="D9" s="1" t="s">
        <v>16</v>
      </c>
      <c r="E9" s="5">
        <v>38000</v>
      </c>
      <c r="F9" s="5">
        <v>38000</v>
      </c>
      <c r="G9" s="5">
        <v>38000</v>
      </c>
      <c r="H9" s="5">
        <v>38000</v>
      </c>
    </row>
    <row r="10" spans="1:8" x14ac:dyDescent="0.2">
      <c r="A10" s="1" t="s">
        <v>33</v>
      </c>
      <c r="B10" s="14" t="s">
        <v>34</v>
      </c>
      <c r="C10" s="14" t="s">
        <v>35</v>
      </c>
      <c r="D10" s="1" t="s">
        <v>12</v>
      </c>
      <c r="E10" s="5">
        <v>-60000</v>
      </c>
      <c r="F10" s="5">
        <v>-60000</v>
      </c>
      <c r="G10" s="5">
        <v>-60000</v>
      </c>
      <c r="H10" s="5">
        <v>-60000</v>
      </c>
    </row>
    <row r="11" spans="1:8" ht="25.5" x14ac:dyDescent="0.2">
      <c r="A11" s="1" t="s">
        <v>36</v>
      </c>
      <c r="B11" s="14" t="s">
        <v>37</v>
      </c>
      <c r="C11" s="14" t="s">
        <v>35</v>
      </c>
      <c r="D11" s="1" t="s">
        <v>12</v>
      </c>
      <c r="E11" s="5">
        <v>-1400</v>
      </c>
      <c r="F11" s="5">
        <v>-1400</v>
      </c>
      <c r="G11" s="5">
        <v>-1400</v>
      </c>
      <c r="H11" s="5">
        <v>-1400</v>
      </c>
    </row>
    <row r="12" spans="1:8" x14ac:dyDescent="0.2">
      <c r="A12" s="1" t="s">
        <v>38</v>
      </c>
      <c r="B12" s="14" t="s">
        <v>39</v>
      </c>
      <c r="C12" s="14" t="s">
        <v>40</v>
      </c>
      <c r="D12" s="1" t="s">
        <v>16</v>
      </c>
      <c r="E12" s="5">
        <v>1000</v>
      </c>
      <c r="F12" s="5">
        <v>1000</v>
      </c>
      <c r="G12" s="5">
        <v>1000</v>
      </c>
      <c r="H12" s="5"/>
    </row>
    <row r="13" spans="1:8" x14ac:dyDescent="0.2">
      <c r="A13" s="1" t="s">
        <v>38</v>
      </c>
      <c r="B13" s="14" t="s">
        <v>39</v>
      </c>
      <c r="C13" s="14" t="s">
        <v>41</v>
      </c>
      <c r="D13" s="1" t="s">
        <v>16</v>
      </c>
      <c r="E13" s="5"/>
      <c r="F13" s="5">
        <v>25000</v>
      </c>
      <c r="G13" s="5">
        <v>25000</v>
      </c>
      <c r="H13" s="5">
        <v>25000</v>
      </c>
    </row>
    <row r="14" spans="1:8" x14ac:dyDescent="0.2">
      <c r="A14" s="1" t="s">
        <v>46</v>
      </c>
      <c r="B14" s="14" t="s">
        <v>47</v>
      </c>
      <c r="C14" s="14" t="s">
        <v>48</v>
      </c>
      <c r="D14" s="1" t="s">
        <v>16</v>
      </c>
      <c r="E14" s="5">
        <v>1000</v>
      </c>
      <c r="F14" s="5">
        <v>1000</v>
      </c>
      <c r="G14" s="5">
        <v>1000</v>
      </c>
      <c r="H14" s="5">
        <v>1000</v>
      </c>
    </row>
    <row r="15" spans="1:8" x14ac:dyDescent="0.2">
      <c r="A15" s="1" t="s">
        <v>49</v>
      </c>
      <c r="B15" s="14" t="s">
        <v>50</v>
      </c>
      <c r="C15" s="14" t="s">
        <v>51</v>
      </c>
      <c r="D15" s="1" t="s">
        <v>16</v>
      </c>
      <c r="E15" s="5">
        <v>800</v>
      </c>
      <c r="F15" s="5">
        <v>700</v>
      </c>
      <c r="G15" s="5">
        <v>500</v>
      </c>
      <c r="H15" s="5">
        <v>500</v>
      </c>
    </row>
    <row r="16" spans="1:8" ht="25.5" x14ac:dyDescent="0.2">
      <c r="A16" s="1" t="s">
        <v>53</v>
      </c>
      <c r="B16" s="14" t="s">
        <v>54</v>
      </c>
      <c r="C16" s="14" t="s">
        <v>55</v>
      </c>
      <c r="D16" s="1" t="s">
        <v>16</v>
      </c>
      <c r="E16" s="5">
        <v>17500</v>
      </c>
      <c r="F16" s="5">
        <v>35000</v>
      </c>
      <c r="G16" s="5">
        <v>52500</v>
      </c>
      <c r="H16" s="5">
        <v>70000</v>
      </c>
    </row>
    <row r="17" spans="1:8" ht="25.5" x14ac:dyDescent="0.2">
      <c r="A17" s="1" t="s">
        <v>56</v>
      </c>
      <c r="B17" s="14" t="s">
        <v>57</v>
      </c>
      <c r="C17" s="14" t="s">
        <v>58</v>
      </c>
      <c r="D17" s="1" t="s">
        <v>16</v>
      </c>
      <c r="E17" s="5">
        <v>3000</v>
      </c>
      <c r="F17" s="5">
        <v>3000</v>
      </c>
      <c r="G17" s="5">
        <v>3000</v>
      </c>
      <c r="H17" s="5">
        <v>3000</v>
      </c>
    </row>
    <row r="18" spans="1:8" ht="25.5" x14ac:dyDescent="0.2">
      <c r="A18" s="1" t="s">
        <v>56</v>
      </c>
      <c r="B18" s="14" t="s">
        <v>57</v>
      </c>
      <c r="C18" s="14" t="s">
        <v>59</v>
      </c>
      <c r="D18" s="1" t="s">
        <v>16</v>
      </c>
      <c r="E18" s="5">
        <v>21000</v>
      </c>
      <c r="F18" s="5">
        <v>21000</v>
      </c>
      <c r="G18" s="5">
        <v>21000</v>
      </c>
      <c r="H18" s="5">
        <v>21000</v>
      </c>
    </row>
    <row r="19" spans="1:8" ht="25.5" x14ac:dyDescent="0.2">
      <c r="A19" s="1" t="s">
        <v>56</v>
      </c>
      <c r="B19" s="14" t="s">
        <v>57</v>
      </c>
      <c r="C19" s="14" t="s">
        <v>60</v>
      </c>
      <c r="D19" s="1" t="s">
        <v>12</v>
      </c>
      <c r="E19" s="5">
        <v>-228</v>
      </c>
      <c r="F19" s="5">
        <v>-228</v>
      </c>
      <c r="G19" s="5">
        <v>-228</v>
      </c>
      <c r="H19" s="5">
        <v>-228</v>
      </c>
    </row>
    <row r="20" spans="1:8" ht="25.5" x14ac:dyDescent="0.2">
      <c r="A20" s="1" t="s">
        <v>56</v>
      </c>
      <c r="B20" s="14" t="s">
        <v>57</v>
      </c>
      <c r="C20" s="14" t="s">
        <v>61</v>
      </c>
      <c r="D20" s="1" t="s">
        <v>16</v>
      </c>
      <c r="E20" s="5">
        <v>5509</v>
      </c>
      <c r="F20" s="5">
        <v>5509</v>
      </c>
      <c r="G20" s="5">
        <v>5509</v>
      </c>
      <c r="H20" s="5">
        <v>5509</v>
      </c>
    </row>
    <row r="21" spans="1:8" ht="25.5" x14ac:dyDescent="0.2">
      <c r="A21" s="1" t="s">
        <v>56</v>
      </c>
      <c r="B21" s="14" t="s">
        <v>57</v>
      </c>
      <c r="C21" s="14" t="s">
        <v>62</v>
      </c>
      <c r="D21" s="1" t="s">
        <v>16</v>
      </c>
      <c r="E21" s="5">
        <v>6800</v>
      </c>
      <c r="F21" s="5">
        <v>6800</v>
      </c>
      <c r="G21" s="5">
        <v>6800</v>
      </c>
      <c r="H21" s="5">
        <v>6800</v>
      </c>
    </row>
    <row r="22" spans="1:8" ht="25.5" x14ac:dyDescent="0.2">
      <c r="A22" s="1" t="s">
        <v>56</v>
      </c>
      <c r="B22" s="14" t="s">
        <v>57</v>
      </c>
      <c r="C22" s="14" t="s">
        <v>63</v>
      </c>
      <c r="D22" s="1" t="s">
        <v>16</v>
      </c>
      <c r="E22" s="5">
        <v>2000</v>
      </c>
      <c r="F22" s="5">
        <v>2000</v>
      </c>
      <c r="G22" s="5">
        <v>2000</v>
      </c>
      <c r="H22" s="5">
        <v>2000</v>
      </c>
    </row>
    <row r="23" spans="1:8" ht="25.5" x14ac:dyDescent="0.2">
      <c r="A23" s="1" t="s">
        <v>64</v>
      </c>
      <c r="B23" s="14" t="s">
        <v>65</v>
      </c>
      <c r="C23" s="14" t="s">
        <v>66</v>
      </c>
      <c r="D23" s="1" t="s">
        <v>12</v>
      </c>
      <c r="E23" s="5">
        <v>-1440</v>
      </c>
      <c r="F23" s="5">
        <v>-2800</v>
      </c>
      <c r="G23" s="5">
        <v>-4240</v>
      </c>
      <c r="H23" s="5">
        <v>-5600</v>
      </c>
    </row>
    <row r="24" spans="1:8" ht="25.5" x14ac:dyDescent="0.2">
      <c r="A24" s="1" t="s">
        <v>64</v>
      </c>
      <c r="B24" s="14" t="s">
        <v>65</v>
      </c>
      <c r="C24" s="14" t="s">
        <v>67</v>
      </c>
      <c r="D24" s="1" t="s">
        <v>12</v>
      </c>
      <c r="E24" s="5"/>
      <c r="F24" s="5">
        <v>0</v>
      </c>
      <c r="G24" s="5">
        <v>-24000</v>
      </c>
      <c r="H24" s="5">
        <v>-24000</v>
      </c>
    </row>
    <row r="25" spans="1:8" ht="25.5" x14ac:dyDescent="0.2">
      <c r="A25" s="1" t="s">
        <v>64</v>
      </c>
      <c r="B25" s="14" t="s">
        <v>65</v>
      </c>
      <c r="C25" s="14" t="s">
        <v>60</v>
      </c>
      <c r="D25" s="1" t="s">
        <v>12</v>
      </c>
      <c r="E25" s="5">
        <v>-665</v>
      </c>
      <c r="F25" s="5">
        <v>-665</v>
      </c>
      <c r="G25" s="5">
        <v>-665</v>
      </c>
      <c r="H25" s="5">
        <v>-665</v>
      </c>
    </row>
    <row r="26" spans="1:8" ht="25.5" x14ac:dyDescent="0.2">
      <c r="A26" s="1" t="s">
        <v>64</v>
      </c>
      <c r="B26" s="14" t="s">
        <v>65</v>
      </c>
      <c r="C26" s="14" t="s">
        <v>61</v>
      </c>
      <c r="D26" s="1" t="s">
        <v>16</v>
      </c>
      <c r="E26" s="5">
        <v>736</v>
      </c>
      <c r="F26" s="5">
        <v>736</v>
      </c>
      <c r="G26" s="5">
        <v>736</v>
      </c>
      <c r="H26" s="5">
        <v>736</v>
      </c>
    </row>
    <row r="27" spans="1:8" ht="25.5" x14ac:dyDescent="0.2">
      <c r="A27" s="1" t="s">
        <v>64</v>
      </c>
      <c r="B27" s="14" t="s">
        <v>65</v>
      </c>
      <c r="C27" s="14" t="s">
        <v>68</v>
      </c>
      <c r="D27" s="1" t="s">
        <v>12</v>
      </c>
      <c r="E27" s="5"/>
      <c r="F27" s="5">
        <v>-11200</v>
      </c>
      <c r="G27" s="5">
        <v>-12800</v>
      </c>
      <c r="H27" s="5">
        <v>-14400</v>
      </c>
    </row>
    <row r="28" spans="1:8" ht="25.5" x14ac:dyDescent="0.2">
      <c r="A28" s="1" t="s">
        <v>69</v>
      </c>
      <c r="B28" s="14" t="s">
        <v>70</v>
      </c>
      <c r="C28" s="14" t="s">
        <v>66</v>
      </c>
      <c r="D28" s="1" t="s">
        <v>12</v>
      </c>
      <c r="E28" s="5">
        <v>-360</v>
      </c>
      <c r="F28" s="5">
        <v>-700</v>
      </c>
      <c r="G28" s="5">
        <v>-1060</v>
      </c>
      <c r="H28" s="5">
        <v>-1400</v>
      </c>
    </row>
    <row r="29" spans="1:8" ht="25.5" x14ac:dyDescent="0.2">
      <c r="A29" s="1" t="s">
        <v>69</v>
      </c>
      <c r="B29" s="14" t="s">
        <v>70</v>
      </c>
      <c r="C29" s="14" t="s">
        <v>67</v>
      </c>
      <c r="D29" s="1" t="s">
        <v>12</v>
      </c>
      <c r="E29" s="5"/>
      <c r="F29" s="5">
        <v>0</v>
      </c>
      <c r="G29" s="5">
        <v>-6000</v>
      </c>
      <c r="H29" s="5">
        <v>-6000</v>
      </c>
    </row>
    <row r="30" spans="1:8" ht="25.5" x14ac:dyDescent="0.2">
      <c r="A30" s="1" t="s">
        <v>69</v>
      </c>
      <c r="B30" s="14" t="s">
        <v>70</v>
      </c>
      <c r="C30" s="14" t="s">
        <v>61</v>
      </c>
      <c r="D30" s="1" t="s">
        <v>16</v>
      </c>
      <c r="E30" s="5">
        <v>47</v>
      </c>
      <c r="F30" s="5">
        <v>47</v>
      </c>
      <c r="G30" s="5">
        <v>47</v>
      </c>
      <c r="H30" s="5">
        <v>47</v>
      </c>
    </row>
    <row r="31" spans="1:8" ht="25.5" x14ac:dyDescent="0.2">
      <c r="A31" s="1" t="s">
        <v>69</v>
      </c>
      <c r="B31" s="14" t="s">
        <v>70</v>
      </c>
      <c r="C31" s="14" t="s">
        <v>68</v>
      </c>
      <c r="D31" s="1" t="s">
        <v>12</v>
      </c>
      <c r="E31" s="5"/>
      <c r="F31" s="5">
        <v>-2800</v>
      </c>
      <c r="G31" s="5">
        <v>-3200</v>
      </c>
      <c r="H31" s="5">
        <v>-3600</v>
      </c>
    </row>
    <row r="32" spans="1:8" ht="25.5" x14ac:dyDescent="0.2">
      <c r="A32" s="1" t="s">
        <v>69</v>
      </c>
      <c r="B32" s="14" t="s">
        <v>70</v>
      </c>
      <c r="C32" s="14" t="s">
        <v>71</v>
      </c>
      <c r="D32" s="1" t="s">
        <v>12</v>
      </c>
      <c r="E32" s="5">
        <v>-13400</v>
      </c>
      <c r="F32" s="5">
        <v>-7900</v>
      </c>
      <c r="G32" s="5">
        <v>-3600</v>
      </c>
      <c r="H32" s="5">
        <v>-3600</v>
      </c>
    </row>
    <row r="33" spans="1:8" x14ac:dyDescent="0.2">
      <c r="A33" s="1" t="s">
        <v>73</v>
      </c>
      <c r="B33" s="14" t="s">
        <v>74</v>
      </c>
      <c r="C33" s="14" t="s">
        <v>75</v>
      </c>
      <c r="D33" s="1" t="s">
        <v>16</v>
      </c>
      <c r="E33" s="5">
        <v>50000</v>
      </c>
      <c r="F33" s="5">
        <v>50000</v>
      </c>
      <c r="G33" s="5">
        <v>50000</v>
      </c>
      <c r="H33" s="5">
        <v>50000</v>
      </c>
    </row>
    <row r="34" spans="1:8" ht="25.5" x14ac:dyDescent="0.2">
      <c r="A34" s="1" t="s">
        <v>100</v>
      </c>
      <c r="B34" s="14" t="s">
        <v>101</v>
      </c>
      <c r="C34" s="14" t="s">
        <v>103</v>
      </c>
      <c r="D34" s="1" t="s">
        <v>16</v>
      </c>
      <c r="E34" s="5"/>
      <c r="F34" s="5">
        <v>0</v>
      </c>
      <c r="G34" s="5">
        <v>0</v>
      </c>
      <c r="H34" s="5">
        <v>2000</v>
      </c>
    </row>
    <row r="35" spans="1:8" ht="25.5" x14ac:dyDescent="0.2">
      <c r="A35" s="1" t="s">
        <v>100</v>
      </c>
      <c r="B35" s="14" t="s">
        <v>101</v>
      </c>
      <c r="C35" s="14" t="s">
        <v>104</v>
      </c>
      <c r="D35" s="1" t="s">
        <v>12</v>
      </c>
      <c r="E35" s="5"/>
      <c r="F35" s="5">
        <v>0</v>
      </c>
      <c r="G35" s="5">
        <v>0</v>
      </c>
      <c r="H35" s="5">
        <v>-7500</v>
      </c>
    </row>
    <row r="36" spans="1:8" ht="25.5" x14ac:dyDescent="0.2">
      <c r="A36" s="1" t="s">
        <v>100</v>
      </c>
      <c r="B36" s="14" t="s">
        <v>101</v>
      </c>
      <c r="C36" s="14" t="s">
        <v>105</v>
      </c>
      <c r="D36" s="1" t="s">
        <v>12</v>
      </c>
      <c r="E36" s="5"/>
      <c r="F36" s="5">
        <v>4940</v>
      </c>
      <c r="G36" s="5">
        <v>4940</v>
      </c>
      <c r="H36" s="5">
        <v>4940</v>
      </c>
    </row>
    <row r="37" spans="1:8" ht="25.5" x14ac:dyDescent="0.2">
      <c r="A37" s="1" t="s">
        <v>100</v>
      </c>
      <c r="B37" s="14" t="s">
        <v>101</v>
      </c>
      <c r="C37" s="14" t="s">
        <v>106</v>
      </c>
      <c r="D37" s="1" t="s">
        <v>12</v>
      </c>
      <c r="E37" s="5"/>
      <c r="F37" s="5">
        <v>-913</v>
      </c>
      <c r="G37" s="5">
        <v>-913</v>
      </c>
      <c r="H37" s="5">
        <v>-913</v>
      </c>
    </row>
    <row r="38" spans="1:8" ht="25.5" x14ac:dyDescent="0.2">
      <c r="A38" s="1" t="s">
        <v>100</v>
      </c>
      <c r="B38" s="14" t="s">
        <v>101</v>
      </c>
      <c r="C38" s="14" t="s">
        <v>107</v>
      </c>
      <c r="D38" s="1" t="s">
        <v>16</v>
      </c>
      <c r="E38" s="5"/>
      <c r="F38" s="5">
        <v>500</v>
      </c>
      <c r="G38" s="5">
        <v>500</v>
      </c>
      <c r="H38" s="5">
        <v>500</v>
      </c>
    </row>
    <row r="39" spans="1:8" ht="38.25" x14ac:dyDescent="0.2">
      <c r="A39" s="1" t="s">
        <v>119</v>
      </c>
      <c r="B39" s="14" t="s">
        <v>120</v>
      </c>
      <c r="C39" s="14" t="s">
        <v>122</v>
      </c>
      <c r="D39" s="1" t="s">
        <v>16</v>
      </c>
      <c r="E39" s="5"/>
      <c r="F39" s="5">
        <v>3500</v>
      </c>
      <c r="G39" s="5">
        <v>3500</v>
      </c>
      <c r="H39" s="5">
        <v>3500</v>
      </c>
    </row>
    <row r="40" spans="1:8" ht="38.25" x14ac:dyDescent="0.2">
      <c r="A40" s="1" t="s">
        <v>123</v>
      </c>
      <c r="B40" s="14" t="s">
        <v>124</v>
      </c>
      <c r="C40" s="14" t="s">
        <v>104</v>
      </c>
      <c r="D40" s="1" t="s">
        <v>12</v>
      </c>
      <c r="E40" s="5"/>
      <c r="F40" s="5">
        <v>0</v>
      </c>
      <c r="G40" s="5">
        <v>0</v>
      </c>
      <c r="H40" s="5">
        <v>-7500</v>
      </c>
    </row>
    <row r="41" spans="1:8" x14ac:dyDescent="0.2">
      <c r="A41" s="1" t="s">
        <v>150</v>
      </c>
      <c r="B41" s="14" t="s">
        <v>151</v>
      </c>
      <c r="C41" s="14" t="s">
        <v>153</v>
      </c>
      <c r="D41" s="1" t="s">
        <v>12</v>
      </c>
      <c r="E41" s="5"/>
      <c r="F41" s="5">
        <v>-74</v>
      </c>
      <c r="G41" s="5">
        <v>-123</v>
      </c>
      <c r="H41" s="5">
        <v>-173</v>
      </c>
    </row>
    <row r="42" spans="1:8" ht="25.5" x14ac:dyDescent="0.2">
      <c r="A42" s="1" t="s">
        <v>205</v>
      </c>
      <c r="B42" s="14" t="s">
        <v>206</v>
      </c>
      <c r="C42" s="14" t="s">
        <v>107</v>
      </c>
      <c r="D42" s="1" t="s">
        <v>16</v>
      </c>
      <c r="E42" s="5">
        <v>500</v>
      </c>
      <c r="F42" s="5">
        <v>500</v>
      </c>
      <c r="G42" s="5">
        <v>500</v>
      </c>
      <c r="H42" s="5">
        <v>500</v>
      </c>
    </row>
    <row r="43" spans="1:8" ht="25.5" x14ac:dyDescent="0.2">
      <c r="A43" s="1" t="s">
        <v>237</v>
      </c>
      <c r="B43" s="14" t="s">
        <v>238</v>
      </c>
      <c r="C43" s="14" t="s">
        <v>239</v>
      </c>
      <c r="D43" s="1" t="s">
        <v>12</v>
      </c>
      <c r="E43" s="5">
        <v>-457</v>
      </c>
      <c r="F43" s="5"/>
      <c r="G43" s="5"/>
      <c r="H43" s="5"/>
    </row>
    <row r="44" spans="1:8" x14ac:dyDescent="0.2">
      <c r="A44" s="1" t="s">
        <v>237</v>
      </c>
      <c r="B44" s="14" t="s">
        <v>238</v>
      </c>
      <c r="C44" s="14" t="s">
        <v>107</v>
      </c>
      <c r="D44" s="1" t="s">
        <v>16</v>
      </c>
      <c r="E44" s="5">
        <v>500</v>
      </c>
      <c r="F44" s="5"/>
      <c r="G44" s="5"/>
      <c r="H44" s="5"/>
    </row>
    <row r="45" spans="1:8" ht="25.5" x14ac:dyDescent="0.2">
      <c r="A45" s="1" t="s">
        <v>248</v>
      </c>
      <c r="B45" s="14" t="s">
        <v>249</v>
      </c>
      <c r="C45" s="14" t="s">
        <v>250</v>
      </c>
      <c r="D45" s="1" t="s">
        <v>12</v>
      </c>
      <c r="E45" s="5"/>
      <c r="F45" s="5">
        <v>-800</v>
      </c>
      <c r="G45" s="5">
        <v>-800</v>
      </c>
      <c r="H45" s="5">
        <v>-800</v>
      </c>
    </row>
    <row r="46" spans="1:8" ht="25.5" x14ac:dyDescent="0.2">
      <c r="A46" s="1" t="s">
        <v>248</v>
      </c>
      <c r="B46" s="14" t="s">
        <v>249</v>
      </c>
      <c r="C46" s="14" t="s">
        <v>251</v>
      </c>
      <c r="D46" s="1" t="s">
        <v>12</v>
      </c>
      <c r="E46" s="5"/>
      <c r="F46" s="5">
        <v>0</v>
      </c>
      <c r="G46" s="5">
        <v>0</v>
      </c>
      <c r="H46" s="5">
        <f>-13500-11700</f>
        <v>-25200</v>
      </c>
    </row>
    <row r="47" spans="1:8" ht="25.5" x14ac:dyDescent="0.2">
      <c r="A47" s="1" t="s">
        <v>248</v>
      </c>
      <c r="B47" s="14" t="s">
        <v>249</v>
      </c>
      <c r="C47" s="14" t="s">
        <v>105</v>
      </c>
      <c r="D47" s="1" t="s">
        <v>16</v>
      </c>
      <c r="E47" s="5"/>
      <c r="F47" s="5">
        <v>60</v>
      </c>
      <c r="G47" s="5">
        <v>60</v>
      </c>
      <c r="H47" s="5">
        <v>60</v>
      </c>
    </row>
    <row r="48" spans="1:8" ht="25.5" x14ac:dyDescent="0.2">
      <c r="A48" s="1" t="s">
        <v>248</v>
      </c>
      <c r="B48" s="14" t="s">
        <v>249</v>
      </c>
      <c r="C48" s="14" t="s">
        <v>153</v>
      </c>
      <c r="D48" s="1" t="s">
        <v>12</v>
      </c>
      <c r="E48" s="5">
        <v>-2157</v>
      </c>
      <c r="F48" s="5">
        <v>-6471</v>
      </c>
      <c r="G48" s="5">
        <v>-10784</v>
      </c>
      <c r="H48" s="5">
        <v>-15097</v>
      </c>
    </row>
    <row r="49" spans="1:8" ht="25.5" x14ac:dyDescent="0.2">
      <c r="A49" s="1" t="s">
        <v>248</v>
      </c>
      <c r="B49" s="14" t="s">
        <v>249</v>
      </c>
      <c r="C49" s="14" t="s">
        <v>252</v>
      </c>
      <c r="D49" s="1" t="s">
        <v>12</v>
      </c>
      <c r="E49" s="5"/>
      <c r="F49" s="5">
        <v>-3100</v>
      </c>
      <c r="G49" s="5">
        <v>-3100</v>
      </c>
      <c r="H49" s="5">
        <v>-3100</v>
      </c>
    </row>
    <row r="50" spans="1:8" x14ac:dyDescent="0.2">
      <c r="A50" s="1" t="s">
        <v>264</v>
      </c>
      <c r="B50" s="14" t="s">
        <v>265</v>
      </c>
      <c r="C50" s="14" t="s">
        <v>153</v>
      </c>
      <c r="D50" s="1" t="s">
        <v>12</v>
      </c>
      <c r="E50" s="5">
        <v>-200</v>
      </c>
      <c r="F50" s="5">
        <v>-600</v>
      </c>
      <c r="G50" s="5">
        <v>-1000</v>
      </c>
      <c r="H50" s="5">
        <v>-1400</v>
      </c>
    </row>
    <row r="51" spans="1:8" x14ac:dyDescent="0.2">
      <c r="A51" s="1" t="s">
        <v>269</v>
      </c>
      <c r="B51" s="14" t="s">
        <v>270</v>
      </c>
      <c r="C51" s="14" t="s">
        <v>153</v>
      </c>
      <c r="D51" s="1" t="s">
        <v>12</v>
      </c>
      <c r="E51" s="5">
        <v>-200</v>
      </c>
      <c r="F51" s="5">
        <v>-600</v>
      </c>
      <c r="G51" s="5">
        <v>-1000</v>
      </c>
      <c r="H51" s="5">
        <v>-1400</v>
      </c>
    </row>
    <row r="52" spans="1:8" x14ac:dyDescent="0.2">
      <c r="A52" s="1" t="s">
        <v>287</v>
      </c>
      <c r="B52" s="14" t="s">
        <v>288</v>
      </c>
      <c r="C52" s="14" t="s">
        <v>153</v>
      </c>
      <c r="D52" s="1" t="s">
        <v>12</v>
      </c>
      <c r="E52" s="5">
        <v>-200</v>
      </c>
      <c r="F52" s="5">
        <v>-600</v>
      </c>
      <c r="G52" s="5">
        <v>-1000</v>
      </c>
      <c r="H52" s="5">
        <v>-1400</v>
      </c>
    </row>
    <row r="53" spans="1:8" ht="25.5" x14ac:dyDescent="0.2">
      <c r="A53" s="3" t="s">
        <v>307</v>
      </c>
      <c r="B53" s="18" t="s">
        <v>308</v>
      </c>
      <c r="C53" s="18" t="s">
        <v>153</v>
      </c>
      <c r="D53" s="1" t="s">
        <v>12</v>
      </c>
      <c r="E53" s="6">
        <v>-200</v>
      </c>
      <c r="F53" s="6">
        <v>-600</v>
      </c>
      <c r="G53" s="5">
        <v>-1000</v>
      </c>
      <c r="H53" s="5">
        <v>-1400</v>
      </c>
    </row>
    <row r="54" spans="1:8" x14ac:dyDescent="0.2">
      <c r="A54" s="1" t="s">
        <v>362</v>
      </c>
      <c r="B54" s="16" t="s">
        <v>415</v>
      </c>
      <c r="C54" s="14" t="s">
        <v>363</v>
      </c>
      <c r="D54" s="1" t="s">
        <v>16</v>
      </c>
      <c r="E54" s="6">
        <v>11000</v>
      </c>
      <c r="F54" s="5">
        <f>12000-1000</f>
        <v>11000</v>
      </c>
      <c r="G54" s="5">
        <f>12000-1000</f>
        <v>11000</v>
      </c>
      <c r="H54" s="5">
        <v>12000</v>
      </c>
    </row>
    <row r="55" spans="1:8" s="7" customFormat="1" ht="25.5" x14ac:dyDescent="0.2">
      <c r="A55" s="7" t="s">
        <v>248</v>
      </c>
      <c r="B55" s="15" t="s">
        <v>249</v>
      </c>
      <c r="C55" s="16" t="s">
        <v>251</v>
      </c>
      <c r="D55" s="7" t="s">
        <v>12</v>
      </c>
      <c r="E55" s="5"/>
      <c r="F55" s="5"/>
      <c r="G55" s="5"/>
      <c r="H55" s="5">
        <v>-8823</v>
      </c>
    </row>
    <row r="56" spans="1:8" s="7" customFormat="1" ht="13.5" customHeight="1" x14ac:dyDescent="0.2">
      <c r="A56" s="7" t="s">
        <v>362</v>
      </c>
      <c r="B56" s="16" t="s">
        <v>415</v>
      </c>
      <c r="C56" s="16" t="s">
        <v>320</v>
      </c>
      <c r="D56" s="7" t="s">
        <v>12</v>
      </c>
      <c r="E56" s="5"/>
      <c r="F56" s="5">
        <v>-1000</v>
      </c>
      <c r="G56" s="5">
        <v>-1000</v>
      </c>
      <c r="H56" s="5">
        <v>-1000</v>
      </c>
    </row>
    <row r="57" spans="1:8" s="8" customFormat="1" x14ac:dyDescent="0.2">
      <c r="A57" s="8" t="s">
        <v>49</v>
      </c>
      <c r="B57" s="16" t="s">
        <v>50</v>
      </c>
      <c r="C57" s="16" t="s">
        <v>413</v>
      </c>
      <c r="D57" s="8" t="s">
        <v>16</v>
      </c>
      <c r="E57" s="6">
        <v>75</v>
      </c>
      <c r="F57" s="6"/>
      <c r="G57" s="6"/>
      <c r="H57" s="6"/>
    </row>
    <row r="58" spans="1:8" s="8" customFormat="1" ht="38.25" x14ac:dyDescent="0.2">
      <c r="A58" s="8" t="s">
        <v>123</v>
      </c>
      <c r="B58" s="16" t="s">
        <v>124</v>
      </c>
      <c r="C58" s="16" t="s">
        <v>412</v>
      </c>
      <c r="D58" s="8" t="s">
        <v>16</v>
      </c>
      <c r="E58" s="6">
        <v>1000</v>
      </c>
      <c r="F58" s="6">
        <v>1000</v>
      </c>
      <c r="G58" s="6">
        <v>500</v>
      </c>
      <c r="H58" s="6">
        <v>500</v>
      </c>
    </row>
    <row r="59" spans="1:8" x14ac:dyDescent="0.2">
      <c r="A59" s="10" t="s">
        <v>396</v>
      </c>
      <c r="B59" s="10"/>
      <c r="C59" s="10"/>
      <c r="D59" s="10"/>
      <c r="E59" s="11">
        <f>SUBTOTAL(109,Taulukko117[2024])</f>
        <v>-18440</v>
      </c>
      <c r="F59" s="11">
        <f>SUBTOTAL(109,Taulukko117[2025])</f>
        <v>-29159</v>
      </c>
      <c r="G59" s="11">
        <f>SUBTOTAL(109,Taulukko117[2026])</f>
        <v>-120821</v>
      </c>
      <c r="H59" s="11">
        <f>SUBTOTAL(109,Taulukko117[2027])</f>
        <v>-212007</v>
      </c>
    </row>
    <row r="61" spans="1:8" x14ac:dyDescent="0.2">
      <c r="E61" s="4"/>
      <c r="F61" s="4"/>
      <c r="G61" s="4"/>
      <c r="H61" s="4"/>
    </row>
    <row r="62" spans="1:8" x14ac:dyDescent="0.2">
      <c r="F62" s="4"/>
      <c r="G62" s="4"/>
      <c r="H62" s="4"/>
    </row>
    <row r="67" spans="8:8" x14ac:dyDescent="0.2">
      <c r="H67" s="4"/>
    </row>
    <row r="68" spans="8:8" x14ac:dyDescent="0.2">
      <c r="H68" s="12"/>
    </row>
  </sheetData>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'C:\Users\03011079\Work Folders\Väliaikaiset\[Kopio Hallituksen päätösperäiset toimet 2023-2027_TAE 2024 JTS 2025-2027 riihi UUSI VERSIO 6.10..xlsm]ohje'!#REF!</xm:f>
          </x14:formula1>
          <xm:sqref>D6:D58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workbookViewId="0">
      <selection activeCell="C11" sqref="C11"/>
    </sheetView>
  </sheetViews>
  <sheetFormatPr defaultColWidth="9.140625" defaultRowHeight="12.75" x14ac:dyDescent="0.2"/>
  <cols>
    <col min="1" max="1" width="8.5703125" style="1" customWidth="1"/>
    <col min="2" max="2" width="33.140625" style="1" customWidth="1"/>
    <col min="3" max="3" width="49.7109375" style="1" customWidth="1"/>
    <col min="4" max="4" width="8.140625" style="1" customWidth="1"/>
    <col min="5" max="5" width="9.28515625" style="1" customWidth="1"/>
    <col min="6" max="6" width="9.5703125" style="1" customWidth="1"/>
    <col min="7" max="7" width="9.28515625" style="1" customWidth="1"/>
    <col min="8" max="8" width="9.7109375" style="1" customWidth="1"/>
    <col min="9" max="16384" width="9.140625" style="1"/>
  </cols>
  <sheetData>
    <row r="1" spans="1:8" ht="15" x14ac:dyDescent="0.25">
      <c r="A1" s="13" t="s">
        <v>404</v>
      </c>
    </row>
    <row r="2" spans="1:8" x14ac:dyDescent="0.2">
      <c r="A2" s="1" t="s">
        <v>0</v>
      </c>
    </row>
    <row r="3" spans="1:8" x14ac:dyDescent="0.2">
      <c r="A3" s="2"/>
    </row>
    <row r="4" spans="1:8" x14ac:dyDescent="0.2">
      <c r="D4" s="3"/>
    </row>
    <row r="5" spans="1:8" x14ac:dyDescent="0.2">
      <c r="A5" s="1" t="s">
        <v>1</v>
      </c>
      <c r="B5" s="1" t="s">
        <v>2</v>
      </c>
      <c r="C5" s="1" t="s">
        <v>3</v>
      </c>
      <c r="D5" s="1" t="s">
        <v>4</v>
      </c>
      <c r="E5" s="1" t="s">
        <v>5</v>
      </c>
      <c r="F5" s="1" t="s">
        <v>6</v>
      </c>
      <c r="G5" s="1" t="s">
        <v>7</v>
      </c>
      <c r="H5" s="1" t="s">
        <v>8</v>
      </c>
    </row>
    <row r="6" spans="1:8" x14ac:dyDescent="0.2">
      <c r="A6" s="1" t="s">
        <v>9</v>
      </c>
      <c r="B6" s="1" t="s">
        <v>10</v>
      </c>
      <c r="C6" s="14" t="s">
        <v>11</v>
      </c>
      <c r="D6" s="1" t="s">
        <v>12</v>
      </c>
      <c r="E6" s="4">
        <v>0</v>
      </c>
      <c r="F6" s="4">
        <v>0</v>
      </c>
      <c r="G6" s="4">
        <v>-300</v>
      </c>
      <c r="H6" s="4">
        <v>-500</v>
      </c>
    </row>
    <row r="7" spans="1:8" x14ac:dyDescent="0.2">
      <c r="A7" s="1" t="s">
        <v>13</v>
      </c>
      <c r="B7" s="1" t="s">
        <v>14</v>
      </c>
      <c r="C7" s="14" t="s">
        <v>15</v>
      </c>
      <c r="D7" s="1" t="s">
        <v>16</v>
      </c>
      <c r="E7" s="5">
        <v>2000</v>
      </c>
      <c r="F7" s="5">
        <v>2000</v>
      </c>
      <c r="G7" s="5">
        <v>2000</v>
      </c>
      <c r="H7" s="5">
        <v>2000</v>
      </c>
    </row>
    <row r="8" spans="1:8" ht="25.5" x14ac:dyDescent="0.2">
      <c r="A8" s="1" t="s">
        <v>17</v>
      </c>
      <c r="B8" s="1" t="s">
        <v>18</v>
      </c>
      <c r="C8" s="14" t="s">
        <v>19</v>
      </c>
      <c r="D8" s="1" t="s">
        <v>12</v>
      </c>
      <c r="E8" s="5">
        <v>-9259</v>
      </c>
      <c r="F8" s="5">
        <v>-9259</v>
      </c>
      <c r="G8" s="5">
        <v>-9259</v>
      </c>
      <c r="H8" s="5">
        <v>-9259</v>
      </c>
    </row>
    <row r="9" spans="1:8" x14ac:dyDescent="0.2">
      <c r="A9" s="1" t="s">
        <v>20</v>
      </c>
      <c r="B9" s="1" t="s">
        <v>21</v>
      </c>
      <c r="C9" s="14" t="s">
        <v>11</v>
      </c>
      <c r="D9" s="1" t="s">
        <v>12</v>
      </c>
      <c r="E9" s="5"/>
      <c r="F9" s="5">
        <v>0</v>
      </c>
      <c r="G9" s="5">
        <v>-3200</v>
      </c>
      <c r="H9" s="5">
        <v>-10200</v>
      </c>
    </row>
    <row r="10" spans="1:8" x14ac:dyDescent="0.2">
      <c r="A10" s="1" t="s">
        <v>22</v>
      </c>
      <c r="B10" s="1" t="s">
        <v>23</v>
      </c>
      <c r="C10" s="14" t="s">
        <v>24</v>
      </c>
      <c r="D10" s="1" t="s">
        <v>12</v>
      </c>
      <c r="E10" s="5">
        <v>-1069</v>
      </c>
      <c r="F10" s="5">
        <v>-1069</v>
      </c>
      <c r="G10" s="5">
        <v>-1069</v>
      </c>
      <c r="H10" s="5">
        <v>-1069</v>
      </c>
    </row>
    <row r="11" spans="1:8" x14ac:dyDescent="0.2">
      <c r="A11" s="1" t="s">
        <v>42</v>
      </c>
      <c r="B11" s="1" t="s">
        <v>43</v>
      </c>
      <c r="C11" s="14" t="s">
        <v>44</v>
      </c>
      <c r="D11" s="1" t="s">
        <v>12</v>
      </c>
      <c r="E11" s="5">
        <v>-1000</v>
      </c>
      <c r="F11" s="5">
        <v>-1000</v>
      </c>
      <c r="G11" s="5">
        <v>-1000</v>
      </c>
      <c r="H11" s="5">
        <v>-1000</v>
      </c>
    </row>
    <row r="12" spans="1:8" x14ac:dyDescent="0.2">
      <c r="A12" s="1" t="s">
        <v>45</v>
      </c>
      <c r="B12" s="1" t="s">
        <v>21</v>
      </c>
      <c r="C12" s="14" t="s">
        <v>11</v>
      </c>
      <c r="D12" s="1" t="s">
        <v>12</v>
      </c>
      <c r="E12" s="5"/>
      <c r="F12" s="5">
        <v>-7200</v>
      </c>
      <c r="G12" s="5">
        <v>-7500</v>
      </c>
      <c r="H12" s="5">
        <v>-17700</v>
      </c>
    </row>
    <row r="13" spans="1:8" x14ac:dyDescent="0.2">
      <c r="A13" s="1" t="s">
        <v>52</v>
      </c>
      <c r="B13" s="1" t="s">
        <v>21</v>
      </c>
      <c r="C13" s="14" t="s">
        <v>11</v>
      </c>
      <c r="D13" s="1" t="s">
        <v>12</v>
      </c>
      <c r="E13" s="5"/>
      <c r="F13" s="5">
        <v>-10495</v>
      </c>
      <c r="G13" s="5">
        <v>-11605</v>
      </c>
      <c r="H13" s="5">
        <v>-15117</v>
      </c>
    </row>
    <row r="14" spans="1:8" x14ac:dyDescent="0.2">
      <c r="A14" s="1" t="s">
        <v>72</v>
      </c>
      <c r="B14" s="1" t="s">
        <v>21</v>
      </c>
      <c r="C14" s="14" t="s">
        <v>11</v>
      </c>
      <c r="D14" s="1" t="s">
        <v>12</v>
      </c>
      <c r="E14" s="5"/>
      <c r="F14" s="5">
        <v>-770</v>
      </c>
      <c r="G14" s="5">
        <v>-855</v>
      </c>
      <c r="H14" s="5">
        <v>-900</v>
      </c>
    </row>
    <row r="15" spans="1:8" x14ac:dyDescent="0.2">
      <c r="A15" s="1" t="s">
        <v>76</v>
      </c>
      <c r="B15" s="1" t="s">
        <v>77</v>
      </c>
      <c r="C15" s="14" t="s">
        <v>78</v>
      </c>
      <c r="D15" s="1" t="s">
        <v>12</v>
      </c>
      <c r="E15" s="5">
        <v>-1000</v>
      </c>
      <c r="F15" s="5">
        <v>-1000</v>
      </c>
      <c r="G15" s="5">
        <v>-1000</v>
      </c>
      <c r="H15" s="5">
        <v>-3306</v>
      </c>
    </row>
    <row r="16" spans="1:8" x14ac:dyDescent="0.2">
      <c r="A16" s="1" t="s">
        <v>79</v>
      </c>
      <c r="B16" s="1" t="s">
        <v>21</v>
      </c>
      <c r="C16" s="14" t="s">
        <v>11</v>
      </c>
      <c r="D16" s="1" t="s">
        <v>12</v>
      </c>
      <c r="E16" s="5"/>
      <c r="F16" s="5">
        <v>-29700</v>
      </c>
      <c r="G16" s="5">
        <v>-34770</v>
      </c>
      <c r="H16" s="5">
        <v>-58049</v>
      </c>
    </row>
    <row r="17" spans="1:8" x14ac:dyDescent="0.2">
      <c r="A17" s="1" t="s">
        <v>80</v>
      </c>
      <c r="B17" s="1" t="s">
        <v>81</v>
      </c>
      <c r="C17" s="14" t="s">
        <v>82</v>
      </c>
      <c r="D17" s="1" t="s">
        <v>12</v>
      </c>
      <c r="E17" s="5"/>
      <c r="F17" s="5">
        <v>-2500</v>
      </c>
      <c r="G17" s="5">
        <v>-9300</v>
      </c>
      <c r="H17" s="5">
        <v>-20000</v>
      </c>
    </row>
    <row r="18" spans="1:8" x14ac:dyDescent="0.2">
      <c r="A18" s="1" t="s">
        <v>109</v>
      </c>
      <c r="B18" s="1" t="s">
        <v>21</v>
      </c>
      <c r="C18" s="14" t="s">
        <v>11</v>
      </c>
      <c r="D18" s="1" t="s">
        <v>12</v>
      </c>
      <c r="E18" s="5"/>
      <c r="F18" s="5">
        <v>-14600</v>
      </c>
      <c r="G18" s="5">
        <v>-17300</v>
      </c>
      <c r="H18" s="5">
        <v>-23600</v>
      </c>
    </row>
    <row r="19" spans="1:8" x14ac:dyDescent="0.2">
      <c r="A19" s="1" t="s">
        <v>159</v>
      </c>
      <c r="B19" s="1" t="s">
        <v>21</v>
      </c>
      <c r="C19" s="14" t="s">
        <v>11</v>
      </c>
      <c r="D19" s="1" t="s">
        <v>12</v>
      </c>
      <c r="E19" s="5"/>
      <c r="F19" s="5">
        <v>-3100</v>
      </c>
      <c r="G19" s="5">
        <v>-9300</v>
      </c>
      <c r="H19" s="5">
        <v>-18100</v>
      </c>
    </row>
    <row r="20" spans="1:8" x14ac:dyDescent="0.2">
      <c r="A20" s="1" t="s">
        <v>186</v>
      </c>
      <c r="B20" s="1" t="s">
        <v>21</v>
      </c>
      <c r="C20" s="14" t="s">
        <v>11</v>
      </c>
      <c r="D20" s="1" t="s">
        <v>12</v>
      </c>
      <c r="E20" s="5"/>
      <c r="F20" s="5">
        <v>-7700</v>
      </c>
      <c r="G20" s="5">
        <v>-12400</v>
      </c>
      <c r="H20" s="5">
        <v>-19300</v>
      </c>
    </row>
    <row r="21" spans="1:8" x14ac:dyDescent="0.2">
      <c r="A21" s="1" t="s">
        <v>207</v>
      </c>
      <c r="B21" s="1" t="s">
        <v>21</v>
      </c>
      <c r="C21" s="14" t="s">
        <v>11</v>
      </c>
      <c r="D21" s="1" t="s">
        <v>12</v>
      </c>
      <c r="E21" s="5"/>
      <c r="F21" s="5">
        <v>-3500</v>
      </c>
      <c r="G21" s="5">
        <v>-9100</v>
      </c>
      <c r="H21" s="5">
        <v>-22700</v>
      </c>
    </row>
    <row r="22" spans="1:8" x14ac:dyDescent="0.2">
      <c r="A22" s="1" t="s">
        <v>256</v>
      </c>
      <c r="B22" s="1" t="s">
        <v>21</v>
      </c>
      <c r="C22" s="14" t="s">
        <v>11</v>
      </c>
      <c r="D22" s="1" t="s">
        <v>12</v>
      </c>
      <c r="E22" s="5"/>
      <c r="F22" s="5">
        <v>-11800</v>
      </c>
      <c r="G22" s="5">
        <v>-24300</v>
      </c>
      <c r="H22" s="5">
        <v>-48200</v>
      </c>
    </row>
    <row r="23" spans="1:8" x14ac:dyDescent="0.2">
      <c r="A23" s="1" t="s">
        <v>348</v>
      </c>
      <c r="B23" s="1" t="s">
        <v>21</v>
      </c>
      <c r="C23" s="14" t="s">
        <v>11</v>
      </c>
      <c r="D23" s="1" t="s">
        <v>12</v>
      </c>
      <c r="E23" s="5"/>
      <c r="F23" s="5">
        <v>-1200</v>
      </c>
      <c r="G23" s="5">
        <v>-2800</v>
      </c>
      <c r="H23" s="5">
        <v>-6700</v>
      </c>
    </row>
    <row r="24" spans="1:8" s="7" customFormat="1" x14ac:dyDescent="0.2">
      <c r="A24" s="7" t="s">
        <v>394</v>
      </c>
      <c r="B24" s="7" t="s">
        <v>21</v>
      </c>
      <c r="C24" s="16" t="s">
        <v>11</v>
      </c>
      <c r="D24" s="7" t="s">
        <v>12</v>
      </c>
      <c r="E24" s="5"/>
      <c r="F24" s="5">
        <v>-2000</v>
      </c>
      <c r="G24" s="5">
        <v>-2000</v>
      </c>
      <c r="H24" s="5">
        <v>-2000</v>
      </c>
    </row>
    <row r="25" spans="1:8" x14ac:dyDescent="0.2">
      <c r="A25" s="10" t="s">
        <v>396</v>
      </c>
      <c r="B25" s="19"/>
      <c r="C25" s="10" t="s">
        <v>396</v>
      </c>
      <c r="D25" s="19"/>
      <c r="E25" s="20">
        <f>SUBTOTAL(109,Taulukko1101112131415[2024])</f>
        <v>-10328</v>
      </c>
      <c r="F25" s="20">
        <f>SUBTOTAL(109,Taulukko1101112131415[2025])</f>
        <v>-104893</v>
      </c>
      <c r="G25" s="20">
        <f>SUBTOTAL(109,Taulukko1101112131415[2026])</f>
        <v>-155058</v>
      </c>
      <c r="H25" s="20">
        <f>SUBTOTAL(109,Taulukko1101112131415[2027])</f>
        <v>-275700</v>
      </c>
    </row>
    <row r="27" spans="1:8" x14ac:dyDescent="0.2">
      <c r="E27" s="4"/>
      <c r="F27" s="4"/>
      <c r="G27" s="4"/>
      <c r="H27" s="4"/>
    </row>
    <row r="28" spans="1:8" x14ac:dyDescent="0.2">
      <c r="F28" s="4"/>
      <c r="G28" s="4"/>
      <c r="H28" s="4"/>
    </row>
    <row r="33" spans="8:8" x14ac:dyDescent="0.2">
      <c r="H33" s="4"/>
    </row>
    <row r="34" spans="8:8" x14ac:dyDescent="0.2">
      <c r="H34" s="12"/>
    </row>
  </sheetData>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'C:\Users\03011079\Work Folders\Väliaikaiset\[Kopio Hallituksen päätösperäiset toimet 2023-2027_TAE 2024 JTS 2025-2027 riihi UUSI VERSIO 6.10..xlsm]ohje'!#REF!</xm:f>
          </x14:formula1>
          <xm:sqref>D6:D24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9</vt:i4>
      </vt:variant>
    </vt:vector>
  </HeadingPairs>
  <TitlesOfParts>
    <vt:vector size="9" baseType="lpstr">
      <vt:lpstr>Lukuohje</vt:lpstr>
      <vt:lpstr>Koulutus ja osaaminen</vt:lpstr>
      <vt:lpstr>Sosiaali- ja terveyspalvelut</vt:lpstr>
      <vt:lpstr>Sosiaaliturva ja -etuudet</vt:lpstr>
      <vt:lpstr>Indeksisidonnaiset menot</vt:lpstr>
      <vt:lpstr>Maa- ja metsätalous, ymp.</vt:lpstr>
      <vt:lpstr>Elinkeinoelämä, liikenne, as.</vt:lpstr>
      <vt:lpstr>Maanpuolustus, turvallisuus...</vt:lpstr>
      <vt:lpstr>Hallinto</vt:lpstr>
    </vt:vector>
  </TitlesOfParts>
  <Company>Suomen valtion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Paavonen Marja (VM)</dc:creator>
  <cp:lastModifiedBy>Suutarinen Niina (VM)</cp:lastModifiedBy>
  <dcterms:created xsi:type="dcterms:W3CDTF">2023-10-06T12:24:40Z</dcterms:created>
  <dcterms:modified xsi:type="dcterms:W3CDTF">2023-10-09T10:58:31Z</dcterms:modified>
</cp:coreProperties>
</file>